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FDCC3F4-76E4-48BD-83E4-4E51C5C76969}" xr6:coauthVersionLast="46" xr6:coauthVersionMax="46" xr10:uidLastSave="{00000000-0000-0000-0000-000000000000}"/>
  <bookViews>
    <workbookView xWindow="-120" yWindow="-120" windowWidth="29040" windowHeight="15840" activeTab="1" xr2:uid="{B199FFEB-4804-4A45-9DF0-182C52FAE519}"/>
  </bookViews>
  <sheets>
    <sheet name="PRIMER PUNTO" sheetId="1" r:id="rId1"/>
    <sheet name="SEGUNDO PU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5" i="2" l="1"/>
  <c r="C137" i="2"/>
  <c r="C138" i="2"/>
  <c r="C139" i="2"/>
  <c r="C140" i="2"/>
  <c r="C141" i="2"/>
  <c r="C142" i="2"/>
  <c r="C143" i="2"/>
  <c r="C144" i="2"/>
  <c r="C145" i="2"/>
  <c r="C136" i="2"/>
  <c r="I117" i="2"/>
  <c r="C117" i="2"/>
  <c r="J126" i="2"/>
  <c r="J127" i="2" s="1"/>
  <c r="I118" i="2" s="1"/>
  <c r="D126" i="2"/>
  <c r="D127" i="2" s="1"/>
  <c r="C118" i="2" s="1"/>
  <c r="J116" i="2"/>
  <c r="D116" i="2"/>
  <c r="J115" i="2"/>
  <c r="J118" i="2" s="1"/>
  <c r="D115" i="2"/>
  <c r="D118" i="2" s="1"/>
  <c r="E103" i="2"/>
  <c r="E105" i="2" s="1"/>
  <c r="D103" i="2"/>
  <c r="D105" i="2" s="1"/>
  <c r="E89" i="2"/>
  <c r="E88" i="2"/>
  <c r="E91" i="2" s="1"/>
  <c r="E36" i="2"/>
  <c r="E35" i="2"/>
  <c r="E50" i="2"/>
  <c r="E52" i="2" s="1"/>
  <c r="D50" i="2"/>
  <c r="D52" i="2" s="1"/>
  <c r="K10" i="2"/>
  <c r="E24" i="2"/>
  <c r="J9" i="2" s="1"/>
  <c r="D19" i="2"/>
  <c r="D21" i="2" s="1"/>
  <c r="D22" i="2" s="1"/>
  <c r="J11" i="2" s="1"/>
  <c r="E53" i="1"/>
  <c r="E52" i="1"/>
  <c r="E51" i="1"/>
  <c r="G6" i="1"/>
  <c r="G5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11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D37" i="1"/>
  <c r="D38" i="1"/>
  <c r="D39" i="1"/>
  <c r="D40" i="1"/>
  <c r="D41" i="1"/>
  <c r="D42" i="1"/>
  <c r="D43" i="1"/>
  <c r="D44" i="1"/>
  <c r="D45" i="1"/>
  <c r="D46" i="1"/>
  <c r="D47" i="1"/>
  <c r="D36" i="1"/>
  <c r="D25" i="1"/>
  <c r="D26" i="1"/>
  <c r="D27" i="1"/>
  <c r="D28" i="1"/>
  <c r="D29" i="1"/>
  <c r="D30" i="1"/>
  <c r="D31" i="1"/>
  <c r="D32" i="1"/>
  <c r="D33" i="1"/>
  <c r="D34" i="1"/>
  <c r="D35" i="1"/>
  <c r="D24" i="1"/>
  <c r="I119" i="2" l="1"/>
  <c r="J119" i="2" s="1"/>
  <c r="J120" i="2" s="1"/>
  <c r="C119" i="2"/>
  <c r="D119" i="2" s="1"/>
  <c r="D120" i="2" s="1"/>
  <c r="F105" i="2"/>
  <c r="D90" i="2" s="1"/>
  <c r="D91" i="2" s="1"/>
  <c r="E38" i="2"/>
  <c r="I64" i="2"/>
  <c r="J65" i="2" s="1"/>
  <c r="J66" i="2" s="1"/>
  <c r="F52" i="2"/>
  <c r="D37" i="2" s="1"/>
  <c r="D38" i="2" s="1"/>
  <c r="E23" i="2"/>
  <c r="E25" i="2" s="1"/>
  <c r="I145" i="2" l="1"/>
  <c r="I138" i="2"/>
  <c r="I140" i="2"/>
  <c r="I142" i="2"/>
  <c r="I144" i="2"/>
  <c r="I137" i="2"/>
  <c r="I139" i="2"/>
  <c r="I141" i="2"/>
  <c r="I143" i="2"/>
  <c r="I136" i="2"/>
  <c r="I120" i="2"/>
  <c r="C120" i="2"/>
  <c r="E26" i="2"/>
  <c r="J12" i="2"/>
  <c r="D92" i="2"/>
  <c r="E92" i="2" s="1"/>
  <c r="E93" i="2" s="1"/>
  <c r="D39" i="2"/>
  <c r="I147" i="2" l="1"/>
  <c r="C147" i="2"/>
  <c r="E39" i="2"/>
  <c r="E40" i="2" s="1"/>
  <c r="E8" i="2"/>
  <c r="E9" i="2" s="1"/>
  <c r="D65" i="2" s="1"/>
  <c r="D93" i="2"/>
  <c r="D40" i="2"/>
  <c r="I151" i="2" l="1"/>
  <c r="D67" i="2"/>
  <c r="D69" i="2"/>
  <c r="D71" i="2"/>
  <c r="D73" i="2"/>
  <c r="D66" i="2"/>
  <c r="D77" i="2" s="1"/>
  <c r="D75" i="2"/>
  <c r="D68" i="2"/>
  <c r="D70" i="2"/>
  <c r="D72" i="2"/>
  <c r="D74" i="2"/>
</calcChain>
</file>

<file path=xl/sharedStrings.xml><?xml version="1.0" encoding="utf-8"?>
<sst xmlns="http://schemas.openxmlformats.org/spreadsheetml/2006/main" count="129" uniqueCount="81">
  <si>
    <t>SOLUCION TALLER EVALUACIÓN FINANCIERA DE PROYECTOS</t>
  </si>
  <si>
    <t>PRIMER PUNTO</t>
  </si>
  <si>
    <t>COSTO DE CAPITAL</t>
  </si>
  <si>
    <t>E.A.</t>
  </si>
  <si>
    <t>NOMINAL ANUAL PAGADERA MES VENCIDA</t>
  </si>
  <si>
    <t>MENSUAL</t>
  </si>
  <si>
    <t>INC Ingresos</t>
  </si>
  <si>
    <t>INC Desembo</t>
  </si>
  <si>
    <t>PERIODOS</t>
  </si>
  <si>
    <t>INVERSION</t>
  </si>
  <si>
    <t>RESCATE</t>
  </si>
  <si>
    <t>INGRESOS</t>
  </si>
  <si>
    <t>COSTOS</t>
  </si>
  <si>
    <t>COSTOS FIJOS</t>
  </si>
  <si>
    <t>FLUJO DE CAJA NETO</t>
  </si>
  <si>
    <t>VPN</t>
  </si>
  <si>
    <t>TIRM</t>
  </si>
  <si>
    <t>TIR</t>
  </si>
  <si>
    <t>SEGUNDO PUNTO</t>
  </si>
  <si>
    <t>FLUJO DE CAJA DE LA COMPRA DE LA MAQUINA NUEVA</t>
  </si>
  <si>
    <t>Precio de compra de la máquina nueva</t>
  </si>
  <si>
    <t>Valor de recibo de la máquina antigua (Venta)</t>
  </si>
  <si>
    <t>REGISTRO CONTABLE</t>
  </si>
  <si>
    <t>Ahorro fiscal en venta de maquina antigua</t>
  </si>
  <si>
    <t>DEBITO</t>
  </si>
  <si>
    <t>CREDITO</t>
  </si>
  <si>
    <t>Efectivo</t>
  </si>
  <si>
    <t>Maquinaria y Equipo</t>
  </si>
  <si>
    <t>Depreciacion acumul M y E</t>
  </si>
  <si>
    <t>Pérdida en venta MyE</t>
  </si>
  <si>
    <t>AHORRO FISCAL</t>
  </si>
  <si>
    <t>Costo histórico</t>
  </si>
  <si>
    <t>Valor salvamento</t>
  </si>
  <si>
    <t>Base de depreciación</t>
  </si>
  <si>
    <t>vida util</t>
  </si>
  <si>
    <t>gasto depreciación anual</t>
  </si>
  <si>
    <t>Depreciación acumulada</t>
  </si>
  <si>
    <t>VALOR EN LIBROS</t>
  </si>
  <si>
    <t>PRECIO DE VENTA</t>
  </si>
  <si>
    <t>PERDIDA EN VENTA DE MAQUI</t>
  </si>
  <si>
    <t>IMPUESTOS (AHORRO FISCAL)</t>
  </si>
  <si>
    <t>FLUJO DE CAJA NETO A PAGAR POR COMPRA MAQ NUEVA</t>
  </si>
  <si>
    <t>ANALISIS INCREMENTAL</t>
  </si>
  <si>
    <t>EFECTO FINANCIERO DE LA COMPRA DE LA MÁQUINA NUEVA</t>
  </si>
  <si>
    <t>ESTADO DE RESULTADOS</t>
  </si>
  <si>
    <t>FLUJO DE CAJA</t>
  </si>
  <si>
    <t>Ingresos</t>
  </si>
  <si>
    <t>Costos operacionales</t>
  </si>
  <si>
    <t>Gastos por depreciación</t>
  </si>
  <si>
    <t>Impuestos</t>
  </si>
  <si>
    <t>UTILIDAD NETA - FLUJO DE CAJA NETO</t>
  </si>
  <si>
    <t>EFECTO NETO EN LOS GASTOS DE DEPRECIACIÓN</t>
  </si>
  <si>
    <t>MAQUINA ANTIGUA</t>
  </si>
  <si>
    <t>MAQUINA NUEVA</t>
  </si>
  <si>
    <t>incremento</t>
  </si>
  <si>
    <t>Costo Histórico</t>
  </si>
  <si>
    <t>Valor de salvamento</t>
  </si>
  <si>
    <t>GASTO POR DEPRECIACIÓN ANUAL</t>
  </si>
  <si>
    <t>FLUJO DE EFECTIVO NETO</t>
  </si>
  <si>
    <t>VENTA FUTURA DENTRO DE 10 AÑOS</t>
  </si>
  <si>
    <t>VALOR DE LA VENTA MAQUINA NUEVA</t>
  </si>
  <si>
    <t>COSTO HIST</t>
  </si>
  <si>
    <t>PERIODO</t>
  </si>
  <si>
    <t>DEPREC ACUM</t>
  </si>
  <si>
    <t>UTILIDAD EN VENTA</t>
  </si>
  <si>
    <t>Utilidad antes de impuestos - flujo de caja</t>
  </si>
  <si>
    <t>ANALISIS COMPARATIVO</t>
  </si>
  <si>
    <t>EVALUACION MÁQUINA ANTIGUA</t>
  </si>
  <si>
    <t>EVALUACION MÁQUINA NUEVA</t>
  </si>
  <si>
    <t>Estado resultados</t>
  </si>
  <si>
    <t>Flujo de Caja</t>
  </si>
  <si>
    <t>Costos</t>
  </si>
  <si>
    <t>Gasto Depreciacion</t>
  </si>
  <si>
    <t>Utilidad</t>
  </si>
  <si>
    <t>Utilidad neta</t>
  </si>
  <si>
    <t>GASTO POR DEPRECIACIÓN</t>
  </si>
  <si>
    <t>Costo historico</t>
  </si>
  <si>
    <t>Depreciación anual</t>
  </si>
  <si>
    <t>FLUJO DE CAJA NETO MAQUINA ANTIGUA</t>
  </si>
  <si>
    <t>FLUJO DE CAJA NETO MAQUINA NUEVA</t>
  </si>
  <si>
    <t>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</si>
</sst>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0.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9" fontId="2" fillId="0" borderId="1" xfId="2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3" xfId="2" applyNumberFormat="1" applyFont="1" applyBorder="1"/>
    <xf numFmtId="0" fontId="6" fillId="0" borderId="0" xfId="0" applyFont="1"/>
    <xf numFmtId="164" fontId="2" fillId="0" borderId="0" xfId="2" applyNumberFormat="1" applyFont="1"/>
    <xf numFmtId="9" fontId="0" fillId="0" borderId="4" xfId="2" applyFont="1" applyBorder="1" applyAlignment="1">
      <alignment horizontal="center"/>
    </xf>
    <xf numFmtId="9" fontId="0" fillId="0" borderId="5" xfId="2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9" xfId="1" applyFont="1" applyBorder="1"/>
    <xf numFmtId="44" fontId="0" fillId="0" borderId="0" xfId="1" applyFont="1" applyBorder="1"/>
    <xf numFmtId="44" fontId="0" fillId="0" borderId="10" xfId="1" applyFont="1" applyBorder="1"/>
    <xf numFmtId="44" fontId="2" fillId="0" borderId="0" xfId="1" applyFont="1"/>
    <xf numFmtId="44" fontId="0" fillId="0" borderId="11" xfId="1" applyFont="1" applyBorder="1"/>
    <xf numFmtId="44" fontId="0" fillId="0" borderId="12" xfId="1" applyFont="1" applyBorder="1"/>
    <xf numFmtId="44" fontId="0" fillId="0" borderId="13" xfId="1" applyFont="1" applyBorder="1"/>
    <xf numFmtId="44" fontId="2" fillId="0" borderId="3" xfId="0" applyNumberFormat="1" applyFont="1" applyBorder="1"/>
    <xf numFmtId="10" fontId="2" fillId="0" borderId="3" xfId="0" applyNumberFormat="1" applyFont="1" applyBorder="1" applyAlignment="1">
      <alignment horizontal="center"/>
    </xf>
    <xf numFmtId="0" fontId="5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9" xfId="0" applyFont="1" applyBorder="1"/>
    <xf numFmtId="0" fontId="2" fillId="0" borderId="6" xfId="0" applyFont="1" applyBorder="1"/>
    <xf numFmtId="44" fontId="6" fillId="2" borderId="0" xfId="0" applyNumberFormat="1" applyFont="1" applyFill="1"/>
    <xf numFmtId="0" fontId="2" fillId="0" borderId="10" xfId="0" applyFont="1" applyBorder="1" applyAlignment="1">
      <alignment horizontal="center"/>
    </xf>
    <xf numFmtId="0" fontId="4" fillId="0" borderId="9" xfId="0" applyFont="1" applyBorder="1"/>
    <xf numFmtId="0" fontId="7" fillId="0" borderId="0" xfId="0" applyFont="1"/>
    <xf numFmtId="44" fontId="4" fillId="0" borderId="14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5" fillId="0" borderId="9" xfId="0" applyFont="1" applyBorder="1"/>
    <xf numFmtId="44" fontId="3" fillId="0" borderId="0" xfId="1" applyFont="1" applyBorder="1"/>
    <xf numFmtId="44" fontId="6" fillId="0" borderId="0" xfId="1" applyFont="1" applyBorder="1"/>
    <xf numFmtId="1" fontId="6" fillId="0" borderId="0" xfId="0" applyNumberFormat="1" applyFont="1" applyAlignment="1">
      <alignment horizontal="center"/>
    </xf>
    <xf numFmtId="44" fontId="2" fillId="0" borderId="0" xfId="1" applyFont="1" applyBorder="1"/>
    <xf numFmtId="44" fontId="0" fillId="0" borderId="0" xfId="0" applyNumberFormat="1"/>
    <xf numFmtId="9" fontId="0" fillId="0" borderId="0" xfId="2" applyFont="1" applyBorder="1" applyAlignment="1">
      <alignment horizontal="center"/>
    </xf>
    <xf numFmtId="44" fontId="0" fillId="2" borderId="14" xfId="0" applyNumberFormat="1" applyFill="1" applyBorder="1"/>
    <xf numFmtId="44" fontId="2" fillId="0" borderId="0" xfId="0" applyNumberFormat="1" applyFont="1"/>
    <xf numFmtId="44" fontId="0" fillId="3" borderId="0" xfId="1" applyFont="1" applyFill="1" applyBorder="1"/>
    <xf numFmtId="0" fontId="2" fillId="0" borderId="9" xfId="0" applyFont="1" applyBorder="1"/>
    <xf numFmtId="44" fontId="2" fillId="0" borderId="14" xfId="1" applyFont="1" applyBorder="1"/>
    <xf numFmtId="9" fontId="7" fillId="0" borderId="3" xfId="2" applyFont="1" applyBorder="1" applyAlignment="1">
      <alignment horizontal="center"/>
    </xf>
    <xf numFmtId="0" fontId="0" fillId="0" borderId="6" xfId="0" applyBorder="1"/>
    <xf numFmtId="44" fontId="0" fillId="0" borderId="8" xfId="1" applyFont="1" applyBorder="1"/>
    <xf numFmtId="0" fontId="3" fillId="0" borderId="0" xfId="0" applyFont="1" applyAlignment="1">
      <alignment horizontal="center"/>
    </xf>
    <xf numFmtId="44" fontId="0" fillId="0" borderId="0" xfId="1" applyFont="1"/>
    <xf numFmtId="44" fontId="0" fillId="0" borderId="10" xfId="0" applyNumberFormat="1" applyBorder="1"/>
    <xf numFmtId="44" fontId="4" fillId="0" borderId="3" xfId="0" applyNumberFormat="1" applyFont="1" applyBorder="1"/>
    <xf numFmtId="0" fontId="0" fillId="3" borderId="0" xfId="0" applyFill="1"/>
    <xf numFmtId="0" fontId="2" fillId="0" borderId="0" xfId="0" applyFont="1" applyAlignment="1">
      <alignment horizontal="center" wrapText="1"/>
    </xf>
    <xf numFmtId="9" fontId="0" fillId="0" borderId="0" xfId="0" applyNumberFormat="1" applyAlignment="1">
      <alignment horizontal="center"/>
    </xf>
    <xf numFmtId="44" fontId="0" fillId="0" borderId="1" xfId="1" applyFont="1" applyBorder="1"/>
    <xf numFmtId="44" fontId="0" fillId="0" borderId="2" xfId="0" applyNumberFormat="1" applyBorder="1"/>
    <xf numFmtId="0" fontId="2" fillId="0" borderId="11" xfId="0" applyFont="1" applyBorder="1"/>
    <xf numFmtId="0" fontId="2" fillId="0" borderId="12" xfId="0" applyFont="1" applyBorder="1"/>
    <xf numFmtId="44" fontId="2" fillId="0" borderId="12" xfId="1" applyFont="1" applyBorder="1"/>
    <xf numFmtId="9" fontId="0" fillId="0" borderId="3" xfId="2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EAB3-EC6D-49DC-8CFA-35AB408F742F}">
  <dimension ref="A1:J53"/>
  <sheetViews>
    <sheetView topLeftCell="A36" zoomScale="130" zoomScaleNormal="130" workbookViewId="0">
      <selection activeCell="J51" sqref="J51"/>
    </sheetView>
  </sheetViews>
  <sheetFormatPr baseColWidth="10" defaultRowHeight="15" x14ac:dyDescent="0.25"/>
  <cols>
    <col min="2" max="2" width="21.7109375" bestFit="1" customWidth="1"/>
    <col min="3" max="3" width="17.7109375" bestFit="1" customWidth="1"/>
    <col min="4" max="4" width="16.5703125" bestFit="1" customWidth="1"/>
    <col min="5" max="5" width="17.7109375" bestFit="1" customWidth="1"/>
    <col min="6" max="6" width="15.42578125" bestFit="1" customWidth="1"/>
    <col min="7" max="7" width="19.42578125" bestFit="1" customWidth="1"/>
  </cols>
  <sheetData>
    <row r="1" spans="1:10" ht="21" x14ac:dyDescent="0.35">
      <c r="A1" s="3" t="s">
        <v>0</v>
      </c>
    </row>
    <row r="3" spans="1:10" ht="18.75" x14ac:dyDescent="0.3">
      <c r="A3" s="2" t="s">
        <v>1</v>
      </c>
    </row>
    <row r="4" spans="1:10" ht="15.75" thickBot="1" x14ac:dyDescent="0.3"/>
    <row r="5" spans="1:10" ht="16.5" thickBot="1" x14ac:dyDescent="0.3">
      <c r="A5" s="1" t="s">
        <v>2</v>
      </c>
      <c r="D5" s="4">
        <v>0.1</v>
      </c>
      <c r="E5" s="5" t="s">
        <v>3</v>
      </c>
      <c r="G5" s="6">
        <f>NOMINAL(D5,12)</f>
        <v>9.5689685146845171E-2</v>
      </c>
      <c r="H5" t="s">
        <v>4</v>
      </c>
      <c r="J5" s="7"/>
    </row>
    <row r="6" spans="1:10" ht="15.75" x14ac:dyDescent="0.25">
      <c r="G6" s="8">
        <f>G5/12</f>
        <v>7.9741404289037643E-3</v>
      </c>
      <c r="H6" s="8" t="s">
        <v>5</v>
      </c>
      <c r="J6" s="7"/>
    </row>
    <row r="7" spans="1:10" ht="15.75" x14ac:dyDescent="0.25">
      <c r="J7" s="7"/>
    </row>
    <row r="8" spans="1:10" ht="15.75" x14ac:dyDescent="0.25">
      <c r="C8" t="s">
        <v>6</v>
      </c>
      <c r="D8" s="9">
        <v>0.05</v>
      </c>
      <c r="E8" s="9">
        <v>0.03</v>
      </c>
      <c r="J8" s="7"/>
    </row>
    <row r="9" spans="1:10" ht="16.5" thickBot="1" x14ac:dyDescent="0.3">
      <c r="C9" t="s">
        <v>7</v>
      </c>
      <c r="D9" s="10">
        <v>0.01</v>
      </c>
      <c r="J9" s="7"/>
    </row>
    <row r="10" spans="1:10" ht="15.75" x14ac:dyDescent="0.25">
      <c r="A10" s="1" t="s">
        <v>8</v>
      </c>
      <c r="B10" s="11" t="s">
        <v>9</v>
      </c>
      <c r="C10" s="12" t="s">
        <v>10</v>
      </c>
      <c r="D10" s="12" t="s">
        <v>11</v>
      </c>
      <c r="E10" s="12" t="s">
        <v>12</v>
      </c>
      <c r="F10" s="13" t="s">
        <v>13</v>
      </c>
      <c r="G10" s="14" t="s">
        <v>14</v>
      </c>
      <c r="J10" s="7"/>
    </row>
    <row r="11" spans="1:10" x14ac:dyDescent="0.25">
      <c r="A11" s="15">
        <v>0</v>
      </c>
      <c r="B11" s="16">
        <v>1200000000</v>
      </c>
      <c r="C11" s="17"/>
      <c r="D11" s="17"/>
      <c r="E11" s="17"/>
      <c r="F11" s="18"/>
      <c r="G11" s="19">
        <f>-B11+C11+D11-E11-F11</f>
        <v>-1200000000</v>
      </c>
    </row>
    <row r="12" spans="1:10" x14ac:dyDescent="0.25">
      <c r="A12" s="15">
        <v>1</v>
      </c>
      <c r="B12" s="16"/>
      <c r="C12" s="17"/>
      <c r="D12" s="17">
        <v>70000000</v>
      </c>
      <c r="E12" s="17">
        <v>10000000</v>
      </c>
      <c r="F12" s="18">
        <v>6000000</v>
      </c>
      <c r="G12" s="19">
        <f t="shared" ref="G12:G47" si="0">-B12+C12+D12-E12-F12</f>
        <v>54000000</v>
      </c>
    </row>
    <row r="13" spans="1:10" x14ac:dyDescent="0.25">
      <c r="A13" s="15">
        <v>2</v>
      </c>
      <c r="B13" s="16"/>
      <c r="C13" s="17"/>
      <c r="D13" s="17">
        <v>70000000</v>
      </c>
      <c r="E13" s="17">
        <f t="shared" ref="E13:E47" si="1">E12*(1+$D$9)</f>
        <v>10100000</v>
      </c>
      <c r="F13" s="18">
        <v>6000000</v>
      </c>
      <c r="G13" s="19">
        <f t="shared" si="0"/>
        <v>53900000</v>
      </c>
    </row>
    <row r="14" spans="1:10" x14ac:dyDescent="0.25">
      <c r="A14" s="15">
        <v>3</v>
      </c>
      <c r="B14" s="16"/>
      <c r="C14" s="17"/>
      <c r="D14" s="17">
        <v>70000000</v>
      </c>
      <c r="E14" s="17">
        <f t="shared" si="1"/>
        <v>10201000</v>
      </c>
      <c r="F14" s="18">
        <v>6000000</v>
      </c>
      <c r="G14" s="19">
        <f t="shared" si="0"/>
        <v>53799000</v>
      </c>
    </row>
    <row r="15" spans="1:10" x14ac:dyDescent="0.25">
      <c r="A15" s="15">
        <v>4</v>
      </c>
      <c r="B15" s="16"/>
      <c r="C15" s="17"/>
      <c r="D15" s="17">
        <v>70000000</v>
      </c>
      <c r="E15" s="17">
        <f t="shared" si="1"/>
        <v>10303010</v>
      </c>
      <c r="F15" s="18">
        <v>6000000</v>
      </c>
      <c r="G15" s="19">
        <f t="shared" si="0"/>
        <v>53696990</v>
      </c>
    </row>
    <row r="16" spans="1:10" x14ac:dyDescent="0.25">
      <c r="A16" s="15">
        <v>5</v>
      </c>
      <c r="B16" s="16"/>
      <c r="C16" s="17"/>
      <c r="D16" s="17">
        <v>70000000</v>
      </c>
      <c r="E16" s="17">
        <f t="shared" si="1"/>
        <v>10406040.1</v>
      </c>
      <c r="F16" s="18">
        <v>6000000</v>
      </c>
      <c r="G16" s="19">
        <f t="shared" si="0"/>
        <v>53593959.899999999</v>
      </c>
    </row>
    <row r="17" spans="1:7" x14ac:dyDescent="0.25">
      <c r="A17" s="15">
        <v>6</v>
      </c>
      <c r="B17" s="16"/>
      <c r="C17" s="17"/>
      <c r="D17" s="17">
        <v>70000000</v>
      </c>
      <c r="E17" s="17">
        <f t="shared" si="1"/>
        <v>10510100.501</v>
      </c>
      <c r="F17" s="18">
        <v>6000000</v>
      </c>
      <c r="G17" s="19">
        <f t="shared" si="0"/>
        <v>53489899.498999998</v>
      </c>
    </row>
    <row r="18" spans="1:7" x14ac:dyDescent="0.25">
      <c r="A18" s="15">
        <v>7</v>
      </c>
      <c r="B18" s="16"/>
      <c r="C18" s="17"/>
      <c r="D18" s="17">
        <v>70000000</v>
      </c>
      <c r="E18" s="17">
        <f t="shared" si="1"/>
        <v>10615201.50601</v>
      </c>
      <c r="F18" s="18">
        <v>6000000</v>
      </c>
      <c r="G18" s="19">
        <f t="shared" si="0"/>
        <v>53384798.493990004</v>
      </c>
    </row>
    <row r="19" spans="1:7" x14ac:dyDescent="0.25">
      <c r="A19" s="15">
        <v>8</v>
      </c>
      <c r="B19" s="16"/>
      <c r="C19" s="17"/>
      <c r="D19" s="17">
        <v>70000000</v>
      </c>
      <c r="E19" s="17">
        <f t="shared" si="1"/>
        <v>10721353.5210701</v>
      </c>
      <c r="F19" s="18">
        <v>6000000</v>
      </c>
      <c r="G19" s="19">
        <f t="shared" si="0"/>
        <v>53278646.4789299</v>
      </c>
    </row>
    <row r="20" spans="1:7" x14ac:dyDescent="0.25">
      <c r="A20" s="15">
        <v>9</v>
      </c>
      <c r="B20" s="16"/>
      <c r="C20" s="17"/>
      <c r="D20" s="17">
        <v>70000000</v>
      </c>
      <c r="E20" s="17">
        <f t="shared" si="1"/>
        <v>10828567.056280801</v>
      </c>
      <c r="F20" s="18">
        <v>6000000</v>
      </c>
      <c r="G20" s="19">
        <f t="shared" si="0"/>
        <v>53171432.943719201</v>
      </c>
    </row>
    <row r="21" spans="1:7" x14ac:dyDescent="0.25">
      <c r="A21" s="15">
        <v>10</v>
      </c>
      <c r="B21" s="16"/>
      <c r="C21" s="17"/>
      <c r="D21" s="17">
        <v>70000000</v>
      </c>
      <c r="E21" s="17">
        <f t="shared" si="1"/>
        <v>10936852.726843609</v>
      </c>
      <c r="F21" s="18">
        <v>6000000</v>
      </c>
      <c r="G21" s="19">
        <f t="shared" si="0"/>
        <v>53063147.27315639</v>
      </c>
    </row>
    <row r="22" spans="1:7" x14ac:dyDescent="0.25">
      <c r="A22" s="15">
        <v>11</v>
      </c>
      <c r="B22" s="16"/>
      <c r="C22" s="17"/>
      <c r="D22" s="17">
        <v>70000000</v>
      </c>
      <c r="E22" s="17">
        <f t="shared" si="1"/>
        <v>11046221.254112044</v>
      </c>
      <c r="F22" s="18">
        <v>6000000</v>
      </c>
      <c r="G22" s="19">
        <f t="shared" si="0"/>
        <v>52953778.745887958</v>
      </c>
    </row>
    <row r="23" spans="1:7" x14ac:dyDescent="0.25">
      <c r="A23" s="15">
        <v>12</v>
      </c>
      <c r="B23" s="16"/>
      <c r="C23" s="17"/>
      <c r="D23" s="17">
        <v>70000000</v>
      </c>
      <c r="E23" s="17">
        <f t="shared" si="1"/>
        <v>11156683.466653164</v>
      </c>
      <c r="F23" s="18">
        <v>6000000</v>
      </c>
      <c r="G23" s="19">
        <f t="shared" si="0"/>
        <v>52843316.533346832</v>
      </c>
    </row>
    <row r="24" spans="1:7" x14ac:dyDescent="0.25">
      <c r="A24" s="15">
        <v>13</v>
      </c>
      <c r="B24" s="16"/>
      <c r="C24" s="17"/>
      <c r="D24" s="17">
        <f>$D$23*(1+$D$8)</f>
        <v>73500000</v>
      </c>
      <c r="E24" s="17">
        <f t="shared" si="1"/>
        <v>11268250.301319696</v>
      </c>
      <c r="F24" s="18">
        <v>6000000</v>
      </c>
      <c r="G24" s="19">
        <f t="shared" si="0"/>
        <v>56231749.698680304</v>
      </c>
    </row>
    <row r="25" spans="1:7" x14ac:dyDescent="0.25">
      <c r="A25" s="15">
        <v>14</v>
      </c>
      <c r="B25" s="16"/>
      <c r="C25" s="17"/>
      <c r="D25" s="17">
        <f t="shared" ref="D25:D35" si="2">$D$23*(1+$D$8)</f>
        <v>73500000</v>
      </c>
      <c r="E25" s="17">
        <f t="shared" si="1"/>
        <v>11380932.804332893</v>
      </c>
      <c r="F25" s="18">
        <v>6000000</v>
      </c>
      <c r="G25" s="19">
        <f t="shared" si="0"/>
        <v>56119067.195667103</v>
      </c>
    </row>
    <row r="26" spans="1:7" x14ac:dyDescent="0.25">
      <c r="A26" s="15">
        <v>15</v>
      </c>
      <c r="B26" s="16"/>
      <c r="C26" s="17"/>
      <c r="D26" s="17">
        <f t="shared" si="2"/>
        <v>73500000</v>
      </c>
      <c r="E26" s="17">
        <f t="shared" si="1"/>
        <v>11494742.132376222</v>
      </c>
      <c r="F26" s="18">
        <v>6000000</v>
      </c>
      <c r="G26" s="19">
        <f t="shared" si="0"/>
        <v>56005257.867623776</v>
      </c>
    </row>
    <row r="27" spans="1:7" x14ac:dyDescent="0.25">
      <c r="A27" s="15">
        <v>16</v>
      </c>
      <c r="B27" s="16"/>
      <c r="C27" s="17"/>
      <c r="D27" s="17">
        <f t="shared" si="2"/>
        <v>73500000</v>
      </c>
      <c r="E27" s="17">
        <f t="shared" si="1"/>
        <v>11609689.553699985</v>
      </c>
      <c r="F27" s="18">
        <v>6000000</v>
      </c>
      <c r="G27" s="19">
        <f t="shared" si="0"/>
        <v>55890310.446300015</v>
      </c>
    </row>
    <row r="28" spans="1:7" x14ac:dyDescent="0.25">
      <c r="A28" s="15">
        <v>17</v>
      </c>
      <c r="B28" s="16"/>
      <c r="C28" s="17"/>
      <c r="D28" s="17">
        <f t="shared" si="2"/>
        <v>73500000</v>
      </c>
      <c r="E28" s="17">
        <f t="shared" si="1"/>
        <v>11725786.449236985</v>
      </c>
      <c r="F28" s="18">
        <v>6000000</v>
      </c>
      <c r="G28" s="19">
        <f t="shared" si="0"/>
        <v>55774213.550763011</v>
      </c>
    </row>
    <row r="29" spans="1:7" x14ac:dyDescent="0.25">
      <c r="A29" s="15">
        <v>18</v>
      </c>
      <c r="B29" s="16"/>
      <c r="C29" s="17"/>
      <c r="D29" s="17">
        <f t="shared" si="2"/>
        <v>73500000</v>
      </c>
      <c r="E29" s="17">
        <f t="shared" si="1"/>
        <v>11843044.313729355</v>
      </c>
      <c r="F29" s="18">
        <v>6000000</v>
      </c>
      <c r="G29" s="19">
        <f t="shared" si="0"/>
        <v>55656955.686270647</v>
      </c>
    </row>
    <row r="30" spans="1:7" x14ac:dyDescent="0.25">
      <c r="A30" s="15">
        <v>19</v>
      </c>
      <c r="B30" s="16"/>
      <c r="C30" s="17"/>
      <c r="D30" s="17">
        <f t="shared" si="2"/>
        <v>73500000</v>
      </c>
      <c r="E30" s="17">
        <f t="shared" si="1"/>
        <v>11961474.756866649</v>
      </c>
      <c r="F30" s="18">
        <v>6000000</v>
      </c>
      <c r="G30" s="19">
        <f t="shared" si="0"/>
        <v>55538525.243133351</v>
      </c>
    </row>
    <row r="31" spans="1:7" x14ac:dyDescent="0.25">
      <c r="A31" s="15">
        <v>20</v>
      </c>
      <c r="B31" s="16"/>
      <c r="C31" s="17"/>
      <c r="D31" s="17">
        <f t="shared" si="2"/>
        <v>73500000</v>
      </c>
      <c r="E31" s="17">
        <f t="shared" si="1"/>
        <v>12081089.504435316</v>
      </c>
      <c r="F31" s="18">
        <v>6000000</v>
      </c>
      <c r="G31" s="19">
        <f t="shared" si="0"/>
        <v>55418910.495564684</v>
      </c>
    </row>
    <row r="32" spans="1:7" x14ac:dyDescent="0.25">
      <c r="A32" s="15">
        <v>21</v>
      </c>
      <c r="B32" s="16"/>
      <c r="C32" s="17"/>
      <c r="D32" s="17">
        <f t="shared" si="2"/>
        <v>73500000</v>
      </c>
      <c r="E32" s="17">
        <f t="shared" si="1"/>
        <v>12201900.399479669</v>
      </c>
      <c r="F32" s="18">
        <v>6000000</v>
      </c>
      <c r="G32" s="19">
        <f t="shared" si="0"/>
        <v>55298099.600520328</v>
      </c>
    </row>
    <row r="33" spans="1:7" x14ac:dyDescent="0.25">
      <c r="A33" s="15">
        <v>22</v>
      </c>
      <c r="B33" s="16"/>
      <c r="C33" s="17"/>
      <c r="D33" s="17">
        <f t="shared" si="2"/>
        <v>73500000</v>
      </c>
      <c r="E33" s="17">
        <f t="shared" si="1"/>
        <v>12323919.403474465</v>
      </c>
      <c r="F33" s="18">
        <v>6000000</v>
      </c>
      <c r="G33" s="19">
        <f t="shared" si="0"/>
        <v>55176080.596525535</v>
      </c>
    </row>
    <row r="34" spans="1:7" x14ac:dyDescent="0.25">
      <c r="A34" s="15">
        <v>23</v>
      </c>
      <c r="B34" s="16"/>
      <c r="C34" s="17"/>
      <c r="D34" s="17">
        <f t="shared" si="2"/>
        <v>73500000</v>
      </c>
      <c r="E34" s="17">
        <f t="shared" si="1"/>
        <v>12447158.597509209</v>
      </c>
      <c r="F34" s="18">
        <v>6000000</v>
      </c>
      <c r="G34" s="19">
        <f t="shared" si="0"/>
        <v>55052841.402490795</v>
      </c>
    </row>
    <row r="35" spans="1:7" x14ac:dyDescent="0.25">
      <c r="A35" s="15">
        <v>24</v>
      </c>
      <c r="B35" s="16"/>
      <c r="C35" s="17"/>
      <c r="D35" s="17">
        <f t="shared" si="2"/>
        <v>73500000</v>
      </c>
      <c r="E35" s="17">
        <f t="shared" si="1"/>
        <v>12571630.183484301</v>
      </c>
      <c r="F35" s="18">
        <v>6000000</v>
      </c>
      <c r="G35" s="19">
        <f t="shared" si="0"/>
        <v>54928369.816515699</v>
      </c>
    </row>
    <row r="36" spans="1:7" x14ac:dyDescent="0.25">
      <c r="A36" s="15">
        <v>25</v>
      </c>
      <c r="B36" s="16"/>
      <c r="C36" s="17"/>
      <c r="D36" s="17">
        <f>$D$35*(1+$E$8)</f>
        <v>75705000</v>
      </c>
      <c r="E36" s="17">
        <f t="shared" si="1"/>
        <v>12697346.485319145</v>
      </c>
      <c r="F36" s="18">
        <v>6000000</v>
      </c>
      <c r="G36" s="19">
        <f t="shared" si="0"/>
        <v>57007653.514680855</v>
      </c>
    </row>
    <row r="37" spans="1:7" x14ac:dyDescent="0.25">
      <c r="A37" s="15">
        <v>26</v>
      </c>
      <c r="B37" s="16"/>
      <c r="C37" s="17"/>
      <c r="D37" s="17">
        <f t="shared" ref="D37:D47" si="3">$D$35*(1+$E$8)</f>
        <v>75705000</v>
      </c>
      <c r="E37" s="17">
        <f t="shared" si="1"/>
        <v>12824319.950172337</v>
      </c>
      <c r="F37" s="18">
        <v>6000000</v>
      </c>
      <c r="G37" s="19">
        <f t="shared" si="0"/>
        <v>56880680.049827665</v>
      </c>
    </row>
    <row r="38" spans="1:7" x14ac:dyDescent="0.25">
      <c r="A38" s="15">
        <v>27</v>
      </c>
      <c r="B38" s="16"/>
      <c r="C38" s="17"/>
      <c r="D38" s="17">
        <f t="shared" si="3"/>
        <v>75705000</v>
      </c>
      <c r="E38" s="17">
        <f t="shared" si="1"/>
        <v>12952563.14967406</v>
      </c>
      <c r="F38" s="18">
        <v>6000000</v>
      </c>
      <c r="G38" s="19">
        <f t="shared" si="0"/>
        <v>56752436.850325942</v>
      </c>
    </row>
    <row r="39" spans="1:7" x14ac:dyDescent="0.25">
      <c r="A39" s="15">
        <v>28</v>
      </c>
      <c r="B39" s="16"/>
      <c r="C39" s="17"/>
      <c r="D39" s="17">
        <f t="shared" si="3"/>
        <v>75705000</v>
      </c>
      <c r="E39" s="17">
        <f t="shared" si="1"/>
        <v>13082088.7811708</v>
      </c>
      <c r="F39" s="18">
        <v>6000000</v>
      </c>
      <c r="G39" s="19">
        <f t="shared" si="0"/>
        <v>56622911.2188292</v>
      </c>
    </row>
    <row r="40" spans="1:7" x14ac:dyDescent="0.25">
      <c r="A40" s="15">
        <v>29</v>
      </c>
      <c r="B40" s="16"/>
      <c r="C40" s="17"/>
      <c r="D40" s="17">
        <f t="shared" si="3"/>
        <v>75705000</v>
      </c>
      <c r="E40" s="17">
        <f t="shared" si="1"/>
        <v>13212909.668982508</v>
      </c>
      <c r="F40" s="18">
        <v>6000000</v>
      </c>
      <c r="G40" s="19">
        <f t="shared" si="0"/>
        <v>56492090.331017494</v>
      </c>
    </row>
    <row r="41" spans="1:7" x14ac:dyDescent="0.25">
      <c r="A41" s="15">
        <v>30</v>
      </c>
      <c r="B41" s="16"/>
      <c r="C41" s="17"/>
      <c r="D41" s="17">
        <f t="shared" si="3"/>
        <v>75705000</v>
      </c>
      <c r="E41" s="17">
        <f t="shared" si="1"/>
        <v>13345038.765672334</v>
      </c>
      <c r="F41" s="18">
        <v>6000000</v>
      </c>
      <c r="G41" s="19">
        <f t="shared" si="0"/>
        <v>56359961.234327666</v>
      </c>
    </row>
    <row r="42" spans="1:7" x14ac:dyDescent="0.25">
      <c r="A42" s="15">
        <v>31</v>
      </c>
      <c r="B42" s="16"/>
      <c r="C42" s="17"/>
      <c r="D42" s="17">
        <f t="shared" si="3"/>
        <v>75705000</v>
      </c>
      <c r="E42" s="17">
        <f t="shared" si="1"/>
        <v>13478489.153329058</v>
      </c>
      <c r="F42" s="18">
        <v>6000000</v>
      </c>
      <c r="G42" s="19">
        <f t="shared" si="0"/>
        <v>56226510.846670941</v>
      </c>
    </row>
    <row r="43" spans="1:7" x14ac:dyDescent="0.25">
      <c r="A43" s="15">
        <v>32</v>
      </c>
      <c r="B43" s="16"/>
      <c r="C43" s="17"/>
      <c r="D43" s="17">
        <f t="shared" si="3"/>
        <v>75705000</v>
      </c>
      <c r="E43" s="17">
        <f t="shared" si="1"/>
        <v>13613274.044862349</v>
      </c>
      <c r="F43" s="18">
        <v>6000000</v>
      </c>
      <c r="G43" s="19">
        <f t="shared" si="0"/>
        <v>56091725.955137655</v>
      </c>
    </row>
    <row r="44" spans="1:7" x14ac:dyDescent="0.25">
      <c r="A44" s="15">
        <v>33</v>
      </c>
      <c r="B44" s="16"/>
      <c r="C44" s="17"/>
      <c r="D44" s="17">
        <f t="shared" si="3"/>
        <v>75705000</v>
      </c>
      <c r="E44" s="17">
        <f t="shared" si="1"/>
        <v>13749406.785310972</v>
      </c>
      <c r="F44" s="18">
        <v>6000000</v>
      </c>
      <c r="G44" s="19">
        <f t="shared" si="0"/>
        <v>55955593.214689031</v>
      </c>
    </row>
    <row r="45" spans="1:7" x14ac:dyDescent="0.25">
      <c r="A45" s="15">
        <v>34</v>
      </c>
      <c r="B45" s="16"/>
      <c r="C45" s="17"/>
      <c r="D45" s="17">
        <f t="shared" si="3"/>
        <v>75705000</v>
      </c>
      <c r="E45" s="17">
        <f t="shared" si="1"/>
        <v>13886900.853164082</v>
      </c>
      <c r="F45" s="18">
        <v>6000000</v>
      </c>
      <c r="G45" s="19">
        <f t="shared" si="0"/>
        <v>55818099.146835916</v>
      </c>
    </row>
    <row r="46" spans="1:7" x14ac:dyDescent="0.25">
      <c r="A46" s="15">
        <v>35</v>
      </c>
      <c r="B46" s="16"/>
      <c r="C46" s="17"/>
      <c r="D46" s="17">
        <f t="shared" si="3"/>
        <v>75705000</v>
      </c>
      <c r="E46" s="17">
        <f t="shared" si="1"/>
        <v>14025769.861695724</v>
      </c>
      <c r="F46" s="18">
        <v>6000000</v>
      </c>
      <c r="G46" s="19">
        <f t="shared" si="0"/>
        <v>55679230.138304278</v>
      </c>
    </row>
    <row r="47" spans="1:7" ht="15.75" thickBot="1" x14ac:dyDescent="0.3">
      <c r="A47" s="15">
        <v>36</v>
      </c>
      <c r="B47" s="20"/>
      <c r="C47" s="21">
        <v>250000000</v>
      </c>
      <c r="D47" s="21">
        <f t="shared" si="3"/>
        <v>75705000</v>
      </c>
      <c r="E47" s="21">
        <f t="shared" si="1"/>
        <v>14166027.560312681</v>
      </c>
      <c r="F47" s="22">
        <v>6000000</v>
      </c>
      <c r="G47" s="19">
        <f t="shared" si="0"/>
        <v>305538972.43968731</v>
      </c>
    </row>
    <row r="50" spans="2:5" ht="15.75" thickBot="1" x14ac:dyDescent="0.3"/>
    <row r="51" spans="2:5" ht="15.75" thickBot="1" x14ac:dyDescent="0.3">
      <c r="B51" s="14"/>
      <c r="C51" s="14"/>
      <c r="D51" s="14" t="s">
        <v>15</v>
      </c>
      <c r="E51" s="23">
        <f>G11+NPV(G6,G12:G47)</f>
        <v>703783469.81572938</v>
      </c>
    </row>
    <row r="52" spans="2:5" ht="15.75" thickBot="1" x14ac:dyDescent="0.3">
      <c r="D52" s="14" t="s">
        <v>17</v>
      </c>
      <c r="E52" s="24">
        <f>IRR(G11:G47)</f>
        <v>3.4123567936573007E-2</v>
      </c>
    </row>
    <row r="53" spans="2:5" ht="15.75" thickBot="1" x14ac:dyDescent="0.3">
      <c r="D53" s="14" t="s">
        <v>16</v>
      </c>
      <c r="E53" s="24">
        <f>MIRR(G11:G47,G6,G6)</f>
        <v>2.0979602271930853E-2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4716-7F3C-4068-A3F3-FFE97F3EFC42}">
  <dimension ref="A1:K151"/>
  <sheetViews>
    <sheetView tabSelected="1" topLeftCell="A132" zoomScale="130" zoomScaleNormal="130" workbookViewId="0">
      <selection activeCell="I147" sqref="I147"/>
    </sheetView>
  </sheetViews>
  <sheetFormatPr baseColWidth="10" defaultRowHeight="15" x14ac:dyDescent="0.25"/>
  <cols>
    <col min="1" max="1" width="36.5703125" customWidth="1"/>
    <col min="3" max="3" width="16.5703125" bestFit="1" customWidth="1"/>
    <col min="4" max="4" width="23" customWidth="1"/>
    <col min="5" max="5" width="23.85546875" customWidth="1"/>
    <col min="6" max="6" width="15" customWidth="1"/>
    <col min="9" max="9" width="28.28515625" customWidth="1"/>
    <col min="10" max="10" width="14.42578125" customWidth="1"/>
    <col min="11" max="11" width="13.85546875" customWidth="1"/>
  </cols>
  <sheetData>
    <row r="1" spans="1:11" ht="18.75" x14ac:dyDescent="0.3">
      <c r="A1" s="2" t="s">
        <v>18</v>
      </c>
    </row>
    <row r="3" spans="1:11" ht="15.75" thickBot="1" x14ac:dyDescent="0.3"/>
    <row r="4" spans="1:11" ht="21" x14ac:dyDescent="0.35">
      <c r="A4" s="25" t="s">
        <v>19</v>
      </c>
      <c r="B4" s="26"/>
      <c r="C4" s="26"/>
      <c r="D4" s="26"/>
      <c r="E4" s="26"/>
      <c r="F4" s="27"/>
    </row>
    <row r="5" spans="1:11" x14ac:dyDescent="0.25">
      <c r="A5" s="28"/>
      <c r="F5" s="29"/>
    </row>
    <row r="6" spans="1:11" ht="16.5" thickBot="1" x14ac:dyDescent="0.3">
      <c r="A6" s="30" t="s">
        <v>20</v>
      </c>
      <c r="E6" s="17">
        <v>12000</v>
      </c>
      <c r="F6" s="29"/>
    </row>
    <row r="7" spans="1:11" ht="15.75" x14ac:dyDescent="0.25">
      <c r="A7" s="30" t="s">
        <v>21</v>
      </c>
      <c r="E7" s="17">
        <v>1000</v>
      </c>
      <c r="F7" s="29"/>
      <c r="I7" s="31" t="s">
        <v>22</v>
      </c>
      <c r="J7" s="26"/>
      <c r="K7" s="27"/>
    </row>
    <row r="8" spans="1:11" ht="15.75" x14ac:dyDescent="0.25">
      <c r="A8" s="30" t="s">
        <v>23</v>
      </c>
      <c r="B8" s="7"/>
      <c r="C8" s="7"/>
      <c r="D8" s="7"/>
      <c r="E8" s="32">
        <f>E26</f>
        <v>-1600</v>
      </c>
      <c r="F8" s="29"/>
      <c r="I8" s="28"/>
      <c r="J8" s="14" t="s">
        <v>24</v>
      </c>
      <c r="K8" s="33" t="s">
        <v>25</v>
      </c>
    </row>
    <row r="9" spans="1:11" ht="19.5" thickBot="1" x14ac:dyDescent="0.35">
      <c r="A9" s="34" t="s">
        <v>41</v>
      </c>
      <c r="B9" s="35"/>
      <c r="C9" s="35"/>
      <c r="D9" s="35"/>
      <c r="E9" s="36">
        <f>E6-E7+E8</f>
        <v>9400</v>
      </c>
      <c r="F9" s="29"/>
      <c r="I9" s="28" t="s">
        <v>26</v>
      </c>
      <c r="J9" s="17">
        <f>E24</f>
        <v>1000</v>
      </c>
      <c r="K9" s="18"/>
    </row>
    <row r="10" spans="1:11" ht="16.5" thickTop="1" x14ac:dyDescent="0.25">
      <c r="A10" s="30"/>
      <c r="B10" s="7"/>
      <c r="C10" s="7"/>
      <c r="D10" s="7"/>
      <c r="E10" s="7"/>
      <c r="F10" s="29"/>
      <c r="I10" s="28" t="s">
        <v>27</v>
      </c>
      <c r="J10" s="17"/>
      <c r="K10" s="18">
        <f>D17</f>
        <v>7500</v>
      </c>
    </row>
    <row r="11" spans="1:11" ht="15.75" x14ac:dyDescent="0.25">
      <c r="A11" s="30"/>
      <c r="B11" s="7"/>
      <c r="C11" s="7"/>
      <c r="D11" s="7"/>
      <c r="E11" s="7"/>
      <c r="F11" s="29"/>
      <c r="I11" s="28" t="s">
        <v>28</v>
      </c>
      <c r="J11" s="17">
        <f>D22</f>
        <v>2500</v>
      </c>
      <c r="K11" s="18"/>
    </row>
    <row r="12" spans="1:11" ht="15.75" x14ac:dyDescent="0.25">
      <c r="A12" s="30"/>
      <c r="B12" s="7"/>
      <c r="C12" s="7"/>
      <c r="D12" s="7"/>
      <c r="E12" s="7"/>
      <c r="F12" s="29"/>
      <c r="I12" s="28" t="s">
        <v>29</v>
      </c>
      <c r="J12" s="17">
        <f>-E25</f>
        <v>4000</v>
      </c>
      <c r="K12" s="18"/>
    </row>
    <row r="13" spans="1:11" ht="15.75" thickBot="1" x14ac:dyDescent="0.3">
      <c r="A13" s="28"/>
      <c r="F13" s="29"/>
      <c r="I13" s="37"/>
      <c r="J13" s="38"/>
      <c r="K13" s="39"/>
    </row>
    <row r="14" spans="1:11" x14ac:dyDescent="0.25">
      <c r="A14" s="28"/>
      <c r="F14" s="29"/>
    </row>
    <row r="15" spans="1:11" ht="21" x14ac:dyDescent="0.35">
      <c r="A15" s="40" t="s">
        <v>30</v>
      </c>
      <c r="F15" s="29"/>
    </row>
    <row r="16" spans="1:11" x14ac:dyDescent="0.25">
      <c r="A16" s="28"/>
      <c r="F16" s="29"/>
    </row>
    <row r="17" spans="1:7" ht="15.75" x14ac:dyDescent="0.25">
      <c r="A17" s="30" t="s">
        <v>31</v>
      </c>
      <c r="B17" s="7"/>
      <c r="C17" s="7"/>
      <c r="D17" s="41">
        <v>7500</v>
      </c>
      <c r="F17" s="29"/>
    </row>
    <row r="18" spans="1:7" ht="15.75" x14ac:dyDescent="0.25">
      <c r="A18" s="30" t="s">
        <v>32</v>
      </c>
      <c r="B18" s="7"/>
      <c r="C18" s="7"/>
      <c r="D18" s="42">
        <v>0</v>
      </c>
      <c r="F18" s="29"/>
    </row>
    <row r="19" spans="1:7" ht="15.75" x14ac:dyDescent="0.25">
      <c r="A19" s="30" t="s">
        <v>33</v>
      </c>
      <c r="B19" s="7"/>
      <c r="C19" s="7"/>
      <c r="D19" s="42">
        <f>D17-D18</f>
        <v>7500</v>
      </c>
      <c r="F19" s="29"/>
    </row>
    <row r="20" spans="1:7" ht="15.75" x14ac:dyDescent="0.25">
      <c r="A20" s="30" t="s">
        <v>34</v>
      </c>
      <c r="B20" s="7"/>
      <c r="C20" s="43">
        <v>15</v>
      </c>
      <c r="D20" s="42"/>
      <c r="F20" s="29"/>
    </row>
    <row r="21" spans="1:7" ht="15.75" x14ac:dyDescent="0.25">
      <c r="A21" s="30" t="s">
        <v>35</v>
      </c>
      <c r="B21" s="7"/>
      <c r="C21" s="7"/>
      <c r="D21" s="42">
        <f>D19/C20</f>
        <v>500</v>
      </c>
      <c r="F21" s="29"/>
    </row>
    <row r="22" spans="1:7" ht="15.75" x14ac:dyDescent="0.25">
      <c r="A22" s="30" t="s">
        <v>36</v>
      </c>
      <c r="D22" s="44">
        <f>D21*5</f>
        <v>2500</v>
      </c>
      <c r="F22" s="29"/>
    </row>
    <row r="23" spans="1:7" ht="15.75" x14ac:dyDescent="0.25">
      <c r="A23" s="30" t="s">
        <v>37</v>
      </c>
      <c r="D23" s="17"/>
      <c r="E23" s="48">
        <f>D17-D22</f>
        <v>5000</v>
      </c>
      <c r="F23" s="29"/>
    </row>
    <row r="24" spans="1:7" ht="15.75" x14ac:dyDescent="0.25">
      <c r="A24" s="30" t="s">
        <v>38</v>
      </c>
      <c r="E24" s="45">
        <f>E7</f>
        <v>1000</v>
      </c>
      <c r="F24" s="29"/>
    </row>
    <row r="25" spans="1:7" ht="15.75" x14ac:dyDescent="0.25">
      <c r="A25" s="30" t="s">
        <v>39</v>
      </c>
      <c r="E25" s="45">
        <f>E24-E23</f>
        <v>-4000</v>
      </c>
      <c r="F25" s="29"/>
    </row>
    <row r="26" spans="1:7" ht="16.5" thickBot="1" x14ac:dyDescent="0.3">
      <c r="A26" s="30" t="s">
        <v>40</v>
      </c>
      <c r="C26" s="46">
        <v>0.4</v>
      </c>
      <c r="E26" s="47">
        <f>E25*C26</f>
        <v>-1600</v>
      </c>
      <c r="F26" s="29"/>
    </row>
    <row r="27" spans="1:7" ht="15.75" thickTop="1" x14ac:dyDescent="0.25">
      <c r="A27" s="28"/>
      <c r="F27" s="29"/>
    </row>
    <row r="28" spans="1:7" ht="15.75" thickBot="1" x14ac:dyDescent="0.3">
      <c r="A28" s="37"/>
      <c r="B28" s="38"/>
      <c r="C28" s="38"/>
      <c r="D28" s="38"/>
      <c r="E28" s="38"/>
      <c r="F28" s="39"/>
    </row>
    <row r="31" spans="1:7" ht="21.75" thickBot="1" x14ac:dyDescent="0.4">
      <c r="A31" s="3" t="s">
        <v>42</v>
      </c>
    </row>
    <row r="32" spans="1:7" ht="21" x14ac:dyDescent="0.35">
      <c r="A32" s="25" t="s">
        <v>43</v>
      </c>
      <c r="B32" s="26"/>
      <c r="C32" s="26"/>
      <c r="D32" s="26"/>
      <c r="E32" s="26"/>
      <c r="F32" s="26"/>
      <c r="G32" s="27"/>
    </row>
    <row r="33" spans="1:7" x14ac:dyDescent="0.25">
      <c r="A33" s="28"/>
      <c r="G33" s="29"/>
    </row>
    <row r="34" spans="1:7" x14ac:dyDescent="0.25">
      <c r="A34" s="28"/>
      <c r="D34" s="14" t="s">
        <v>44</v>
      </c>
      <c r="E34" s="14" t="s">
        <v>45</v>
      </c>
      <c r="G34" s="29"/>
    </row>
    <row r="35" spans="1:7" x14ac:dyDescent="0.25">
      <c r="A35" s="28" t="s">
        <v>46</v>
      </c>
      <c r="D35" s="17">
        <v>1000</v>
      </c>
      <c r="E35" s="17">
        <f>D35</f>
        <v>1000</v>
      </c>
      <c r="G35" s="29"/>
    </row>
    <row r="36" spans="1:7" x14ac:dyDescent="0.25">
      <c r="A36" s="28" t="s">
        <v>47</v>
      </c>
      <c r="D36" s="17">
        <v>-2000</v>
      </c>
      <c r="E36" s="17">
        <f>D36</f>
        <v>-2000</v>
      </c>
      <c r="G36" s="29"/>
    </row>
    <row r="37" spans="1:7" x14ac:dyDescent="0.25">
      <c r="A37" s="28" t="s">
        <v>48</v>
      </c>
      <c r="D37" s="44">
        <f>F52</f>
        <v>500</v>
      </c>
      <c r="E37" s="49"/>
      <c r="G37" s="29"/>
    </row>
    <row r="38" spans="1:7" x14ac:dyDescent="0.25">
      <c r="A38" s="28" t="s">
        <v>65</v>
      </c>
      <c r="D38" s="17">
        <f>D35-D36-D37</f>
        <v>2500</v>
      </c>
      <c r="E38" s="17">
        <f>E35-E36</f>
        <v>3000</v>
      </c>
      <c r="G38" s="29"/>
    </row>
    <row r="39" spans="1:7" x14ac:dyDescent="0.25">
      <c r="A39" s="28" t="s">
        <v>49</v>
      </c>
      <c r="B39" s="46">
        <v>0.4</v>
      </c>
      <c r="D39" s="17">
        <f>D38*B39</f>
        <v>1000</v>
      </c>
      <c r="E39" s="17">
        <f>D39</f>
        <v>1000</v>
      </c>
      <c r="G39" s="29"/>
    </row>
    <row r="40" spans="1:7" ht="15.75" thickBot="1" x14ac:dyDescent="0.3">
      <c r="A40" s="50" t="s">
        <v>50</v>
      </c>
      <c r="B40" s="1"/>
      <c r="C40" s="1"/>
      <c r="D40" s="51">
        <f>D38-D39</f>
        <v>1500</v>
      </c>
      <c r="E40" s="51">
        <f>E38-E39</f>
        <v>2000</v>
      </c>
      <c r="G40" s="29"/>
    </row>
    <row r="41" spans="1:7" ht="15.75" thickTop="1" x14ac:dyDescent="0.25">
      <c r="A41" s="28"/>
      <c r="D41" s="17"/>
      <c r="E41" s="17"/>
      <c r="G41" s="29"/>
    </row>
    <row r="42" spans="1:7" x14ac:dyDescent="0.25">
      <c r="A42" s="28"/>
      <c r="D42" s="17"/>
      <c r="E42" s="17"/>
      <c r="G42" s="29"/>
    </row>
    <row r="43" spans="1:7" x14ac:dyDescent="0.25">
      <c r="A43" s="28"/>
      <c r="D43" s="17"/>
      <c r="E43" s="17"/>
      <c r="G43" s="29"/>
    </row>
    <row r="44" spans="1:7" x14ac:dyDescent="0.25">
      <c r="A44" s="28"/>
      <c r="G44" s="29"/>
    </row>
    <row r="45" spans="1:7" x14ac:dyDescent="0.25">
      <c r="A45" s="28"/>
      <c r="G45" s="29"/>
    </row>
    <row r="46" spans="1:7" ht="21" x14ac:dyDescent="0.35">
      <c r="A46" s="40" t="s">
        <v>51</v>
      </c>
      <c r="G46" s="29"/>
    </row>
    <row r="47" spans="1:7" x14ac:dyDescent="0.25">
      <c r="A47" s="28"/>
      <c r="D47" s="14" t="s">
        <v>52</v>
      </c>
      <c r="E47" s="14" t="s">
        <v>53</v>
      </c>
      <c r="F47" s="14" t="s">
        <v>54</v>
      </c>
      <c r="G47" s="29"/>
    </row>
    <row r="48" spans="1:7" x14ac:dyDescent="0.25">
      <c r="A48" s="28" t="s">
        <v>55</v>
      </c>
      <c r="D48" s="17">
        <v>7500</v>
      </c>
      <c r="E48" s="17">
        <v>12000</v>
      </c>
      <c r="G48" s="29"/>
    </row>
    <row r="49" spans="1:10" x14ac:dyDescent="0.25">
      <c r="A49" s="28" t="s">
        <v>56</v>
      </c>
      <c r="D49" s="17">
        <v>0</v>
      </c>
      <c r="E49" s="17">
        <v>2000</v>
      </c>
      <c r="G49" s="29"/>
    </row>
    <row r="50" spans="1:10" x14ac:dyDescent="0.25">
      <c r="A50" s="28" t="s">
        <v>33</v>
      </c>
      <c r="D50" s="45">
        <f>D48-D49</f>
        <v>7500</v>
      </c>
      <c r="E50" s="45">
        <f>E48-E49</f>
        <v>10000</v>
      </c>
      <c r="G50" s="29"/>
    </row>
    <row r="51" spans="1:10" ht="15.75" thickBot="1" x14ac:dyDescent="0.3">
      <c r="A51" s="28" t="s">
        <v>34</v>
      </c>
      <c r="D51" s="15">
        <v>15</v>
      </c>
      <c r="E51" s="15">
        <v>10</v>
      </c>
      <c r="G51" s="29"/>
    </row>
    <row r="52" spans="1:10" ht="15.75" thickBot="1" x14ac:dyDescent="0.3">
      <c r="A52" s="28" t="s">
        <v>57</v>
      </c>
      <c r="D52" s="45">
        <f>D50/D51</f>
        <v>500</v>
      </c>
      <c r="E52" s="45">
        <f>E50/E51</f>
        <v>1000</v>
      </c>
      <c r="F52" s="23">
        <f>E52-D52</f>
        <v>500</v>
      </c>
      <c r="G52" s="29"/>
    </row>
    <row r="53" spans="1:10" x14ac:dyDescent="0.25">
      <c r="A53" s="28"/>
      <c r="G53" s="29"/>
    </row>
    <row r="54" spans="1:10" x14ac:dyDescent="0.25">
      <c r="A54" s="28"/>
      <c r="G54" s="29"/>
    </row>
    <row r="55" spans="1:10" ht="15.75" thickBot="1" x14ac:dyDescent="0.3">
      <c r="A55" s="37"/>
      <c r="B55" s="38"/>
      <c r="C55" s="38"/>
      <c r="D55" s="38"/>
      <c r="E55" s="38"/>
      <c r="F55" s="38"/>
      <c r="G55" s="39"/>
    </row>
    <row r="60" spans="1:10" ht="21" x14ac:dyDescent="0.35">
      <c r="A60" s="40" t="s">
        <v>58</v>
      </c>
    </row>
    <row r="61" spans="1:10" ht="21.75" thickBot="1" x14ac:dyDescent="0.4">
      <c r="A61" s="3"/>
      <c r="H61" t="s">
        <v>59</v>
      </c>
    </row>
    <row r="62" spans="1:10" ht="19.5" thickBot="1" x14ac:dyDescent="0.35">
      <c r="A62" s="2" t="s">
        <v>2</v>
      </c>
      <c r="B62" s="35"/>
      <c r="C62" s="52">
        <v>0.1</v>
      </c>
      <c r="H62" s="53" t="s">
        <v>60</v>
      </c>
      <c r="I62" s="26"/>
      <c r="J62" s="54">
        <v>2000</v>
      </c>
    </row>
    <row r="63" spans="1:10" x14ac:dyDescent="0.25">
      <c r="H63" s="28" t="s">
        <v>61</v>
      </c>
      <c r="I63" s="17">
        <v>12000</v>
      </c>
      <c r="J63" s="29"/>
    </row>
    <row r="64" spans="1:10" ht="15.75" x14ac:dyDescent="0.25">
      <c r="A64" s="55" t="s">
        <v>62</v>
      </c>
      <c r="B64" s="55"/>
      <c r="C64" s="55"/>
      <c r="D64" s="55" t="s">
        <v>45</v>
      </c>
      <c r="H64" s="28" t="s">
        <v>63</v>
      </c>
      <c r="I64" s="45">
        <f>E52*E51</f>
        <v>10000</v>
      </c>
      <c r="J64" s="29"/>
    </row>
    <row r="65" spans="1:10" x14ac:dyDescent="0.25">
      <c r="A65" s="15">
        <v>0</v>
      </c>
      <c r="D65" s="56">
        <f>-E9</f>
        <v>-9400</v>
      </c>
      <c r="H65" s="28" t="s">
        <v>37</v>
      </c>
      <c r="J65" s="57">
        <f>I63-I64</f>
        <v>2000</v>
      </c>
    </row>
    <row r="66" spans="1:10" x14ac:dyDescent="0.25">
      <c r="A66" s="15">
        <v>1</v>
      </c>
      <c r="D66" s="56">
        <f>$E$40</f>
        <v>2000</v>
      </c>
      <c r="H66" s="28" t="s">
        <v>64</v>
      </c>
      <c r="J66" s="57">
        <f>J62-J65</f>
        <v>0</v>
      </c>
    </row>
    <row r="67" spans="1:10" ht="15.75" thickBot="1" x14ac:dyDescent="0.3">
      <c r="A67" s="15">
        <v>2</v>
      </c>
      <c r="D67" s="56">
        <f t="shared" ref="D67:D74" si="0">$E$40</f>
        <v>2000</v>
      </c>
      <c r="H67" s="37"/>
      <c r="I67" s="38"/>
      <c r="J67" s="39"/>
    </row>
    <row r="68" spans="1:10" x14ac:dyDescent="0.25">
      <c r="A68" s="15">
        <v>3</v>
      </c>
      <c r="D68" s="56">
        <f t="shared" si="0"/>
        <v>2000</v>
      </c>
    </row>
    <row r="69" spans="1:10" x14ac:dyDescent="0.25">
      <c r="A69" s="15">
        <v>4</v>
      </c>
      <c r="D69" s="56">
        <f t="shared" si="0"/>
        <v>2000</v>
      </c>
    </row>
    <row r="70" spans="1:10" x14ac:dyDescent="0.25">
      <c r="A70" s="15">
        <v>5</v>
      </c>
      <c r="D70" s="56">
        <f t="shared" si="0"/>
        <v>2000</v>
      </c>
    </row>
    <row r="71" spans="1:10" x14ac:dyDescent="0.25">
      <c r="A71" s="15">
        <v>6</v>
      </c>
      <c r="D71" s="56">
        <f t="shared" si="0"/>
        <v>2000</v>
      </c>
    </row>
    <row r="72" spans="1:10" x14ac:dyDescent="0.25">
      <c r="A72" s="15">
        <v>7</v>
      </c>
      <c r="D72" s="56">
        <f t="shared" si="0"/>
        <v>2000</v>
      </c>
    </row>
    <row r="73" spans="1:10" x14ac:dyDescent="0.25">
      <c r="A73" s="15">
        <v>8</v>
      </c>
      <c r="D73" s="56">
        <f t="shared" si="0"/>
        <v>2000</v>
      </c>
    </row>
    <row r="74" spans="1:10" x14ac:dyDescent="0.25">
      <c r="A74" s="15">
        <v>9</v>
      </c>
      <c r="D74" s="56">
        <f t="shared" si="0"/>
        <v>2000</v>
      </c>
    </row>
    <row r="75" spans="1:10" x14ac:dyDescent="0.25">
      <c r="A75" s="15">
        <v>10</v>
      </c>
      <c r="D75" s="56">
        <f>$E$40+E49</f>
        <v>4000</v>
      </c>
    </row>
    <row r="76" spans="1:10" ht="15.75" thickBot="1" x14ac:dyDescent="0.3"/>
    <row r="77" spans="1:10" ht="19.5" thickBot="1" x14ac:dyDescent="0.35">
      <c r="A77" s="2" t="s">
        <v>15</v>
      </c>
      <c r="B77" s="2"/>
      <c r="C77" s="2"/>
      <c r="D77" s="58">
        <f>D65+NPV(C62,D66:D75)</f>
        <v>3660.2207902684222</v>
      </c>
    </row>
    <row r="80" spans="1:10" s="59" customFormat="1" x14ac:dyDescent="0.25"/>
    <row r="83" spans="1:7" ht="21" x14ac:dyDescent="0.35">
      <c r="A83" s="3" t="s">
        <v>66</v>
      </c>
    </row>
    <row r="84" spans="1:7" ht="21.75" thickBot="1" x14ac:dyDescent="0.4">
      <c r="A84" s="3"/>
    </row>
    <row r="85" spans="1:7" ht="21" x14ac:dyDescent="0.35">
      <c r="A85" s="25" t="s">
        <v>43</v>
      </c>
      <c r="B85" s="26"/>
      <c r="C85" s="26"/>
      <c r="D85" s="26"/>
      <c r="E85" s="26"/>
      <c r="F85" s="26"/>
      <c r="G85" s="27"/>
    </row>
    <row r="86" spans="1:7" x14ac:dyDescent="0.25">
      <c r="A86" s="28"/>
      <c r="G86" s="29"/>
    </row>
    <row r="87" spans="1:7" x14ac:dyDescent="0.25">
      <c r="A87" s="28"/>
      <c r="D87" s="14" t="s">
        <v>44</v>
      </c>
      <c r="E87" s="14" t="s">
        <v>45</v>
      </c>
      <c r="G87" s="29"/>
    </row>
    <row r="88" spans="1:7" x14ac:dyDescent="0.25">
      <c r="A88" s="28" t="s">
        <v>46</v>
      </c>
      <c r="D88" s="17">
        <v>1000</v>
      </c>
      <c r="E88" s="17">
        <f>D88</f>
        <v>1000</v>
      </c>
      <c r="G88" s="29"/>
    </row>
    <row r="89" spans="1:7" x14ac:dyDescent="0.25">
      <c r="A89" s="28" t="s">
        <v>47</v>
      </c>
      <c r="D89" s="17">
        <v>-2000</v>
      </c>
      <c r="E89" s="17">
        <f>D89</f>
        <v>-2000</v>
      </c>
      <c r="G89" s="29"/>
    </row>
    <row r="90" spans="1:7" x14ac:dyDescent="0.25">
      <c r="A90" s="28" t="s">
        <v>48</v>
      </c>
      <c r="D90" s="44">
        <f>F105</f>
        <v>500</v>
      </c>
      <c r="E90" s="49"/>
      <c r="G90" s="29"/>
    </row>
    <row r="91" spans="1:7" x14ac:dyDescent="0.25">
      <c r="A91" s="28" t="s">
        <v>65</v>
      </c>
      <c r="D91" s="17">
        <f>D88-D89-D90</f>
        <v>2500</v>
      </c>
      <c r="E91" s="17">
        <f>E88-E89</f>
        <v>3000</v>
      </c>
      <c r="G91" s="29"/>
    </row>
    <row r="92" spans="1:7" x14ac:dyDescent="0.25">
      <c r="A92" s="28" t="s">
        <v>49</v>
      </c>
      <c r="B92" s="46">
        <v>0.4</v>
      </c>
      <c r="D92" s="17">
        <f>D91*B92</f>
        <v>1000</v>
      </c>
      <c r="E92" s="17">
        <f>D92</f>
        <v>1000</v>
      </c>
      <c r="G92" s="29"/>
    </row>
    <row r="93" spans="1:7" ht="15.75" thickBot="1" x14ac:dyDescent="0.3">
      <c r="A93" s="50" t="s">
        <v>50</v>
      </c>
      <c r="B93" s="1"/>
      <c r="C93" s="1"/>
      <c r="D93" s="51">
        <f>D91-D92</f>
        <v>1500</v>
      </c>
      <c r="E93" s="51">
        <f>E91-E92</f>
        <v>2000</v>
      </c>
      <c r="G93" s="29"/>
    </row>
    <row r="94" spans="1:7" ht="15.75" thickTop="1" x14ac:dyDescent="0.25">
      <c r="A94" s="28"/>
      <c r="D94" s="17"/>
      <c r="E94" s="17"/>
      <c r="G94" s="29"/>
    </row>
    <row r="95" spans="1:7" x14ac:dyDescent="0.25">
      <c r="A95" s="28"/>
      <c r="D95" s="17"/>
      <c r="E95" s="17"/>
      <c r="G95" s="29"/>
    </row>
    <row r="96" spans="1:7" x14ac:dyDescent="0.25">
      <c r="A96" s="28"/>
      <c r="D96" s="17"/>
      <c r="E96" s="17"/>
      <c r="G96" s="29"/>
    </row>
    <row r="97" spans="1:11" x14ac:dyDescent="0.25">
      <c r="A97" s="28"/>
      <c r="G97" s="29"/>
    </row>
    <row r="98" spans="1:11" x14ac:dyDescent="0.25">
      <c r="A98" s="28"/>
      <c r="G98" s="29"/>
    </row>
    <row r="99" spans="1:11" ht="21" x14ac:dyDescent="0.35">
      <c r="A99" s="40" t="s">
        <v>51</v>
      </c>
      <c r="G99" s="29"/>
    </row>
    <row r="100" spans="1:11" x14ac:dyDescent="0.25">
      <c r="A100" s="28"/>
      <c r="D100" s="14" t="s">
        <v>52</v>
      </c>
      <c r="E100" s="14" t="s">
        <v>53</v>
      </c>
      <c r="F100" s="14" t="s">
        <v>54</v>
      </c>
      <c r="G100" s="29"/>
    </row>
    <row r="101" spans="1:11" x14ac:dyDescent="0.25">
      <c r="A101" s="28" t="s">
        <v>55</v>
      </c>
      <c r="D101" s="17">
        <v>7500</v>
      </c>
      <c r="E101" s="17">
        <v>12000</v>
      </c>
      <c r="G101" s="29"/>
    </row>
    <row r="102" spans="1:11" x14ac:dyDescent="0.25">
      <c r="A102" s="28" t="s">
        <v>56</v>
      </c>
      <c r="D102" s="17">
        <v>0</v>
      </c>
      <c r="E102" s="17">
        <v>2000</v>
      </c>
      <c r="G102" s="29"/>
    </row>
    <row r="103" spans="1:11" x14ac:dyDescent="0.25">
      <c r="A103" s="28" t="s">
        <v>33</v>
      </c>
      <c r="D103" s="45">
        <f>D101-D102</f>
        <v>7500</v>
      </c>
      <c r="E103" s="45">
        <f>E101-E102</f>
        <v>10000</v>
      </c>
      <c r="G103" s="29"/>
    </row>
    <row r="104" spans="1:11" ht="15.75" thickBot="1" x14ac:dyDescent="0.3">
      <c r="A104" s="28" t="s">
        <v>34</v>
      </c>
      <c r="D104" s="15">
        <v>15</v>
      </c>
      <c r="E104" s="15">
        <v>10</v>
      </c>
      <c r="G104" s="29"/>
    </row>
    <row r="105" spans="1:11" ht="15.75" thickBot="1" x14ac:dyDescent="0.3">
      <c r="A105" s="28" t="s">
        <v>57</v>
      </c>
      <c r="D105" s="45">
        <f>D103/D104</f>
        <v>500</v>
      </c>
      <c r="E105" s="45">
        <f>E103/E104</f>
        <v>1000</v>
      </c>
      <c r="F105" s="23">
        <f>E105-D105</f>
        <v>500</v>
      </c>
      <c r="G105" s="29"/>
    </row>
    <row r="106" spans="1:11" x14ac:dyDescent="0.25">
      <c r="A106" s="28"/>
      <c r="G106" s="29"/>
    </row>
    <row r="107" spans="1:11" x14ac:dyDescent="0.25">
      <c r="A107" s="28"/>
      <c r="G107" s="29"/>
    </row>
    <row r="108" spans="1:11" ht="15.75" thickBot="1" x14ac:dyDescent="0.3">
      <c r="A108" s="37"/>
      <c r="B108" s="38"/>
      <c r="C108" s="38"/>
      <c r="D108" s="38"/>
      <c r="E108" s="38"/>
      <c r="F108" s="38"/>
      <c r="G108" s="39"/>
    </row>
    <row r="110" spans="1:11" ht="15.75" thickBot="1" x14ac:dyDescent="0.3"/>
    <row r="111" spans="1:11" ht="15.75" thickBot="1" x14ac:dyDescent="0.3">
      <c r="A111" s="53"/>
      <c r="B111" s="26"/>
      <c r="C111" s="26"/>
      <c r="D111" s="26"/>
      <c r="E111" s="27"/>
    </row>
    <row r="112" spans="1:11" x14ac:dyDescent="0.25">
      <c r="A112" s="31" t="s">
        <v>67</v>
      </c>
      <c r="B112" s="26"/>
      <c r="C112" s="26"/>
      <c r="D112" s="26"/>
      <c r="E112" s="27"/>
      <c r="G112" s="31" t="s">
        <v>68</v>
      </c>
      <c r="H112" s="26"/>
      <c r="I112" s="26"/>
      <c r="J112" s="26"/>
      <c r="K112" s="27"/>
    </row>
    <row r="113" spans="1:11" x14ac:dyDescent="0.25">
      <c r="A113" s="50"/>
      <c r="E113" s="29"/>
      <c r="G113" s="50"/>
      <c r="K113" s="29"/>
    </row>
    <row r="114" spans="1:11" ht="30" x14ac:dyDescent="0.25">
      <c r="A114" s="28"/>
      <c r="C114" s="60" t="s">
        <v>69</v>
      </c>
      <c r="D114" s="60" t="s">
        <v>70</v>
      </c>
      <c r="E114" s="29"/>
      <c r="G114" s="28"/>
      <c r="I114" s="60" t="s">
        <v>69</v>
      </c>
      <c r="J114" s="60" t="s">
        <v>70</v>
      </c>
      <c r="K114" s="29"/>
    </row>
    <row r="115" spans="1:11" x14ac:dyDescent="0.25">
      <c r="A115" s="28" t="s">
        <v>46</v>
      </c>
      <c r="C115" s="17">
        <v>10000</v>
      </c>
      <c r="D115" s="45">
        <f>C115</f>
        <v>10000</v>
      </c>
      <c r="E115" s="29"/>
      <c r="G115" s="28" t="s">
        <v>46</v>
      </c>
      <c r="I115" s="17">
        <v>11000</v>
      </c>
      <c r="J115" s="45">
        <f>I115</f>
        <v>11000</v>
      </c>
      <c r="K115" s="29"/>
    </row>
    <row r="116" spans="1:11" x14ac:dyDescent="0.25">
      <c r="A116" s="28" t="s">
        <v>71</v>
      </c>
      <c r="C116" s="17">
        <v>7000</v>
      </c>
      <c r="D116" s="45">
        <f>C116</f>
        <v>7000</v>
      </c>
      <c r="E116" s="29"/>
      <c r="G116" s="28" t="s">
        <v>71</v>
      </c>
      <c r="I116" s="17">
        <v>5000</v>
      </c>
      <c r="J116" s="45">
        <f>I116</f>
        <v>5000</v>
      </c>
      <c r="K116" s="29"/>
    </row>
    <row r="117" spans="1:11" x14ac:dyDescent="0.25">
      <c r="A117" s="28" t="s">
        <v>72</v>
      </c>
      <c r="C117" s="44">
        <f>D127</f>
        <v>500</v>
      </c>
      <c r="D117" s="59"/>
      <c r="E117" s="29"/>
      <c r="G117" s="28" t="s">
        <v>72</v>
      </c>
      <c r="I117" s="44">
        <f>J127</f>
        <v>1000</v>
      </c>
      <c r="J117" s="59"/>
      <c r="K117" s="29"/>
    </row>
    <row r="118" spans="1:11" ht="15.75" thickBot="1" x14ac:dyDescent="0.3">
      <c r="A118" s="28" t="s">
        <v>73</v>
      </c>
      <c r="C118" s="17">
        <f>C115-C116-C117</f>
        <v>2500</v>
      </c>
      <c r="D118" s="45">
        <f>D115-D116</f>
        <v>3000</v>
      </c>
      <c r="E118" s="29"/>
      <c r="G118" s="28" t="s">
        <v>73</v>
      </c>
      <c r="I118" s="17">
        <f>I115-I116-I117</f>
        <v>5000</v>
      </c>
      <c r="J118" s="45">
        <f>J115-J116</f>
        <v>6000</v>
      </c>
      <c r="K118" s="29"/>
    </row>
    <row r="119" spans="1:11" ht="15.75" thickBot="1" x14ac:dyDescent="0.3">
      <c r="A119" s="28" t="s">
        <v>49</v>
      </c>
      <c r="B119" s="61">
        <v>0.4</v>
      </c>
      <c r="C119" s="62">
        <f>C118*B119</f>
        <v>1000</v>
      </c>
      <c r="D119" s="63">
        <f>C119</f>
        <v>1000</v>
      </c>
      <c r="E119" s="29"/>
      <c r="G119" s="28" t="s">
        <v>49</v>
      </c>
      <c r="H119" s="61">
        <v>0.4</v>
      </c>
      <c r="I119" s="62">
        <f>I118*H119</f>
        <v>2000</v>
      </c>
      <c r="J119" s="63">
        <f>I119</f>
        <v>2000</v>
      </c>
      <c r="K119" s="29"/>
    </row>
    <row r="120" spans="1:11" ht="15.75" thickBot="1" x14ac:dyDescent="0.3">
      <c r="A120" s="64" t="s">
        <v>74</v>
      </c>
      <c r="B120" s="65"/>
      <c r="C120" s="66">
        <f>C118-C119</f>
        <v>1500</v>
      </c>
      <c r="D120" s="23">
        <f>D118-D119</f>
        <v>2000</v>
      </c>
      <c r="E120" s="39"/>
      <c r="G120" s="64" t="s">
        <v>74</v>
      </c>
      <c r="H120" s="65"/>
      <c r="I120" s="66">
        <f>I118-I119</f>
        <v>3000</v>
      </c>
      <c r="J120" s="23">
        <f>J118-J119</f>
        <v>4000</v>
      </c>
      <c r="K120" s="39"/>
    </row>
    <row r="121" spans="1:11" x14ac:dyDescent="0.25">
      <c r="A121" s="28"/>
      <c r="E121" s="29"/>
    </row>
    <row r="122" spans="1:11" x14ac:dyDescent="0.25">
      <c r="A122" s="28"/>
      <c r="E122" s="29"/>
    </row>
    <row r="123" spans="1:11" x14ac:dyDescent="0.25">
      <c r="A123" s="50" t="s">
        <v>75</v>
      </c>
      <c r="E123" s="29"/>
      <c r="G123" s="1" t="s">
        <v>75</v>
      </c>
    </row>
    <row r="124" spans="1:11" x14ac:dyDescent="0.25">
      <c r="A124" s="28" t="s">
        <v>76</v>
      </c>
      <c r="D124" s="17">
        <v>7500</v>
      </c>
      <c r="E124" s="29"/>
      <c r="G124" t="s">
        <v>76</v>
      </c>
      <c r="J124" s="56">
        <v>12000</v>
      </c>
    </row>
    <row r="125" spans="1:11" x14ac:dyDescent="0.25">
      <c r="A125" s="28" t="s">
        <v>56</v>
      </c>
      <c r="D125" s="17">
        <v>0</v>
      </c>
      <c r="E125" s="29"/>
      <c r="G125" t="s">
        <v>56</v>
      </c>
      <c r="J125" s="56">
        <v>2000</v>
      </c>
    </row>
    <row r="126" spans="1:11" x14ac:dyDescent="0.25">
      <c r="A126" s="28" t="s">
        <v>33</v>
      </c>
      <c r="D126" s="45">
        <f>D124-D125</f>
        <v>7500</v>
      </c>
      <c r="E126" s="29"/>
      <c r="G126" t="s">
        <v>33</v>
      </c>
      <c r="J126" s="45">
        <f>J124-J125</f>
        <v>10000</v>
      </c>
    </row>
    <row r="127" spans="1:11" x14ac:dyDescent="0.25">
      <c r="A127" s="28" t="s">
        <v>77</v>
      </c>
      <c r="D127" s="48">
        <f>D126/15</f>
        <v>500</v>
      </c>
      <c r="E127" s="29"/>
      <c r="G127" t="s">
        <v>77</v>
      </c>
      <c r="J127" s="48">
        <f>J126/10</f>
        <v>1000</v>
      </c>
    </row>
    <row r="128" spans="1:11" x14ac:dyDescent="0.25">
      <c r="A128" s="28"/>
      <c r="E128" s="29"/>
    </row>
    <row r="129" spans="1:10" ht="15.75" thickBot="1" x14ac:dyDescent="0.3">
      <c r="A129" s="28"/>
      <c r="E129" s="29"/>
    </row>
    <row r="130" spans="1:10" x14ac:dyDescent="0.25">
      <c r="A130" s="31" t="s">
        <v>78</v>
      </c>
      <c r="B130" s="26"/>
      <c r="C130" s="26"/>
      <c r="D130" s="27"/>
      <c r="E130" s="29"/>
      <c r="G130" s="31" t="s">
        <v>79</v>
      </c>
      <c r="H130" s="26"/>
      <c r="I130" s="26"/>
      <c r="J130" s="27"/>
    </row>
    <row r="131" spans="1:10" ht="15.75" thickBot="1" x14ac:dyDescent="0.3">
      <c r="A131" s="28"/>
      <c r="D131" s="29"/>
      <c r="E131" s="29"/>
      <c r="G131" s="28"/>
      <c r="J131" s="29"/>
    </row>
    <row r="132" spans="1:10" ht="15.75" thickBot="1" x14ac:dyDescent="0.3">
      <c r="A132" s="28" t="s">
        <v>2</v>
      </c>
      <c r="C132" s="67">
        <v>0.1</v>
      </c>
      <c r="D132" s="29"/>
      <c r="E132" s="29"/>
      <c r="G132" s="28" t="s">
        <v>2</v>
      </c>
      <c r="I132" s="67">
        <v>0.1</v>
      </c>
      <c r="J132" s="29"/>
    </row>
    <row r="133" spans="1:10" x14ac:dyDescent="0.25">
      <c r="A133" s="28"/>
      <c r="D133" s="29"/>
      <c r="E133" s="29"/>
      <c r="G133" s="28"/>
      <c r="J133" s="29"/>
    </row>
    <row r="134" spans="1:10" x14ac:dyDescent="0.25">
      <c r="A134" s="68" t="s">
        <v>80</v>
      </c>
      <c r="B134" s="14"/>
      <c r="C134" s="14" t="s">
        <v>45</v>
      </c>
      <c r="D134" s="29"/>
      <c r="E134" s="29"/>
      <c r="G134" s="68" t="s">
        <v>80</v>
      </c>
      <c r="H134" s="14"/>
      <c r="I134" s="14" t="s">
        <v>45</v>
      </c>
      <c r="J134" s="29"/>
    </row>
    <row r="135" spans="1:10" x14ac:dyDescent="0.25">
      <c r="A135" s="69">
        <v>0</v>
      </c>
      <c r="C135" s="17">
        <v>0</v>
      </c>
      <c r="D135" s="29"/>
      <c r="E135" s="29"/>
      <c r="G135" s="69">
        <v>0</v>
      </c>
      <c r="I135" s="17">
        <f>-E9</f>
        <v>-9400</v>
      </c>
      <c r="J135" s="29"/>
    </row>
    <row r="136" spans="1:10" x14ac:dyDescent="0.25">
      <c r="A136" s="69">
        <v>1</v>
      </c>
      <c r="C136" s="17">
        <f>$D$120</f>
        <v>2000</v>
      </c>
      <c r="D136" s="29"/>
      <c r="E136" s="29"/>
      <c r="G136" s="69">
        <v>1</v>
      </c>
      <c r="I136" s="17">
        <f>$J$120</f>
        <v>4000</v>
      </c>
      <c r="J136" s="29"/>
    </row>
    <row r="137" spans="1:10" x14ac:dyDescent="0.25">
      <c r="A137" s="69">
        <v>2</v>
      </c>
      <c r="C137" s="17">
        <f t="shared" ref="C137:C145" si="1">$D$120</f>
        <v>2000</v>
      </c>
      <c r="D137" s="29"/>
      <c r="E137" s="29"/>
      <c r="G137" s="69">
        <v>2</v>
      </c>
      <c r="I137" s="17">
        <f t="shared" ref="I137:I145" si="2">$J$120</f>
        <v>4000</v>
      </c>
      <c r="J137" s="29"/>
    </row>
    <row r="138" spans="1:10" x14ac:dyDescent="0.25">
      <c r="A138" s="69">
        <v>3</v>
      </c>
      <c r="C138" s="17">
        <f t="shared" si="1"/>
        <v>2000</v>
      </c>
      <c r="D138" s="29"/>
      <c r="E138" s="29"/>
      <c r="G138" s="69">
        <v>3</v>
      </c>
      <c r="I138" s="17">
        <f t="shared" si="2"/>
        <v>4000</v>
      </c>
      <c r="J138" s="29"/>
    </row>
    <row r="139" spans="1:10" x14ac:dyDescent="0.25">
      <c r="A139" s="69">
        <v>4</v>
      </c>
      <c r="C139" s="17">
        <f t="shared" si="1"/>
        <v>2000</v>
      </c>
      <c r="D139" s="29"/>
      <c r="E139" s="29"/>
      <c r="G139" s="69">
        <v>4</v>
      </c>
      <c r="I139" s="17">
        <f t="shared" si="2"/>
        <v>4000</v>
      </c>
      <c r="J139" s="29"/>
    </row>
    <row r="140" spans="1:10" x14ac:dyDescent="0.25">
      <c r="A140" s="69">
        <v>5</v>
      </c>
      <c r="C140" s="17">
        <f t="shared" si="1"/>
        <v>2000</v>
      </c>
      <c r="D140" s="29"/>
      <c r="E140" s="29"/>
      <c r="G140" s="69">
        <v>5</v>
      </c>
      <c r="I140" s="17">
        <f t="shared" si="2"/>
        <v>4000</v>
      </c>
      <c r="J140" s="29"/>
    </row>
    <row r="141" spans="1:10" x14ac:dyDescent="0.25">
      <c r="A141" s="69">
        <v>6</v>
      </c>
      <c r="C141" s="17">
        <f t="shared" si="1"/>
        <v>2000</v>
      </c>
      <c r="D141" s="29"/>
      <c r="E141" s="29"/>
      <c r="G141" s="69">
        <v>6</v>
      </c>
      <c r="I141" s="17">
        <f t="shared" si="2"/>
        <v>4000</v>
      </c>
      <c r="J141" s="29"/>
    </row>
    <row r="142" spans="1:10" x14ac:dyDescent="0.25">
      <c r="A142" s="69">
        <v>7</v>
      </c>
      <c r="C142" s="17">
        <f t="shared" si="1"/>
        <v>2000</v>
      </c>
      <c r="D142" s="29"/>
      <c r="E142" s="29"/>
      <c r="G142" s="69">
        <v>7</v>
      </c>
      <c r="I142" s="17">
        <f t="shared" si="2"/>
        <v>4000</v>
      </c>
      <c r="J142" s="29"/>
    </row>
    <row r="143" spans="1:10" x14ac:dyDescent="0.25">
      <c r="A143" s="69">
        <v>8</v>
      </c>
      <c r="C143" s="17">
        <f t="shared" si="1"/>
        <v>2000</v>
      </c>
      <c r="D143" s="29"/>
      <c r="E143" s="29"/>
      <c r="G143" s="69">
        <v>8</v>
      </c>
      <c r="I143" s="17">
        <f t="shared" si="2"/>
        <v>4000</v>
      </c>
      <c r="J143" s="29"/>
    </row>
    <row r="144" spans="1:10" x14ac:dyDescent="0.25">
      <c r="A144" s="69">
        <v>9</v>
      </c>
      <c r="C144" s="17">
        <f t="shared" si="1"/>
        <v>2000</v>
      </c>
      <c r="D144" s="29"/>
      <c r="E144" s="29"/>
      <c r="G144" s="69">
        <v>9</v>
      </c>
      <c r="I144" s="17">
        <f t="shared" si="2"/>
        <v>4000</v>
      </c>
      <c r="J144" s="29"/>
    </row>
    <row r="145" spans="1:10" x14ac:dyDescent="0.25">
      <c r="A145" s="69">
        <v>10</v>
      </c>
      <c r="C145" s="17">
        <f t="shared" si="1"/>
        <v>2000</v>
      </c>
      <c r="D145" s="29"/>
      <c r="E145" s="29"/>
      <c r="G145" s="69">
        <v>10</v>
      </c>
      <c r="I145" s="17">
        <f>$J$120+J125</f>
        <v>6000</v>
      </c>
      <c r="J145" s="29"/>
    </row>
    <row r="146" spans="1:10" ht="15.75" thickBot="1" x14ac:dyDescent="0.3">
      <c r="A146" s="28"/>
      <c r="D146" s="29"/>
      <c r="E146" s="29"/>
      <c r="G146" s="28"/>
      <c r="J146" s="29"/>
    </row>
    <row r="147" spans="1:10" ht="19.5" thickBot="1" x14ac:dyDescent="0.35">
      <c r="A147" s="34" t="s">
        <v>15</v>
      </c>
      <c r="B147" s="35"/>
      <c r="C147" s="58">
        <f>C135+NPV(C132,C136:C145)</f>
        <v>12289.134211409359</v>
      </c>
      <c r="D147" s="29"/>
      <c r="E147" s="29"/>
      <c r="G147" s="34" t="s">
        <v>15</v>
      </c>
      <c r="H147" s="35"/>
      <c r="I147" s="58">
        <f>I135+NPV(I132,I136:I145)</f>
        <v>15949.355001677781</v>
      </c>
      <c r="J147" s="29"/>
    </row>
    <row r="148" spans="1:10" ht="15.75" thickBot="1" x14ac:dyDescent="0.3">
      <c r="A148" s="37"/>
      <c r="B148" s="38"/>
      <c r="C148" s="38"/>
      <c r="D148" s="39"/>
      <c r="E148" s="29"/>
      <c r="G148" s="37"/>
      <c r="H148" s="38"/>
      <c r="I148" s="38"/>
      <c r="J148" s="39"/>
    </row>
    <row r="149" spans="1:10" x14ac:dyDescent="0.25">
      <c r="A149" s="28"/>
      <c r="E149" s="29"/>
    </row>
    <row r="150" spans="1:10" ht="15.75" thickBot="1" x14ac:dyDescent="0.3">
      <c r="A150" s="28"/>
      <c r="E150" s="29"/>
    </row>
    <row r="151" spans="1:10" ht="19.5" thickBot="1" x14ac:dyDescent="0.35">
      <c r="A151" s="28"/>
      <c r="E151" s="29"/>
      <c r="I151" s="58">
        <f>I147-C147</f>
        <v>3660.2207902684222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PRIMER PUNTO</vt:lpstr>
      <vt:lpstr>SEGUNDO PUNTO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Gómez</dc:creator>
  <cp:lastModifiedBy>Gómez</cp:lastModifiedBy>
  <dcterms:created xsi:type="dcterms:W3CDTF">2021-04-19T15:53:36Z</dcterms:created>
  <dcterms:modified xsi:type="dcterms:W3CDTF">2021-04-19T17:18:49Z</dcterms:modified>
</cp:coreProperties>
</file>