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zneen\Desktop\Nazneen\IIT\ITMD 536 Software Testing and Maintenance\Additional Documents\"/>
    </mc:Choice>
  </mc:AlternateContent>
  <bookViews>
    <workbookView xWindow="30" yWindow="0" windowWidth="15195" windowHeight="9030" tabRatio="922"/>
  </bookViews>
  <sheets>
    <sheet name="Summary" sheetId="19" r:id="rId1"/>
    <sheet name="Test Envir Outages" sheetId="13" r:id="rId2"/>
    <sheet name="Defects Status" sheetId="4" r:id="rId3"/>
    <sheet name="All Defects" sheetId="18" r:id="rId4"/>
    <sheet name="Execution-By Application C3" sheetId="30" r:id="rId5"/>
    <sheet name=" Exec Daily Summary-C3" sheetId="31" r:id="rId6"/>
    <sheet name="Execution-By Application C2" sheetId="28" r:id="rId7"/>
    <sheet name=" Exec Daily Summary-C2" sheetId="27" r:id="rId8"/>
    <sheet name="Execution-By Application C1" sheetId="24" r:id="rId9"/>
    <sheet name=" Exec Daily Summary-C1" sheetId="17" r:id="rId10"/>
    <sheet name="TD Exec Data Sheet1" sheetId="23" r:id="rId11"/>
    <sheet name="TD Exec Data Sheet2" sheetId="26" r:id="rId12"/>
    <sheet name="TD Exec Data Sheet3" sheetId="29" r:id="rId13"/>
    <sheet name="Report Information-JPMCTW" sheetId="25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3" hidden="1">'All Defects'!$A$1:$T$965</definedName>
    <definedName name="Acc_PA">[5]Workplan!$X$18</definedName>
    <definedName name="activex_high">[1]Functions!$Q$37</definedName>
    <definedName name="activex_low">[1]Functions!$O$37</definedName>
    <definedName name="activex_med">[1]Functions!$P$37</definedName>
    <definedName name="admin_1">#REF!</definedName>
    <definedName name="admin_2">#REF!</definedName>
    <definedName name="admin_3">#REF!</definedName>
    <definedName name="adr_complexity">'[4]System Complexity'!$B$31</definedName>
    <definedName name="adr_management_complexity">'[4]Management Complexity'!$B$34</definedName>
    <definedName name="adr_organization_complexity">'[4]Organization Complexity'!$B$80</definedName>
    <definedName name="_ana1">'[1]Project Staffing'!$B$60</definedName>
    <definedName name="_ana2">'[1]Project Staffing'!$B$61</definedName>
    <definedName name="api_med">[1]Functions!$Y$37</definedName>
    <definedName name="application_area">[3]Functions!#REF!</definedName>
    <definedName name="asp_high">[1]Functions!$M$37</definedName>
    <definedName name="asp_low">[1]Functions!$K$37</definedName>
    <definedName name="asp_med">[1]Functions!$L$37</definedName>
    <definedName name="Assembly_Test">#REF!</definedName>
    <definedName name="batch_1">#REF!</definedName>
    <definedName name="batch_2">#REF!</definedName>
    <definedName name="batch_3">#REF!</definedName>
    <definedName name="Bld_ACA">[5]Workplan!$X$441</definedName>
    <definedName name="Bld_Admin">[5]Workplan!$X$490</definedName>
    <definedName name="Bld_CAST">[5]Workplan!$X$450</definedName>
    <definedName name="Bld_CP">[5]Workplan!$X$394</definedName>
    <definedName name="Bld_CPM">[5]Workplan!$X$407</definedName>
    <definedName name="Bld_MBC">[5]Workplan!$X$369</definedName>
    <definedName name="Bld_MC">[5]Workplan!$X$474</definedName>
    <definedName name="Bld_MPE">[5]Workplan!$X$361</definedName>
    <definedName name="Bld_MSDI">[1]Workplan!$X$379</definedName>
    <definedName name="Bld_OP">[1]Workplan!$X$372</definedName>
    <definedName name="Bld_PPSI">[1]Workplan!$X$386</definedName>
    <definedName name="Bld_PRev">[1]Workplan!$X$481</definedName>
    <definedName name="Bld_PSM">[1]Workplan!$X$458</definedName>
    <definedName name="Bld_PTD">[1]Workplan!$X$467</definedName>
    <definedName name="Bld_PTE">[1]Workplan!$X$383</definedName>
    <definedName name="Bld_Rev">[1]Workplan!$X$478</definedName>
    <definedName name="Bld_Review_Code">[1]Workplan!$R$437</definedName>
    <definedName name="Bld_Rework">[1]Workplan!$X$484</definedName>
    <definedName name="Bld_SC">[1]Workplan!$X$487</definedName>
    <definedName name="Bld_Support_Con">[1]Workplan!$R$439</definedName>
    <definedName name="blended_cost">'[1]Blended Cost'!$D$6:$H$34</definedName>
    <definedName name="buy_1">#REF!</definedName>
    <definedName name="buy_2">#REF!</definedName>
    <definedName name="buy_3">#REF!</definedName>
    <definedName name="c_1">#REF!</definedName>
    <definedName name="c_2">#REF!</definedName>
    <definedName name="c_3">#REF!</definedName>
    <definedName name="call_1">#REF!</definedName>
    <definedName name="callback_1">#REF!</definedName>
    <definedName name="callback_2">#REF!</definedName>
    <definedName name="callback_3">#REF!</definedName>
    <definedName name="cgi_high">[1]Functions!$T$37</definedName>
    <definedName name="cgi_java_med">[1]Functions!$U$37</definedName>
    <definedName name="cgi_low">[1]Functions!$R$37</definedName>
    <definedName name="cgi_med">[1]Functions!$S$37</definedName>
    <definedName name="comp_1">#REF!</definedName>
    <definedName name="comp_2">#REF!</definedName>
    <definedName name="comp_3">#REF!</definedName>
    <definedName name="Con_ACE">[1]Workplan!$X$108</definedName>
    <definedName name="Con_Admin">[1]Workplan!$X$200</definedName>
    <definedName name="Con_DAA">[1]Workplan!$X$170</definedName>
    <definedName name="Con_DAAR">[1]Workplan!$X$160</definedName>
    <definedName name="Con_DAB">[1]Workplan!$X$113</definedName>
    <definedName name="Con_DEUIM">[1]Workplan!$X$128</definedName>
    <definedName name="Con_DIB">[1]Workplan!$X$120</definedName>
    <definedName name="Con_DTAP">[1]Workplan!$X$166</definedName>
    <definedName name="Con_DWF">[1]Workplan!$X$147</definedName>
    <definedName name="Con_MBC">[1]Workplan!$X$97</definedName>
    <definedName name="Con_MPE">[1]Workplan!$X$89</definedName>
    <definedName name="Con_OP">[1]Workplan!$X$100</definedName>
    <definedName name="Con_PRev">[1]Workplan!$X$191</definedName>
    <definedName name="Con_Rev">[1]Workplan!$X$188</definedName>
    <definedName name="Con_Rework">[1]Workplan!$X$194</definedName>
    <definedName name="Con_SC">[1]Workplan!$X$197</definedName>
    <definedName name="_con1">'[1]Project Staffing'!$B$58</definedName>
    <definedName name="_con2">'[1]Project Staffing'!$B$59</definedName>
    <definedName name="cont_1">#REF!</definedName>
    <definedName name="cont_2">#REF!</definedName>
    <definedName name="cont_3">#REF!</definedName>
    <definedName name="cs_1">#REF!</definedName>
    <definedName name="cs_2">#REF!</definedName>
    <definedName name="cs_3">#REF!</definedName>
    <definedName name="cu_1">#REF!</definedName>
    <definedName name="cu_2">#REF!</definedName>
    <definedName name="cu_3">#REF!</definedName>
    <definedName name="d_1">#REF!</definedName>
    <definedName name="d_2">#REF!</definedName>
    <definedName name="d_3">#REF!</definedName>
    <definedName name="datamodule_med">[1]Functions!$X$37</definedName>
    <definedName name="delivery_1">#REF!</definedName>
    <definedName name="delivery_2">#REF!</definedName>
    <definedName name="delivery_3">#REF!</definedName>
    <definedName name="Dep_Admin">[1]Workplan!$X$589</definedName>
    <definedName name="Dep_ESR">[1]Workplan!$X$563</definedName>
    <definedName name="Dep_MPE">[1]Workplan!$X$551</definedName>
    <definedName name="Dep_PRev">[1]Workplan!$X$580</definedName>
    <definedName name="Dep_PS">[1]Workplan!$X$573</definedName>
    <definedName name="Dep_Rev">[1]Workplan!$X$577</definedName>
    <definedName name="Dep_Rework">[1]Workplan!$X$583</definedName>
    <definedName name="Dep_SC">[1]Workplan!$X$586</definedName>
    <definedName name="Dep_TBR">[1]Workplan!$X$559</definedName>
    <definedName name="Det_Admin">[1]Workplan!$X$357</definedName>
    <definedName name="Det_BTTA">[1]Workplan!$X$312</definedName>
    <definedName name="Det_CC">[1]Workplan!$X$329</definedName>
    <definedName name="Det_DAP">[1]Workplan!$X$252</definedName>
    <definedName name="Det_DB_Build">[1]Workplan!$R$300</definedName>
    <definedName name="Det_DB_Design">[1]Workplan!$R$290</definedName>
    <definedName name="Det_DCM">[1]Workplan!$X$242</definedName>
    <definedName name="Det_DDA">[1]Workplan!$X$281</definedName>
    <definedName name="Det_DDB">[1]Workplan!$X$288</definedName>
    <definedName name="Det_DEUI">[1]Workplan!$X$225</definedName>
    <definedName name="Det_DOC">[1]Workplan!$X$236</definedName>
    <definedName name="Det_MBC">[1]Workplan!$X$214</definedName>
    <definedName name="Det_MC">[1]Workplan!$X$335</definedName>
    <definedName name="Det_MPE">[1]Workplan!$X$206</definedName>
    <definedName name="Det_OP">[1]Workplan!$X$217</definedName>
    <definedName name="Det_PDE">[1]Workplan!$X$304</definedName>
    <definedName name="Det_PRev">[1]Workplan!$X$348</definedName>
    <definedName name="Det_Rev">[1]Workplan!$X$345</definedName>
    <definedName name="Det_Review_Unit">[1]Workplan!$R$279</definedName>
    <definedName name="Det_Rework">[1]Workplan!$X$351</definedName>
    <definedName name="Det_SC">[1]Workplan!$X$354</definedName>
    <definedName name="Det_VSQ">[1]Workplan!$X$339</definedName>
    <definedName name="dms_1">#REF!</definedName>
    <definedName name="dms_2">#REF!</definedName>
    <definedName name="dms_3">#REF!</definedName>
    <definedName name="ef_activex_high">'[3]Estimating Factors'!$C$22</definedName>
    <definedName name="ef_activex_low">'[3]Estimating Factors'!$C$20</definedName>
    <definedName name="ef_activex_med">'[3]Estimating Factors'!$C$21</definedName>
    <definedName name="ef_api_med">'[3]Estimating Factors'!$C$25</definedName>
    <definedName name="ef_asp_high">'[3]Estimating Factors'!$C$16</definedName>
    <definedName name="ef_asp_low">'[3]Estimating Factors'!$C$14</definedName>
    <definedName name="ef_asp_med">'[3]Estimating Factors'!$C$15</definedName>
    <definedName name="ef_cgi_high">'[3]Estimating Factors'!$C$19</definedName>
    <definedName name="ef_cgi_java_med">'[3]Estimating Factors'!$C$23</definedName>
    <definedName name="ef_cgi_low">'[3]Estimating Factors'!$C$17</definedName>
    <definedName name="ef_cgi_med">'[3]Estimating Factors'!$C$18</definedName>
    <definedName name="ef_clientserver_tiers">'[3]Estimating Factors'!$C$9</definedName>
    <definedName name="ef_datamodule_med">'[3]Estimating Factors'!$C$26</definedName>
    <definedName name="ef_delphi_screen_high">'[3]Estimating Factors'!$C$36</definedName>
    <definedName name="ef_delphi_screen_low">'[3]Estimating Factors'!$C$34</definedName>
    <definedName name="ef_delphi_screen_med">'[3]Estimating Factors'!$C$35</definedName>
    <definedName name="ef_dephi_screen_med">'[1]Estimating Factors'!$C$35</definedName>
    <definedName name="ef_flatfile_med">'[1]Estimating Factors'!$C$37</definedName>
    <definedName name="ef_graphics_med">'[3]Estimating Factors'!$C$13</definedName>
    <definedName name="ef_highlevel_functional_areas">'[3]Estimating Factors'!$C$8</definedName>
    <definedName name="ef_html_high">'[3]Estimating Factors'!$C$12</definedName>
    <definedName name="ef_html_low">'[3]Estimating Factors'!$C$10</definedName>
    <definedName name="ef_html_med">'[3]Estimating Factors'!$C$11</definedName>
    <definedName name="ef_interface_high">'[3]Estimating Factors'!$C$33</definedName>
    <definedName name="ef_interface_low">'[3]Estimating Factors'!$C$31</definedName>
    <definedName name="ef_interface_med">'[3]Estimating Factors'!$C$32</definedName>
    <definedName name="ef_interfaces_high">'[1]Estimating Factors'!$C$33</definedName>
    <definedName name="ef_interfaces_low">'[1]Estimating Factors'!$C$31</definedName>
    <definedName name="ef_interfaces_med">'[1]Estimating Factors'!$C$32</definedName>
    <definedName name="ef_javascript_med">'[3]Estimating Factors'!$C$24</definedName>
    <definedName name="ef_new_java_objects">'[3]Estimating Factors'!$C$28</definedName>
    <definedName name="ef_reports_med">'[3]Estimating Factors'!$C$30</definedName>
    <definedName name="ef_reusable_java_object">'[1]Estimating Factors'!$C$27</definedName>
    <definedName name="ef_reusable_java_objects">'[3]Estimating Factors'!$C$27</definedName>
    <definedName name="ef_sheat">'[3]Estimating Factors'!#REF!</definedName>
    <definedName name="ef_shockwave_med">'[3]Estimating Factors'!$C$29</definedName>
    <definedName name="ef_stored_procedures">'[3]Estimating Factors'!$C$39</definedName>
    <definedName name="ef_table_med">'[3]Estimating Factors'!$C$40</definedName>
    <definedName name="error_1">#REF!</definedName>
    <definedName name="error_2">#REF!</definedName>
    <definedName name="error_3">#REF!</definedName>
    <definedName name="error_correction">#REF!</definedName>
    <definedName name="ext_1">#REF!</definedName>
    <definedName name="ext_2">#REF!</definedName>
    <definedName name="ext_3">#REF!</definedName>
    <definedName name="factor">#REF!</definedName>
    <definedName name="Fin_FP">[1]Workplan!$X$594</definedName>
    <definedName name="find_1">#REF!</definedName>
    <definedName name="find_2">#REF!</definedName>
    <definedName name="find_3">#REF!</definedName>
    <definedName name="graphics_med">[1]Functions!$N$37</definedName>
    <definedName name="hand_1">#REF!</definedName>
    <definedName name="hand_2">#REF!</definedName>
    <definedName name="hand_3">#REF!</definedName>
    <definedName name="help_1">#REF!</definedName>
    <definedName name="help_2">#REF!</definedName>
    <definedName name="help_3">#REF!</definedName>
    <definedName name="html_high">[1]Functions!$I$37</definedName>
    <definedName name="html_low">[1]Functions!$G$37</definedName>
    <definedName name="html_med">[1]Functions!$H$37</definedName>
    <definedName name="inst_1">#REF!</definedName>
    <definedName name="inst_2">#REF!</definedName>
    <definedName name="inst_3">#REF!</definedName>
    <definedName name="Int_Admin">[1]Workplan!$X$546</definedName>
    <definedName name="Int_MBC">[1]Workplan!$X$502</definedName>
    <definedName name="Int_MPE">[1]Workplan!$X$494</definedName>
    <definedName name="Int_MSDI">[1]Workplan!$X$515</definedName>
    <definedName name="Int_OP">[1]Workplan!$X$506</definedName>
    <definedName name="Int_PRev">[1]Workplan!$X$537</definedName>
    <definedName name="Int_PST">[1]Workplan!$X$527</definedName>
    <definedName name="Int_Rev">[1]Workplan!$X$534</definedName>
    <definedName name="Int_Rework">[1]Workplan!$X$540</definedName>
    <definedName name="Int_SC">[1]Workplan!$X$543</definedName>
    <definedName name="Int_TP">[1]Workplan!$X$519</definedName>
    <definedName name="Integration_Test">#REF!</definedName>
    <definedName name="interface_high">[1]Functions!$AC$37</definedName>
    <definedName name="interface_low">[1]Functions!$AA$37</definedName>
    <definedName name="interface_med">[1]Functions!$AB$37</definedName>
    <definedName name="ints_2">#REF!</definedName>
    <definedName name="javascript_med">[1]Functions!$J$37</definedName>
    <definedName name="market_days">#REF!</definedName>
    <definedName name="market_group">#REF!</definedName>
    <definedName name="mess_1">#REF!</definedName>
    <definedName name="mess_2">#REF!</definedName>
    <definedName name="mess_3">#REF!</definedName>
    <definedName name="metric_1">#REF!</definedName>
    <definedName name="metric_2">#REF!</definedName>
    <definedName name="metric_3">#REF!</definedName>
    <definedName name="_mgr1">'[1]Project Staffing'!$B$56</definedName>
    <definedName name="_mgr2">'[1]Project Staffing'!$B$57</definedName>
    <definedName name="new_java_objects">[1]Functions!$W$37</definedName>
    <definedName name="Per_Acc_Phase">[1]Workplan!$Z$17</definedName>
    <definedName name="Per_Bld_Phase">[1]Workplan!$Z$360</definedName>
    <definedName name="Per_Con_Phase">[1]Workplan!$Z$88</definedName>
    <definedName name="Per_Dep_Phase">[1]Workplan!$Z$550</definedName>
    <definedName name="Per_Det_Phase">[1]Workplan!$Z$205</definedName>
    <definedName name="Per_Fin_Phase">[1]Workplan!$Z$593</definedName>
    <definedName name="Per_Int_Phase">[1]Workplan!$Z$493</definedName>
    <definedName name="Per_Req_Phase">[1]Workplan!$Z$25</definedName>
    <definedName name="Per_Sub_Phase">[1]Workplan!$Z$12</definedName>
    <definedName name="phase_breakout">#REF!</definedName>
    <definedName name="phase_column">[1]Functions!$E$5:$E$37</definedName>
    <definedName name="phase_days">#REF!</definedName>
    <definedName name="phase_market_column">[1]Functions!$AG$5:$AG$37</definedName>
    <definedName name="phase_market_module">[1]Functions!$AH$6:$AH$36</definedName>
    <definedName name="print_1">#REF!</definedName>
    <definedName name="print_2">#REF!</definedName>
    <definedName name="print_3">#REF!</definedName>
    <definedName name="_xlnm.Print_Area" localSheetId="3">'All Defects'!$A$1:$K$103</definedName>
    <definedName name="_xlnm.Print_Area" localSheetId="2">'Defects Status'!$A$1:$P$100</definedName>
    <definedName name="_xlnm.Print_Area" localSheetId="8">'Execution-By Application C1'!$A$1:$L$11</definedName>
    <definedName name="_xlnm.Print_Area" localSheetId="6">'Execution-By Application C2'!$A$1:$L$11</definedName>
    <definedName name="_xlnm.Print_Area" localSheetId="4">'Execution-By Application C3'!$A$1:$L$11</definedName>
    <definedName name="_xlnm.Print_Area" localSheetId="0">Summary!$A$1:$T$45</definedName>
    <definedName name="_xlnm.Print_Area" localSheetId="10">'TD Exec Data Sheet1'!$A$1:$K$6</definedName>
    <definedName name="_xlnm.Print_Area" localSheetId="11">'TD Exec Data Sheet2'!$A$1:$K$6</definedName>
    <definedName name="_xlnm.Print_Area" localSheetId="12">'TD Exec Data Sheet3'!$A$1:$K$6</definedName>
    <definedName name="_xlnm.Print_Titles" localSheetId="9">' Exec Daily Summary-C1'!$1:$1</definedName>
    <definedName name="_xlnm.Print_Titles" localSheetId="7">' Exec Daily Summary-C2'!$1:$1</definedName>
    <definedName name="_xlnm.Print_Titles" localSheetId="5">' Exec Daily Summary-C3'!$1:$1</definedName>
    <definedName name="_xlnm.Print_Titles" localSheetId="3">'All Defects'!$1:$1</definedName>
    <definedName name="_xlnm.Print_Titles" localSheetId="8">'Execution-By Application C1'!$1:$1</definedName>
    <definedName name="_xlnm.Print_Titles" localSheetId="6">'Execution-By Application C2'!$1:$1</definedName>
    <definedName name="_xlnm.Print_Titles" localSheetId="4">'Execution-By Application C3'!$1:$1</definedName>
    <definedName name="_xlnm.Print_Titles" localSheetId="10">'TD Exec Data Sheet1'!$1:$1</definedName>
    <definedName name="_xlnm.Print_Titles" localSheetId="11">'TD Exec Data Sheet2'!$1:$1</definedName>
    <definedName name="_xlnm.Print_Titles" localSheetId="12">'TD Exec Data Sheet3'!$1:$1</definedName>
    <definedName name="proj_mgr">'[1]Project Staffing'!$B$56</definedName>
    <definedName name="project_management_percentage">[3]Factors!$D$45</definedName>
    <definedName name="rate_schedule_98">'[1]1998 Rates'!$D$8:$AB$38</definedName>
    <definedName name="redesign">[1]Factors!$D$46</definedName>
    <definedName name="redisgn_efficiencies">[1]Factors!$D$46</definedName>
    <definedName name="Release2">#REF!</definedName>
    <definedName name="Release3">#REF!</definedName>
    <definedName name="reports_med">[1]Functions!$AD$37</definedName>
    <definedName name="Req_Admin">[1]Workplan!$X$84</definedName>
    <definedName name="Req_ASQR">[1]Workplan!$X$66</definedName>
    <definedName name="Req_ASR">[1]Workplan!$X$54</definedName>
    <definedName name="Req_CRP">[1]Workplan!$X$75</definedName>
    <definedName name="Req_DRS">[1]Workplan!$X$70</definedName>
    <definedName name="Req_GUUR">[1]Workplan!$X$45</definedName>
    <definedName name="Req_MBC">[1]Workplan!$X$34</definedName>
    <definedName name="Req_MPE">[1]Workplan!$X$26</definedName>
    <definedName name="Req_OP">[1]Workplan!$X$37</definedName>
    <definedName name="Req_PRev">[1]Workplan!$X$81</definedName>
    <definedName name="Req_Rev">[1]Workplan!$X$78</definedName>
    <definedName name="_RES1">#REF!</definedName>
    <definedName name="_RES10">#REF!</definedName>
    <definedName name="_RES11">#REF!</definedName>
    <definedName name="_RES12">#REF!</definedName>
    <definedName name="_RES13">#REF!</definedName>
    <definedName name="_RES14">#REF!</definedName>
    <definedName name="_RES15">#REF!</definedName>
    <definedName name="_RES2">#REF!</definedName>
    <definedName name="_RES3">#REF!</definedName>
    <definedName name="_RES4">#REF!</definedName>
    <definedName name="_RES5">#REF!</definedName>
    <definedName name="_RES6">#REF!</definedName>
    <definedName name="_RES7">#REF!</definedName>
    <definedName name="_RES8">#REF!</definedName>
    <definedName name="_RES9">#REF!</definedName>
    <definedName name="reusable_java_objects">[1]Functions!$V$37</definedName>
    <definedName name="s_1">#REF!</definedName>
    <definedName name="s_2">#REF!</definedName>
    <definedName name="s_3">#REF!</definedName>
    <definedName name="scope_column">[3]Functions!#REF!</definedName>
    <definedName name="sec_1">#REF!</definedName>
    <definedName name="sec_2">#REF!</definedName>
    <definedName name="sec_3">#REF!</definedName>
    <definedName name="SelectView" localSheetId="9">' Exec Daily Summary-C1'!SelectView</definedName>
    <definedName name="SelectView" localSheetId="7">' Exec Daily Summary-C2'!SelectView</definedName>
    <definedName name="SelectView" localSheetId="5">' Exec Daily Summary-C3'!SelectView</definedName>
    <definedName name="SelectView" localSheetId="8">'Execution-By Application C1'!SelectView</definedName>
    <definedName name="SelectView" localSheetId="6">'Execution-By Application C2'!SelectView</definedName>
    <definedName name="SelectView" localSheetId="4">'Execution-By Application C3'!SelectView</definedName>
    <definedName name="SelectView" localSheetId="10">'TD Exec Data Sheet1'!SelectView</definedName>
    <definedName name="SelectView" localSheetId="11">'TD Exec Data Sheet2'!SelectView</definedName>
    <definedName name="SelectView" localSheetId="12">'TD Exec Data Sheet3'!SelectView</definedName>
    <definedName name="SelectView">[0]!SelectView</definedName>
    <definedName name="session_1">#REF!</definedName>
    <definedName name="session_2">#REF!</definedName>
    <definedName name="session_3">#REF!</definedName>
    <definedName name="shift_uk_to_us">[3]Fees!#REF!</definedName>
    <definedName name="show_1">#REF!</definedName>
    <definedName name="show_2">#REF!</definedName>
    <definedName name="show_3">#REF!</definedName>
    <definedName name="spec_1">#REF!</definedName>
    <definedName name="spec_2">#REF!</definedName>
    <definedName name="spec_3">#REF!</definedName>
    <definedName name="stored_procedures">[3]Functions!$Z$37</definedName>
    <definedName name="Sub_PS">[1]Workplan!$X$13</definedName>
    <definedName name="ta_supp">'[1]Project Staffing'!$B$57</definedName>
    <definedName name="tables_med">[1]Functions!$AE$37</definedName>
    <definedName name="task_days_column">#REF!</definedName>
    <definedName name="timeline_market">#REF!</definedName>
    <definedName name="Tot_AC_Days">[1]Workplan!$X$5</definedName>
    <definedName name="Tot_AC_non_media_days">[1]Workplan!$R$5</definedName>
    <definedName name="Tot_Acc_Phase">[1]Workplan!$Y$17</definedName>
    <definedName name="Tot_Anal_Phase">[1]Workplan!$Y$24</definedName>
    <definedName name="Tot_Build_Phase">[1]Workplan!$Y$360</definedName>
    <definedName name="Tot_client_days">[3]Workplan!#REF!</definedName>
    <definedName name="Tot_Concep_Phase">[1]Workplan!$Y$88</definedName>
    <definedName name="Tot_Construct_Phase">[1]Workplan!$Y$204</definedName>
    <definedName name="Tot_Deploy_Phase">[1]Workplan!$Y$550</definedName>
    <definedName name="Tot_Detail_Phase">[1]Workplan!$Y$205</definedName>
    <definedName name="Tot_Finalize_Phase">[1]Workplan!$Y$593</definedName>
    <definedName name="Tot_Int_Phase">[1]Workplan!$Y$493</definedName>
    <definedName name="Tot_Media_Days">[1]Workplan!$P$5</definedName>
    <definedName name="Tot_Proj_Mgmt">[1]Workplan!$X$607</definedName>
    <definedName name="Tot_Prop_Phase">[1]Workplan!$Y$11</definedName>
    <definedName name="Tot_Req_Phase">[1]Workplan!$Y$25</definedName>
    <definedName name="Tot_Sub_Phase">[1]Workplan!$Y$12</definedName>
    <definedName name="total_eumr_days">#REF!</definedName>
    <definedName name="total_html_low">[1]Functions!$G$37</definedName>
    <definedName name="total_release1.1_days">#REF!</definedName>
    <definedName name="total_rework_days">#REF!</definedName>
    <definedName name="usedcar_1">#REF!</definedName>
    <definedName name="usedcar_2">#REF!</definedName>
    <definedName name="usedcar_3">#REF!</definedName>
    <definedName name="vista_1">#REF!</definedName>
    <definedName name="vista_2">#REF!</definedName>
    <definedName name="vista_3">#REF!</definedName>
    <definedName name="work_units">[1]Workplan!$L$437</definedName>
    <definedName name="wrap_1">#REF!</definedName>
    <definedName name="wrap_2">#REF!</definedName>
    <definedName name="wrap_3">#REF!</definedName>
    <definedName name="Z_60E705DB_EADE_4BE8_AFD4_62AE621F3300_.wvu.Cols" localSheetId="9" hidden="1">' Exec Daily Summary-C1'!#REF!</definedName>
    <definedName name="Z_60E705DB_EADE_4BE8_AFD4_62AE621F3300_.wvu.Cols" localSheetId="7" hidden="1">' Exec Daily Summary-C2'!#REF!</definedName>
    <definedName name="Z_60E705DB_EADE_4BE8_AFD4_62AE621F3300_.wvu.Cols" localSheetId="5" hidden="1">' Exec Daily Summary-C3'!#REF!</definedName>
    <definedName name="Z_77B21AE7_ABB1_4ADB_BC80_34EBBD3E7F71_.wvu.Cols" localSheetId="9" hidden="1">' Exec Daily Summary-C1'!#REF!</definedName>
    <definedName name="Z_77B21AE7_ABB1_4ADB_BC80_34EBBD3E7F71_.wvu.Cols" localSheetId="7" hidden="1">' Exec Daily Summary-C2'!#REF!</definedName>
    <definedName name="Z_77B21AE7_ABB1_4ADB_BC80_34EBBD3E7F71_.wvu.Cols" localSheetId="5" hidden="1">' Exec Daily Summary-C3'!#REF!</definedName>
    <definedName name="Z_79975925_04CB_46C8_BAF3_4C14D80C5A8C_.wvu.Cols" localSheetId="9" hidden="1">' Exec Daily Summary-C1'!#REF!</definedName>
    <definedName name="Z_79975925_04CB_46C8_BAF3_4C14D80C5A8C_.wvu.Cols" localSheetId="7" hidden="1">' Exec Daily Summary-C2'!#REF!</definedName>
    <definedName name="Z_79975925_04CB_46C8_BAF3_4C14D80C5A8C_.wvu.Cols" localSheetId="5" hidden="1">' Exec Daily Summary-C3'!#REF!</definedName>
  </definedNames>
  <calcPr calcId="152511" fullCalcOnLoad="1"/>
</workbook>
</file>

<file path=xl/calcChain.xml><?xml version="1.0" encoding="utf-8"?>
<calcChain xmlns="http://schemas.openxmlformats.org/spreadsheetml/2006/main">
  <c r="H8" i="13" l="1"/>
  <c r="M3" i="18" a="1"/>
  <c r="M3" i="18" s="1"/>
  <c r="N3" i="18" a="1"/>
  <c r="N3" i="18" s="1"/>
  <c r="M4" i="18" a="1"/>
  <c r="M4" i="18" s="1"/>
  <c r="N4" i="18" a="1"/>
  <c r="N4" i="18" s="1"/>
  <c r="M5" i="18" a="1"/>
  <c r="M5" i="18" s="1"/>
  <c r="N5" i="18" a="1"/>
  <c r="N5" i="18" s="1"/>
  <c r="M6" i="18" a="1"/>
  <c r="M6" i="18" s="1"/>
  <c r="N6" i="18" a="1"/>
  <c r="N6" i="18" s="1"/>
  <c r="M7" i="18" a="1"/>
  <c r="M7" i="18" s="1"/>
  <c r="N7" i="18" a="1"/>
  <c r="N7" i="18" s="1"/>
  <c r="M8" i="18" a="1"/>
  <c r="M8" i="18" s="1"/>
  <c r="N8" i="18" a="1"/>
  <c r="N8" i="18" s="1"/>
  <c r="M9" i="18" a="1"/>
  <c r="M9" i="18" s="1"/>
  <c r="N9" i="18" a="1"/>
  <c r="N9" i="18" s="1"/>
  <c r="M10" i="18" a="1"/>
  <c r="M10" i="18" s="1"/>
  <c r="N10" i="18" a="1"/>
  <c r="N10" i="18" s="1"/>
  <c r="M11" i="18" a="1"/>
  <c r="M11" i="18" s="1"/>
  <c r="N11" i="18" a="1"/>
  <c r="N11" i="18" s="1"/>
  <c r="M12" i="18" a="1"/>
  <c r="M12" i="18" s="1"/>
  <c r="N12" i="18" a="1"/>
  <c r="N12" i="18" s="1"/>
  <c r="M13" i="18" a="1"/>
  <c r="M13" i="18" s="1"/>
  <c r="N13" i="18" a="1"/>
  <c r="N13" i="18" s="1"/>
  <c r="M14" i="18" a="1"/>
  <c r="M14" i="18" s="1"/>
  <c r="N14" i="18" a="1"/>
  <c r="N14" i="18" s="1"/>
  <c r="M15" i="18" a="1"/>
  <c r="M15" i="18" s="1"/>
  <c r="N15" i="18" a="1"/>
  <c r="N15" i="18" s="1"/>
  <c r="M16" i="18" a="1"/>
  <c r="M16" i="18" s="1"/>
  <c r="N16" i="18" a="1"/>
  <c r="N16" i="18" s="1"/>
  <c r="M17" i="18" a="1"/>
  <c r="M17" i="18" s="1"/>
  <c r="N17" i="18" a="1"/>
  <c r="N17" i="18" s="1"/>
  <c r="M18" i="18" a="1"/>
  <c r="M18" i="18" s="1"/>
  <c r="N18" i="18" a="1"/>
  <c r="N18" i="18" s="1"/>
  <c r="M19" i="18" a="1"/>
  <c r="M19" i="18" s="1"/>
  <c r="N19" i="18" a="1"/>
  <c r="N19" i="18" s="1"/>
  <c r="M20" i="18" a="1"/>
  <c r="M20" i="18" s="1"/>
  <c r="N20" i="18" a="1"/>
  <c r="N20" i="18" s="1"/>
  <c r="M21" i="18" a="1"/>
  <c r="M21" i="18" s="1"/>
  <c r="N21" i="18" a="1"/>
  <c r="N21" i="18" s="1"/>
  <c r="M22" i="18" a="1"/>
  <c r="M22" i="18" s="1"/>
  <c r="N22" i="18" a="1"/>
  <c r="N22" i="18" s="1"/>
  <c r="M23" i="18" a="1"/>
  <c r="M23" i="18" s="1"/>
  <c r="N23" i="18" a="1"/>
  <c r="N23" i="18" s="1"/>
  <c r="M24" i="18" a="1"/>
  <c r="M24" i="18" s="1"/>
  <c r="N24" i="18" a="1"/>
  <c r="N24" i="18" s="1"/>
  <c r="M25" i="18" a="1"/>
  <c r="M25" i="18" s="1"/>
  <c r="N25" i="18" a="1"/>
  <c r="N25" i="18" s="1"/>
  <c r="M26" i="18" a="1"/>
  <c r="M26" i="18" s="1"/>
  <c r="N26" i="18" a="1"/>
  <c r="N26" i="18" s="1"/>
  <c r="M27" i="18" a="1"/>
  <c r="M27" i="18" s="1"/>
  <c r="N27" i="18" a="1"/>
  <c r="N27" i="18" s="1"/>
  <c r="M28" i="18" a="1"/>
  <c r="M28" i="18" s="1"/>
  <c r="N28" i="18" a="1"/>
  <c r="N28" i="18" s="1"/>
  <c r="M29" i="18" a="1"/>
  <c r="M29" i="18" s="1"/>
  <c r="N29" i="18" a="1"/>
  <c r="N29" i="18" s="1"/>
  <c r="M30" i="18" a="1"/>
  <c r="M30" i="18" s="1"/>
  <c r="N30" i="18" a="1"/>
  <c r="N30" i="18" s="1"/>
  <c r="M31" i="18" a="1"/>
  <c r="M31" i="18" s="1"/>
  <c r="N31" i="18" a="1"/>
  <c r="N31" i="18" s="1"/>
  <c r="M32" i="18" a="1"/>
  <c r="M32" i="18" s="1"/>
  <c r="N32" i="18" a="1"/>
  <c r="N32" i="18" s="1"/>
  <c r="M33" i="18" a="1"/>
  <c r="M33" i="18" s="1"/>
  <c r="N33" i="18" a="1"/>
  <c r="N33" i="18" s="1"/>
  <c r="M34" i="18" a="1"/>
  <c r="M34" i="18" s="1"/>
  <c r="N34" i="18" a="1"/>
  <c r="N34" i="18" s="1"/>
  <c r="M35" i="18" a="1"/>
  <c r="M35" i="18" s="1"/>
  <c r="N35" i="18" a="1"/>
  <c r="N35" i="18" s="1"/>
  <c r="M36" i="18" a="1"/>
  <c r="M36" i="18" s="1"/>
  <c r="N36" i="18" a="1"/>
  <c r="N36" i="18" s="1"/>
  <c r="M37" i="18" a="1"/>
  <c r="M37" i="18" s="1"/>
  <c r="N37" i="18" a="1"/>
  <c r="N37" i="18" s="1"/>
  <c r="M38" i="18" a="1"/>
  <c r="M38" i="18" s="1"/>
  <c r="N38" i="18" a="1"/>
  <c r="N38" i="18" s="1"/>
  <c r="M39" i="18" a="1"/>
  <c r="M39" i="18" s="1"/>
  <c r="N39" i="18" a="1"/>
  <c r="N39" i="18" s="1"/>
  <c r="M40" i="18" a="1"/>
  <c r="M40" i="18" s="1"/>
  <c r="N40" i="18" a="1"/>
  <c r="N40" i="18" s="1"/>
  <c r="M41" i="18" a="1"/>
  <c r="M41" i="18" s="1"/>
  <c r="N41" i="18" a="1"/>
  <c r="N41" i="18" s="1"/>
  <c r="M42" i="18" a="1"/>
  <c r="M42" i="18" s="1"/>
  <c r="N42" i="18" a="1"/>
  <c r="N42" i="18" s="1"/>
  <c r="M43" i="18" a="1"/>
  <c r="M43" i="18" s="1"/>
  <c r="N43" i="18" a="1"/>
  <c r="N43" i="18" s="1"/>
  <c r="M44" i="18" a="1"/>
  <c r="M44" i="18" s="1"/>
  <c r="N44" i="18" a="1"/>
  <c r="N44" i="18" s="1"/>
  <c r="M45" i="18" a="1"/>
  <c r="M45" i="18" s="1"/>
  <c r="N45" i="18" a="1"/>
  <c r="N45" i="18" s="1"/>
  <c r="M46" i="18" a="1"/>
  <c r="M46" i="18" s="1"/>
  <c r="N46" i="18" a="1"/>
  <c r="N46" i="18" s="1"/>
  <c r="M47" i="18" a="1"/>
  <c r="M47" i="18" s="1"/>
  <c r="N47" i="18" a="1"/>
  <c r="N47" i="18" s="1"/>
  <c r="M48" i="18" a="1"/>
  <c r="M48" i="18" s="1"/>
  <c r="N48" i="18" a="1"/>
  <c r="N48" i="18" s="1"/>
  <c r="M49" i="18" a="1"/>
  <c r="M49" i="18" s="1"/>
  <c r="N49" i="18" a="1"/>
  <c r="N49" i="18" s="1"/>
  <c r="M50" i="18" a="1"/>
  <c r="M50" i="18" s="1"/>
  <c r="N50" i="18" a="1"/>
  <c r="N50" i="18" s="1"/>
  <c r="M51" i="18" a="1"/>
  <c r="M51" i="18" s="1"/>
  <c r="N51" i="18" a="1"/>
  <c r="N51" i="18" s="1"/>
  <c r="M52" i="18" a="1"/>
  <c r="M52" i="18" s="1"/>
  <c r="N52" i="18" a="1"/>
  <c r="N52" i="18" s="1"/>
  <c r="M53" i="18" a="1"/>
  <c r="M53" i="18" s="1"/>
  <c r="N53" i="18" a="1"/>
  <c r="N53" i="18" s="1"/>
  <c r="M54" i="18" a="1"/>
  <c r="M54" i="18" s="1"/>
  <c r="N54" i="18" a="1"/>
  <c r="N54" i="18" s="1"/>
  <c r="M55" i="18" a="1"/>
  <c r="M55" i="18" s="1"/>
  <c r="N55" i="18" a="1"/>
  <c r="N55" i="18" s="1"/>
  <c r="M56" i="18" a="1"/>
  <c r="M56" i="18" s="1"/>
  <c r="N56" i="18" a="1"/>
  <c r="N56" i="18" s="1"/>
  <c r="M57" i="18" a="1"/>
  <c r="M57" i="18" s="1"/>
  <c r="N57" i="18" a="1"/>
  <c r="N57" i="18" s="1"/>
  <c r="M58" i="18" a="1"/>
  <c r="M58" i="18" s="1"/>
  <c r="N58" i="18" a="1"/>
  <c r="N58" i="18" s="1"/>
  <c r="M59" i="18" a="1"/>
  <c r="M59" i="18" s="1"/>
  <c r="N59" i="18" a="1"/>
  <c r="N59" i="18" s="1"/>
  <c r="M60" i="18" a="1"/>
  <c r="M60" i="18" s="1"/>
  <c r="N60" i="18" a="1"/>
  <c r="N60" i="18" s="1"/>
  <c r="M61" i="18" a="1"/>
  <c r="M61" i="18" s="1"/>
  <c r="N61" i="18" a="1"/>
  <c r="N61" i="18" s="1"/>
  <c r="M62" i="18" a="1"/>
  <c r="M62" i="18" s="1"/>
  <c r="N62" i="18" a="1"/>
  <c r="N62" i="18" s="1"/>
  <c r="M63" i="18" a="1"/>
  <c r="M63" i="18" s="1"/>
  <c r="N63" i="18" a="1"/>
  <c r="N63" i="18" s="1"/>
  <c r="M64" i="18" a="1"/>
  <c r="M64" i="18" s="1"/>
  <c r="N64" i="18" a="1"/>
  <c r="N64" i="18" s="1"/>
  <c r="M65" i="18" a="1"/>
  <c r="M65" i="18" s="1"/>
  <c r="N65" i="18" a="1"/>
  <c r="N65" i="18" s="1"/>
  <c r="M66" i="18" a="1"/>
  <c r="M66" i="18" s="1"/>
  <c r="N66" i="18" a="1"/>
  <c r="N66" i="18" s="1"/>
  <c r="M67" i="18" a="1"/>
  <c r="M67" i="18" s="1"/>
  <c r="N67" i="18" a="1"/>
  <c r="N67" i="18" s="1"/>
  <c r="M68" i="18" a="1"/>
  <c r="M68" i="18" s="1"/>
  <c r="N68" i="18" a="1"/>
  <c r="N68" i="18" s="1"/>
  <c r="M69" i="18" a="1"/>
  <c r="M69" i="18" s="1"/>
  <c r="N69" i="18" a="1"/>
  <c r="N69" i="18" s="1"/>
  <c r="M70" i="18" a="1"/>
  <c r="M70" i="18" s="1"/>
  <c r="N70" i="18" a="1"/>
  <c r="N70" i="18" s="1"/>
  <c r="M71" i="18" a="1"/>
  <c r="M71" i="18" s="1"/>
  <c r="N71" i="18" a="1"/>
  <c r="N71" i="18" s="1"/>
  <c r="M72" i="18" a="1"/>
  <c r="M72" i="18" s="1"/>
  <c r="N72" i="18" a="1"/>
  <c r="N72" i="18" s="1"/>
  <c r="M73" i="18" a="1"/>
  <c r="M73" i="18" s="1"/>
  <c r="N73" i="18" a="1"/>
  <c r="N73" i="18" s="1"/>
  <c r="M74" i="18" a="1"/>
  <c r="M74" i="18" s="1"/>
  <c r="N74" i="18" a="1"/>
  <c r="N74" i="18" s="1"/>
  <c r="M75" i="18" a="1"/>
  <c r="M75" i="18" s="1"/>
  <c r="N75" i="18" a="1"/>
  <c r="N75" i="18" s="1"/>
  <c r="M76" i="18" a="1"/>
  <c r="M76" i="18" s="1"/>
  <c r="N76" i="18" a="1"/>
  <c r="N76" i="18" s="1"/>
  <c r="M77" i="18" a="1"/>
  <c r="M77" i="18" s="1"/>
  <c r="N77" i="18" a="1"/>
  <c r="N77" i="18" s="1"/>
  <c r="M78" i="18" a="1"/>
  <c r="M78" i="18" s="1"/>
  <c r="N78" i="18" a="1"/>
  <c r="N78" i="18" s="1"/>
  <c r="M79" i="18" a="1"/>
  <c r="M79" i="18" s="1"/>
  <c r="N79" i="18" a="1"/>
  <c r="N79" i="18" s="1"/>
  <c r="M80" i="18" a="1"/>
  <c r="M80" i="18" s="1"/>
  <c r="N80" i="18" a="1"/>
  <c r="N80" i="18" s="1"/>
  <c r="M81" i="18" a="1"/>
  <c r="M81" i="18" s="1"/>
  <c r="N81" i="18" a="1"/>
  <c r="N81" i="18" s="1"/>
  <c r="M82" i="18" a="1"/>
  <c r="M82" i="18" s="1"/>
  <c r="N82" i="18" a="1"/>
  <c r="N82" i="18" s="1"/>
  <c r="M83" i="18" a="1"/>
  <c r="M83" i="18" s="1"/>
  <c r="N83" i="18" a="1"/>
  <c r="N83" i="18" s="1"/>
  <c r="M84" i="18" a="1"/>
  <c r="M84" i="18" s="1"/>
  <c r="N84" i="18" a="1"/>
  <c r="N84" i="18" s="1"/>
  <c r="M85" i="18" a="1"/>
  <c r="M85" i="18" s="1"/>
  <c r="N85" i="18" a="1"/>
  <c r="N85" i="18" s="1"/>
  <c r="M86" i="18" a="1"/>
  <c r="M86" i="18" s="1"/>
  <c r="N86" i="18" a="1"/>
  <c r="N86" i="18" s="1"/>
  <c r="M87" i="18" a="1"/>
  <c r="M87" i="18" s="1"/>
  <c r="N87" i="18" a="1"/>
  <c r="N87" i="18" s="1"/>
  <c r="M88" i="18" a="1"/>
  <c r="M88" i="18" s="1"/>
  <c r="N88" i="18" a="1"/>
  <c r="N88" i="18"/>
  <c r="M89" i="18" a="1"/>
  <c r="M89" i="18" s="1"/>
  <c r="N89" i="18" a="1"/>
  <c r="N89" i="18"/>
  <c r="M90" i="18" a="1"/>
  <c r="M90" i="18" s="1"/>
  <c r="N90" i="18" a="1"/>
  <c r="N90" i="18"/>
  <c r="M91" i="18" a="1"/>
  <c r="M91" i="18" s="1"/>
  <c r="N91" i="18" a="1"/>
  <c r="N91" i="18"/>
  <c r="M92" i="18" a="1"/>
  <c r="M92" i="18" s="1"/>
  <c r="N92" i="18" a="1"/>
  <c r="N92" i="18"/>
  <c r="M93" i="18" a="1"/>
  <c r="M93" i="18" s="1"/>
  <c r="N93" i="18" a="1"/>
  <c r="N93" i="18"/>
  <c r="M94" i="18" a="1"/>
  <c r="M94" i="18" s="1"/>
  <c r="N94" i="18" a="1"/>
  <c r="N94" i="18"/>
  <c r="M95" i="18" a="1"/>
  <c r="M95" i="18" s="1"/>
  <c r="N95" i="18" a="1"/>
  <c r="N95" i="18"/>
  <c r="M96" i="18" a="1"/>
  <c r="M96" i="18" s="1"/>
  <c r="N96" i="18" a="1"/>
  <c r="N96" i="18"/>
  <c r="M97" i="18" a="1"/>
  <c r="M97" i="18" s="1"/>
  <c r="N97" i="18" a="1"/>
  <c r="N97" i="18"/>
  <c r="M98" i="18" a="1"/>
  <c r="M98" i="18" s="1"/>
  <c r="N98" i="18" a="1"/>
  <c r="N98" i="18"/>
  <c r="M99" i="18" a="1"/>
  <c r="M99" i="18" s="1"/>
  <c r="N99" i="18" a="1"/>
  <c r="N99" i="18"/>
  <c r="M100" i="18" a="1"/>
  <c r="M100" i="18" s="1"/>
  <c r="N100" i="18" a="1"/>
  <c r="N100" i="18" s="1"/>
  <c r="M101" i="18" a="1"/>
  <c r="M101" i="18" s="1"/>
  <c r="N101" i="18" a="1"/>
  <c r="N101" i="18" s="1"/>
  <c r="M102" i="18" a="1"/>
  <c r="M102" i="18" s="1"/>
  <c r="N102" i="18" a="1"/>
  <c r="N102" i="18"/>
  <c r="M103" i="18" a="1"/>
  <c r="M103" i="18" s="1"/>
  <c r="N103" i="18" a="1"/>
  <c r="N103" i="18"/>
  <c r="M104" i="18" a="1"/>
  <c r="M104" i="18" s="1"/>
  <c r="N104" i="18" a="1"/>
  <c r="N104" i="18" s="1"/>
  <c r="M105" i="18" a="1"/>
  <c r="M105" i="18" s="1"/>
  <c r="N105" i="18" a="1"/>
  <c r="N105" i="18" s="1"/>
  <c r="M106" i="18" a="1"/>
  <c r="M106" i="18" s="1"/>
  <c r="N106" i="18" a="1"/>
  <c r="N106" i="18"/>
  <c r="M107" i="18" a="1"/>
  <c r="M107" i="18" s="1"/>
  <c r="N107" i="18" a="1"/>
  <c r="N107" i="18"/>
  <c r="M108" i="18" a="1"/>
  <c r="M108" i="18" s="1"/>
  <c r="N108" i="18" a="1"/>
  <c r="N108" i="18" s="1"/>
  <c r="M109" i="18" a="1"/>
  <c r="M109" i="18" s="1"/>
  <c r="N109" i="18" a="1"/>
  <c r="N109" i="18" s="1"/>
  <c r="M110" i="18" a="1"/>
  <c r="M110" i="18" s="1"/>
  <c r="N110" i="18" a="1"/>
  <c r="N110" i="18"/>
  <c r="M111" i="18" a="1"/>
  <c r="M111" i="18" s="1"/>
  <c r="N111" i="18" a="1"/>
  <c r="N111" i="18"/>
  <c r="M112" i="18" a="1"/>
  <c r="M112" i="18" s="1"/>
  <c r="N112" i="18" a="1"/>
  <c r="N112" i="18" s="1"/>
  <c r="M113" i="18" a="1"/>
  <c r="M113" i="18" s="1"/>
  <c r="N113" i="18" a="1"/>
  <c r="N113" i="18" s="1"/>
  <c r="M114" i="18" a="1"/>
  <c r="M114" i="18" s="1"/>
  <c r="N114" i="18" a="1"/>
  <c r="N114" i="18"/>
  <c r="M115" i="18" a="1"/>
  <c r="M115" i="18" s="1"/>
  <c r="N115" i="18" a="1"/>
  <c r="N115" i="18"/>
  <c r="M116" i="18" a="1"/>
  <c r="M116" i="18" s="1"/>
  <c r="N116" i="18" a="1"/>
  <c r="N116" i="18" s="1"/>
  <c r="M117" i="18" a="1"/>
  <c r="M117" i="18" s="1"/>
  <c r="N117" i="18" a="1"/>
  <c r="N117" i="18" s="1"/>
  <c r="M118" i="18" a="1"/>
  <c r="M118" i="18" s="1"/>
  <c r="N118" i="18" a="1"/>
  <c r="N118" i="18"/>
  <c r="M119" i="18" a="1"/>
  <c r="M119" i="18" s="1"/>
  <c r="N119" i="18" a="1"/>
  <c r="N119" i="18"/>
  <c r="M120" i="18" a="1"/>
  <c r="M120" i="18" s="1"/>
  <c r="N120" i="18" a="1"/>
  <c r="N120" i="18" s="1"/>
  <c r="M121" i="18" a="1"/>
  <c r="M121" i="18" s="1"/>
  <c r="N121" i="18" a="1"/>
  <c r="N121" i="18" s="1"/>
  <c r="M122" i="18" a="1"/>
  <c r="M122" i="18" s="1"/>
  <c r="N122" i="18" a="1"/>
  <c r="N122" i="18"/>
  <c r="M123" i="18" a="1"/>
  <c r="M123" i="18" s="1"/>
  <c r="N123" i="18" a="1"/>
  <c r="N123" i="18"/>
  <c r="M124" i="18" a="1"/>
  <c r="M124" i="18" s="1"/>
  <c r="N124" i="18" a="1"/>
  <c r="N124" i="18" s="1"/>
  <c r="M125" i="18" a="1"/>
  <c r="M125" i="18" s="1"/>
  <c r="N125" i="18" a="1"/>
  <c r="N125" i="18" s="1"/>
  <c r="M126" i="18" a="1"/>
  <c r="M126" i="18" s="1"/>
  <c r="N126" i="18" a="1"/>
  <c r="N126" i="18"/>
  <c r="M127" i="18" a="1"/>
  <c r="M127" i="18" s="1"/>
  <c r="N127" i="18" a="1"/>
  <c r="N127" i="18"/>
  <c r="M128" i="18" a="1"/>
  <c r="M128" i="18" s="1"/>
  <c r="N128" i="18" a="1"/>
  <c r="N128" i="18" s="1"/>
  <c r="M129" i="18" a="1"/>
  <c r="M129" i="18" s="1"/>
  <c r="N129" i="18" a="1"/>
  <c r="N129" i="18" s="1"/>
  <c r="M130" i="18" a="1"/>
  <c r="M130" i="18" s="1"/>
  <c r="N130" i="18" a="1"/>
  <c r="N130" i="18"/>
  <c r="M131" i="18" a="1"/>
  <c r="M131" i="18" s="1"/>
  <c r="N131" i="18" a="1"/>
  <c r="N131" i="18"/>
  <c r="M132" i="18" a="1"/>
  <c r="M132" i="18" s="1"/>
  <c r="N132" i="18" a="1"/>
  <c r="N132" i="18" s="1"/>
  <c r="M133" i="18" a="1"/>
  <c r="M133" i="18" s="1"/>
  <c r="N133" i="18" a="1"/>
  <c r="N133" i="18" s="1"/>
  <c r="M134" i="18" a="1"/>
  <c r="M134" i="18" s="1"/>
  <c r="N134" i="18" a="1"/>
  <c r="N134" i="18"/>
  <c r="M135" i="18" a="1"/>
  <c r="M135" i="18" s="1"/>
  <c r="N135" i="18" a="1"/>
  <c r="N135" i="18"/>
  <c r="M136" i="18" a="1"/>
  <c r="M136" i="18" s="1"/>
  <c r="N136" i="18" a="1"/>
  <c r="N136" i="18" s="1"/>
  <c r="M137" i="18" a="1"/>
  <c r="M137" i="18" s="1"/>
  <c r="N137" i="18" a="1"/>
  <c r="N137" i="18" s="1"/>
  <c r="M138" i="18" a="1"/>
  <c r="M138" i="18" s="1"/>
  <c r="N138" i="18" a="1"/>
  <c r="N138" i="18"/>
  <c r="M139" i="18" a="1"/>
  <c r="M139" i="18" s="1"/>
  <c r="N139" i="18" a="1"/>
  <c r="N139" i="18"/>
  <c r="M140" i="18" a="1"/>
  <c r="M140" i="18" s="1"/>
  <c r="N140" i="18" a="1"/>
  <c r="N140" i="18" s="1"/>
  <c r="M141" i="18" a="1"/>
  <c r="M141" i="18" s="1"/>
  <c r="N141" i="18" a="1"/>
  <c r="N141" i="18" s="1"/>
  <c r="M142" i="18" a="1"/>
  <c r="M142" i="18" s="1"/>
  <c r="N142" i="18" a="1"/>
  <c r="N142" i="18"/>
  <c r="M143" i="18" a="1"/>
  <c r="M143" i="18" s="1"/>
  <c r="N143" i="18" a="1"/>
  <c r="N143" i="18"/>
  <c r="M144" i="18" a="1"/>
  <c r="M144" i="18" s="1"/>
  <c r="N144" i="18" a="1"/>
  <c r="N144" i="18"/>
  <c r="M145" i="18" a="1"/>
  <c r="M145" i="18" s="1"/>
  <c r="N145" i="18" a="1"/>
  <c r="N145" i="18" s="1"/>
  <c r="M146" i="18" a="1"/>
  <c r="M146" i="18" s="1"/>
  <c r="N146" i="18" a="1"/>
  <c r="N146" i="18" s="1"/>
  <c r="M147" i="18" a="1"/>
  <c r="M147" i="18" s="1"/>
  <c r="N147" i="18" a="1"/>
  <c r="N147" i="18"/>
  <c r="M148" i="18" a="1"/>
  <c r="M148" i="18" s="1"/>
  <c r="N148" i="18" a="1"/>
  <c r="N148" i="18" s="1"/>
  <c r="M149" i="18" a="1"/>
  <c r="M149" i="18" s="1"/>
  <c r="N149" i="18" a="1"/>
  <c r="N149" i="18" s="1"/>
  <c r="M150" i="18" a="1"/>
  <c r="M150" i="18" s="1"/>
  <c r="N150" i="18" a="1"/>
  <c r="N150" i="18"/>
  <c r="M151" i="18" a="1"/>
  <c r="M151" i="18" s="1"/>
  <c r="N151" i="18" a="1"/>
  <c r="N151" i="18"/>
  <c r="M152" i="18" a="1"/>
  <c r="M152" i="18" s="1"/>
  <c r="N152" i="18" a="1"/>
  <c r="N152" i="18" s="1"/>
  <c r="M153" i="18" a="1"/>
  <c r="M153" i="18" s="1"/>
  <c r="N153" i="18" a="1"/>
  <c r="N153" i="18" s="1"/>
  <c r="M154" i="18" a="1"/>
  <c r="M154" i="18" s="1"/>
  <c r="N154" i="18" a="1"/>
  <c r="N154" i="18" s="1"/>
  <c r="M155" i="18" a="1"/>
  <c r="M155" i="18" s="1"/>
  <c r="N155" i="18" a="1"/>
  <c r="N155" i="18"/>
  <c r="M156" i="18" a="1"/>
  <c r="M156" i="18" s="1"/>
  <c r="N156" i="18" a="1"/>
  <c r="N156" i="18" s="1"/>
  <c r="M157" i="18" a="1"/>
  <c r="M157" i="18" s="1"/>
  <c r="N157" i="18" a="1"/>
  <c r="N157" i="18" s="1"/>
  <c r="M158" i="18" a="1"/>
  <c r="M158" i="18" s="1"/>
  <c r="N158" i="18" a="1"/>
  <c r="N158" i="18"/>
  <c r="M159" i="18" a="1"/>
  <c r="M159" i="18" s="1"/>
  <c r="N159" i="18" a="1"/>
  <c r="N159" i="18"/>
  <c r="M160" i="18" a="1"/>
  <c r="M160" i="18" s="1"/>
  <c r="N160" i="18" a="1"/>
  <c r="N160" i="18" s="1"/>
  <c r="M161" i="18" a="1"/>
  <c r="M161" i="18" s="1"/>
  <c r="N161" i="18" a="1"/>
  <c r="N161" i="18" s="1"/>
  <c r="M162" i="18" a="1"/>
  <c r="M162" i="18" s="1"/>
  <c r="N162" i="18" a="1"/>
  <c r="N162" i="18" s="1"/>
  <c r="M163" i="18" a="1"/>
  <c r="M163" i="18" s="1"/>
  <c r="N163" i="18" a="1"/>
  <c r="N163" i="18"/>
  <c r="M164" i="18" a="1"/>
  <c r="M164" i="18" s="1"/>
  <c r="N164" i="18" a="1"/>
  <c r="N164" i="18" s="1"/>
  <c r="M165" i="18" a="1"/>
  <c r="M165" i="18" s="1"/>
  <c r="N165" i="18" a="1"/>
  <c r="N165" i="18" s="1"/>
  <c r="M166" i="18" a="1"/>
  <c r="M166" i="18" s="1"/>
  <c r="N166" i="18" a="1"/>
  <c r="N166" i="18"/>
  <c r="M167" i="18" a="1"/>
  <c r="M167" i="18" s="1"/>
  <c r="N167" i="18" a="1"/>
  <c r="N167" i="18"/>
  <c r="M168" i="18" a="1"/>
  <c r="M168" i="18" s="1"/>
  <c r="N168" i="18" a="1"/>
  <c r="N168" i="18" s="1"/>
  <c r="M169" i="18" a="1"/>
  <c r="M169" i="18" s="1"/>
  <c r="N169" i="18" a="1"/>
  <c r="N169" i="18" s="1"/>
  <c r="M170" i="18" a="1"/>
  <c r="M170" i="18" s="1"/>
  <c r="N170" i="18" a="1"/>
  <c r="N170" i="18" s="1"/>
  <c r="M171" i="18" a="1"/>
  <c r="M171" i="18" s="1"/>
  <c r="N171" i="18" a="1"/>
  <c r="N171" i="18"/>
  <c r="M172" i="18" a="1"/>
  <c r="M172" i="18" s="1"/>
  <c r="N172" i="18" a="1"/>
  <c r="N172" i="18" s="1"/>
  <c r="M173" i="18" a="1"/>
  <c r="M173" i="18"/>
  <c r="N173" i="18" a="1"/>
  <c r="N173" i="18" s="1"/>
  <c r="M174" i="18" a="1"/>
  <c r="M174" i="18"/>
  <c r="N174" i="18" a="1"/>
  <c r="N174" i="18" s="1"/>
  <c r="M175" i="18" a="1"/>
  <c r="M175" i="18"/>
  <c r="N175" i="18" a="1"/>
  <c r="N175" i="18" s="1"/>
  <c r="M176" i="18" a="1"/>
  <c r="M176" i="18" s="1"/>
  <c r="N176" i="18" a="1"/>
  <c r="N176" i="18" s="1"/>
  <c r="M177" i="18" a="1"/>
  <c r="M177" i="18"/>
  <c r="N177" i="18" a="1"/>
  <c r="N177" i="18" s="1"/>
  <c r="M178" i="18" a="1"/>
  <c r="M178" i="18"/>
  <c r="N178" i="18" a="1"/>
  <c r="N178" i="18" s="1"/>
  <c r="M179" i="18" a="1"/>
  <c r="M179" i="18"/>
  <c r="N179" i="18" a="1"/>
  <c r="N179" i="18" s="1"/>
  <c r="M180" i="18" a="1"/>
  <c r="M180" i="18" s="1"/>
  <c r="N180" i="18" a="1"/>
  <c r="N180" i="18" s="1"/>
  <c r="M181" i="18" a="1"/>
  <c r="M181" i="18" s="1"/>
  <c r="N181" i="18" a="1"/>
  <c r="N181" i="18" s="1"/>
  <c r="M182" i="18" a="1"/>
  <c r="M182" i="18"/>
  <c r="N182" i="18" a="1"/>
  <c r="N182" i="18" s="1"/>
  <c r="M183" i="18" a="1"/>
  <c r="M183" i="18"/>
  <c r="N183" i="18" a="1"/>
  <c r="N183" i="18" s="1"/>
  <c r="M184" i="18" a="1"/>
  <c r="M184" i="18" s="1"/>
  <c r="N184" i="18" a="1"/>
  <c r="N184" i="18" s="1"/>
  <c r="M185" i="18" a="1"/>
  <c r="M185" i="18" s="1"/>
  <c r="N185" i="18" a="1"/>
  <c r="N185" i="18" s="1"/>
  <c r="M186" i="18" a="1"/>
  <c r="M186" i="18"/>
  <c r="N186" i="18" a="1"/>
  <c r="N186" i="18" s="1"/>
  <c r="M187" i="18" a="1"/>
  <c r="M187" i="18"/>
  <c r="N187" i="18" a="1"/>
  <c r="N187" i="18" s="1"/>
  <c r="M188" i="18" a="1"/>
  <c r="M188" i="18" s="1"/>
  <c r="N188" i="18" a="1"/>
  <c r="N188" i="18" s="1"/>
  <c r="M189" i="18" a="1"/>
  <c r="M189" i="18"/>
  <c r="N189" i="18" a="1"/>
  <c r="N189" i="18" s="1"/>
  <c r="M190" i="18" a="1"/>
  <c r="M190" i="18"/>
  <c r="N190" i="18" a="1"/>
  <c r="N190" i="18" s="1"/>
  <c r="M191" i="18" a="1"/>
  <c r="M191" i="18"/>
  <c r="N191" i="18" a="1"/>
  <c r="N191" i="18" s="1"/>
  <c r="M192" i="18" a="1"/>
  <c r="M192" i="18" s="1"/>
  <c r="N192" i="18" a="1"/>
  <c r="N192" i="18" s="1"/>
  <c r="M193" i="18" a="1"/>
  <c r="M193" i="18"/>
  <c r="N193" i="18" a="1"/>
  <c r="N193" i="18" s="1"/>
  <c r="M194" i="18" a="1"/>
  <c r="M194" i="18"/>
  <c r="N194" i="18" a="1"/>
  <c r="N194" i="18" s="1"/>
  <c r="M195" i="18" a="1"/>
  <c r="M195" i="18"/>
  <c r="N195" i="18" a="1"/>
  <c r="N195" i="18" s="1"/>
  <c r="M196" i="18" a="1"/>
  <c r="M196" i="18" s="1"/>
  <c r="N196" i="18" a="1"/>
  <c r="N196" i="18" s="1"/>
  <c r="M197" i="18" a="1"/>
  <c r="M197" i="18" s="1"/>
  <c r="N197" i="18" a="1"/>
  <c r="N197" i="18" s="1"/>
  <c r="M198" i="18" a="1"/>
  <c r="M198" i="18"/>
  <c r="N198" i="18" a="1"/>
  <c r="N198" i="18" s="1"/>
  <c r="M199" i="18" a="1"/>
  <c r="M199" i="18" s="1"/>
  <c r="N199" i="18" a="1"/>
  <c r="N199" i="18" s="1"/>
  <c r="M200" i="18" a="1"/>
  <c r="M200" i="18" s="1"/>
  <c r="N200" i="18" a="1"/>
  <c r="N200" i="18" s="1"/>
  <c r="M201" i="18" a="1"/>
  <c r="M201" i="18"/>
  <c r="N201" i="18" a="1"/>
  <c r="N201" i="18" s="1"/>
  <c r="M202" i="18" a="1"/>
  <c r="M202" i="18"/>
  <c r="N202" i="18" a="1"/>
  <c r="N202" i="18" s="1"/>
  <c r="M203" i="18" a="1"/>
  <c r="M203" i="18"/>
  <c r="N203" i="18" a="1"/>
  <c r="N203" i="18" s="1"/>
  <c r="M204" i="18" a="1"/>
  <c r="M204" i="18" s="1"/>
  <c r="N204" i="18" a="1"/>
  <c r="N204" i="18" s="1"/>
  <c r="M205" i="18" a="1"/>
  <c r="M205" i="18"/>
  <c r="N205" i="18" a="1"/>
  <c r="N205" i="18" s="1"/>
  <c r="M206" i="18" a="1"/>
  <c r="M206" i="18"/>
  <c r="N206" i="18" a="1"/>
  <c r="N206" i="18" s="1"/>
  <c r="M207" i="18" a="1"/>
  <c r="M207" i="18" s="1"/>
  <c r="N207" i="18" a="1"/>
  <c r="N207" i="18" s="1"/>
  <c r="M208" i="18" a="1"/>
  <c r="M208" i="18" s="1"/>
  <c r="N208" i="18" a="1"/>
  <c r="N208" i="18" s="1"/>
  <c r="M209" i="18" a="1"/>
  <c r="M209" i="18" s="1"/>
  <c r="N209" i="18" a="1"/>
  <c r="N209" i="18" s="1"/>
  <c r="M210" i="18" a="1"/>
  <c r="M210" i="18"/>
  <c r="N210" i="18" a="1"/>
  <c r="N210" i="18" s="1"/>
  <c r="M211" i="18" a="1"/>
  <c r="M211" i="18" s="1"/>
  <c r="N211" i="18" a="1"/>
  <c r="N211" i="18" s="1"/>
  <c r="M212" i="18" a="1"/>
  <c r="M212" i="18" s="1"/>
  <c r="N212" i="18" a="1"/>
  <c r="N212" i="18" s="1"/>
  <c r="M213" i="18" a="1"/>
  <c r="M213" i="18"/>
  <c r="N213" i="18" a="1"/>
  <c r="N213" i="18" s="1"/>
  <c r="M214" i="18" a="1"/>
  <c r="M214" i="18"/>
  <c r="N214" i="18" a="1"/>
  <c r="N214" i="18" s="1"/>
  <c r="M215" i="18" a="1"/>
  <c r="M215" i="18" s="1"/>
  <c r="N215" i="18" a="1"/>
  <c r="N215" i="18" s="1"/>
  <c r="M216" i="18" a="1"/>
  <c r="M216" i="18" s="1"/>
  <c r="N216" i="18" a="1"/>
  <c r="N216" i="18" s="1"/>
  <c r="M217" i="18" a="1"/>
  <c r="M217" i="18" s="1"/>
  <c r="N217" i="18" a="1"/>
  <c r="N217" i="18" s="1"/>
  <c r="M218" i="18" a="1"/>
  <c r="M218" i="18"/>
  <c r="N218" i="18" a="1"/>
  <c r="N218" i="18" s="1"/>
  <c r="M219" i="18" a="1"/>
  <c r="M219" i="18" s="1"/>
  <c r="N219" i="18" a="1"/>
  <c r="N219" i="18" s="1"/>
  <c r="M220" i="18" a="1"/>
  <c r="M220" i="18" s="1"/>
  <c r="N220" i="18" a="1"/>
  <c r="N220" i="18" s="1"/>
  <c r="M221" i="18" a="1"/>
  <c r="M221" i="18"/>
  <c r="N221" i="18" a="1"/>
  <c r="N221" i="18" s="1"/>
  <c r="M222" i="18" a="1"/>
  <c r="M222" i="18"/>
  <c r="N222" i="18" a="1"/>
  <c r="N222" i="18" s="1"/>
  <c r="M223" i="18" a="1"/>
  <c r="M223" i="18" s="1"/>
  <c r="N223" i="18" a="1"/>
  <c r="N223" i="18" s="1"/>
  <c r="M224" i="18" a="1"/>
  <c r="M224" i="18" s="1"/>
  <c r="N224" i="18" a="1"/>
  <c r="N224" i="18" s="1"/>
  <c r="M225" i="18" a="1"/>
  <c r="M225" i="18" s="1"/>
  <c r="N225" i="18" a="1"/>
  <c r="N225" i="18" s="1"/>
  <c r="M226" i="18" a="1"/>
  <c r="M226" i="18"/>
  <c r="N226" i="18" a="1"/>
  <c r="N226" i="18" s="1"/>
  <c r="M227" i="18" a="1"/>
  <c r="M227" i="18" s="1"/>
  <c r="N227" i="18" a="1"/>
  <c r="N227" i="18" s="1"/>
  <c r="M228" i="18" a="1"/>
  <c r="M228" i="18" s="1"/>
  <c r="N228" i="18" a="1"/>
  <c r="N228" i="18" s="1"/>
  <c r="M229" i="18" a="1"/>
  <c r="M229" i="18"/>
  <c r="N229" i="18" a="1"/>
  <c r="N229" i="18" s="1"/>
  <c r="M230" i="18" a="1"/>
  <c r="M230" i="18"/>
  <c r="N230" i="18" a="1"/>
  <c r="N230" i="18" s="1"/>
  <c r="M231" i="18" a="1"/>
  <c r="M231" i="18" s="1"/>
  <c r="N231" i="18" a="1"/>
  <c r="N231" i="18" s="1"/>
  <c r="M232" i="18" a="1"/>
  <c r="M232" i="18" s="1"/>
  <c r="N232" i="18" a="1"/>
  <c r="N232" i="18" s="1"/>
  <c r="M233" i="18" a="1"/>
  <c r="M233" i="18" s="1"/>
  <c r="N233" i="18" a="1"/>
  <c r="N233" i="18" s="1"/>
  <c r="M234" i="18" a="1"/>
  <c r="M234" i="18"/>
  <c r="N234" i="18" a="1"/>
  <c r="N234" i="18" s="1"/>
  <c r="M235" i="18" a="1"/>
  <c r="M235" i="18" s="1"/>
  <c r="N235" i="18" a="1"/>
  <c r="N235" i="18" s="1"/>
  <c r="M236" i="18" a="1"/>
  <c r="M236" i="18" s="1"/>
  <c r="N236" i="18" a="1"/>
  <c r="N236" i="18" s="1"/>
  <c r="M237" i="18" a="1"/>
  <c r="M237" i="18"/>
  <c r="N237" i="18" a="1"/>
  <c r="N237" i="18" s="1"/>
  <c r="M238" i="18" a="1"/>
  <c r="M238" i="18"/>
  <c r="N238" i="18" a="1"/>
  <c r="N238" i="18" s="1"/>
  <c r="M239" i="18" a="1"/>
  <c r="M239" i="18" s="1"/>
  <c r="N239" i="18" a="1"/>
  <c r="N239" i="18" s="1"/>
  <c r="M240" i="18" a="1"/>
  <c r="M240" i="18" s="1"/>
  <c r="N240" i="18" a="1"/>
  <c r="N240" i="18"/>
  <c r="M241" i="18" a="1"/>
  <c r="M241" i="18" s="1"/>
  <c r="N241" i="18" a="1"/>
  <c r="N241" i="18"/>
  <c r="M242" i="18" a="1"/>
  <c r="M242" i="18" s="1"/>
  <c r="N242" i="18" a="1"/>
  <c r="N242" i="18"/>
  <c r="M243" i="18" a="1"/>
  <c r="M243" i="18" s="1"/>
  <c r="N243" i="18" a="1"/>
  <c r="N243" i="18"/>
  <c r="M244" i="18" a="1"/>
  <c r="M244" i="18" s="1"/>
  <c r="N244" i="18" a="1"/>
  <c r="N244" i="18"/>
  <c r="M245" i="18" a="1"/>
  <c r="M245" i="18" s="1"/>
  <c r="N245" i="18" a="1"/>
  <c r="N245" i="18"/>
  <c r="M246" i="18" a="1"/>
  <c r="M246" i="18" s="1"/>
  <c r="N246" i="18" a="1"/>
  <c r="N246" i="18"/>
  <c r="M247" i="18" a="1"/>
  <c r="M247" i="18" s="1"/>
  <c r="N247" i="18" a="1"/>
  <c r="N247" i="18"/>
  <c r="M248" i="18" a="1"/>
  <c r="M248" i="18" s="1"/>
  <c r="N248" i="18" a="1"/>
  <c r="N248" i="18"/>
  <c r="M249" i="18" a="1"/>
  <c r="M249" i="18" s="1"/>
  <c r="N249" i="18" a="1"/>
  <c r="N249" i="18"/>
  <c r="M250" i="18" a="1"/>
  <c r="M250" i="18" s="1"/>
  <c r="N250" i="18" a="1"/>
  <c r="N250" i="18"/>
  <c r="M251" i="18" a="1"/>
  <c r="M251" i="18" s="1"/>
  <c r="N251" i="18" a="1"/>
  <c r="N251" i="18"/>
  <c r="M252" i="18" a="1"/>
  <c r="M252" i="18" s="1"/>
  <c r="N252" i="18" a="1"/>
  <c r="N252" i="18"/>
  <c r="M253" i="18" a="1"/>
  <c r="M253" i="18" s="1"/>
  <c r="N253" i="18" a="1"/>
  <c r="N253" i="18"/>
  <c r="M254" i="18" a="1"/>
  <c r="M254" i="18" s="1"/>
  <c r="N254" i="18" a="1"/>
  <c r="N254" i="18"/>
  <c r="M255" i="18" a="1"/>
  <c r="M255" i="18" s="1"/>
  <c r="N255" i="18" a="1"/>
  <c r="N255" i="18"/>
  <c r="M256" i="18" a="1"/>
  <c r="M256" i="18" s="1"/>
  <c r="N256" i="18" a="1"/>
  <c r="N256" i="18"/>
  <c r="M257" i="18" a="1"/>
  <c r="M257" i="18" s="1"/>
  <c r="N257" i="18" a="1"/>
  <c r="N257" i="18"/>
  <c r="M258" i="18" a="1"/>
  <c r="M258" i="18" s="1"/>
  <c r="N258" i="18" a="1"/>
  <c r="N258" i="18"/>
  <c r="M259" i="18" a="1"/>
  <c r="M259" i="18" s="1"/>
  <c r="N259" i="18" a="1"/>
  <c r="N259" i="18"/>
  <c r="M260" i="18" a="1"/>
  <c r="M260" i="18" s="1"/>
  <c r="N260" i="18" a="1"/>
  <c r="N260" i="18"/>
  <c r="M261" i="18" a="1"/>
  <c r="M261" i="18" s="1"/>
  <c r="N261" i="18" a="1"/>
  <c r="N261" i="18"/>
  <c r="M262" i="18" a="1"/>
  <c r="M262" i="18" s="1"/>
  <c r="N262" i="18" a="1"/>
  <c r="N262" i="18"/>
  <c r="M263" i="18" a="1"/>
  <c r="M263" i="18" s="1"/>
  <c r="N263" i="18" a="1"/>
  <c r="N263" i="18"/>
  <c r="M264" i="18" a="1"/>
  <c r="M264" i="18" s="1"/>
  <c r="N264" i="18" a="1"/>
  <c r="N264" i="18"/>
  <c r="M265" i="18" a="1"/>
  <c r="M265" i="18" s="1"/>
  <c r="N265" i="18" a="1"/>
  <c r="N265" i="18"/>
  <c r="M266" i="18" a="1"/>
  <c r="M266" i="18" s="1"/>
  <c r="N266" i="18" a="1"/>
  <c r="N266" i="18"/>
  <c r="M267" i="18" a="1"/>
  <c r="M267" i="18" s="1"/>
  <c r="N267" i="18" a="1"/>
  <c r="N267" i="18"/>
  <c r="M268" i="18" a="1"/>
  <c r="M268" i="18" s="1"/>
  <c r="N268" i="18" a="1"/>
  <c r="N268" i="18"/>
  <c r="M269" i="18" a="1"/>
  <c r="M269" i="18" s="1"/>
  <c r="N269" i="18" a="1"/>
  <c r="N269" i="18"/>
  <c r="M270" i="18" a="1"/>
  <c r="M270" i="18" s="1"/>
  <c r="N270" i="18" a="1"/>
  <c r="N270" i="18"/>
  <c r="M271" i="18" a="1"/>
  <c r="M271" i="18" s="1"/>
  <c r="N271" i="18" a="1"/>
  <c r="N271" i="18"/>
  <c r="M272" i="18" a="1"/>
  <c r="M272" i="18" s="1"/>
  <c r="N272" i="18" a="1"/>
  <c r="N272" i="18"/>
  <c r="M273" i="18" a="1"/>
  <c r="M273" i="18" s="1"/>
  <c r="N273" i="18" a="1"/>
  <c r="N273" i="18"/>
  <c r="M274" i="18" a="1"/>
  <c r="M274" i="18" s="1"/>
  <c r="N274" i="18" a="1"/>
  <c r="N274" i="18"/>
  <c r="M275" i="18" a="1"/>
  <c r="M275" i="18" s="1"/>
  <c r="N275" i="18" a="1"/>
  <c r="N275" i="18"/>
  <c r="M276" i="18" a="1"/>
  <c r="M276" i="18" s="1"/>
  <c r="N276" i="18" a="1"/>
  <c r="N276" i="18"/>
  <c r="M277" i="18" a="1"/>
  <c r="M277" i="18" s="1"/>
  <c r="N277" i="18" a="1"/>
  <c r="N277" i="18"/>
  <c r="M278" i="18" a="1"/>
  <c r="M278" i="18" s="1"/>
  <c r="N278" i="18" a="1"/>
  <c r="N278" i="18"/>
  <c r="M279" i="18" a="1"/>
  <c r="M279" i="18" s="1"/>
  <c r="N279" i="18" a="1"/>
  <c r="N279" i="18"/>
  <c r="M280" i="18" a="1"/>
  <c r="M280" i="18" s="1"/>
  <c r="N280" i="18" a="1"/>
  <c r="N280" i="18"/>
  <c r="M281" i="18" a="1"/>
  <c r="M281" i="18" s="1"/>
  <c r="N281" i="18" a="1"/>
  <c r="N281" i="18"/>
  <c r="M282" i="18" a="1"/>
  <c r="M282" i="18" s="1"/>
  <c r="N282" i="18" a="1"/>
  <c r="N282" i="18"/>
  <c r="M283" i="18" a="1"/>
  <c r="M283" i="18" s="1"/>
  <c r="N283" i="18" a="1"/>
  <c r="N283" i="18"/>
  <c r="M284" i="18" a="1"/>
  <c r="M284" i="18" s="1"/>
  <c r="N284" i="18" a="1"/>
  <c r="N284" i="18"/>
  <c r="M285" i="18" a="1"/>
  <c r="M285" i="18" s="1"/>
  <c r="N285" i="18" a="1"/>
  <c r="N285" i="18"/>
  <c r="M286" i="18" a="1"/>
  <c r="M286" i="18" s="1"/>
  <c r="N286" i="18" a="1"/>
  <c r="N286" i="18"/>
  <c r="M287" i="18" a="1"/>
  <c r="M287" i="18" s="1"/>
  <c r="N287" i="18" a="1"/>
  <c r="N287" i="18"/>
  <c r="M288" i="18" a="1"/>
  <c r="M288" i="18" s="1"/>
  <c r="N288" i="18" a="1"/>
  <c r="N288" i="18"/>
  <c r="M289" i="18" a="1"/>
  <c r="M289" i="18" s="1"/>
  <c r="N289" i="18" a="1"/>
  <c r="N289" i="18"/>
  <c r="M290" i="18" a="1"/>
  <c r="M290" i="18" s="1"/>
  <c r="N290" i="18" a="1"/>
  <c r="N290" i="18"/>
  <c r="M291" i="18" a="1"/>
  <c r="M291" i="18" s="1"/>
  <c r="N291" i="18" a="1"/>
  <c r="N291" i="18"/>
  <c r="M292" i="18" a="1"/>
  <c r="M292" i="18" s="1"/>
  <c r="N292" i="18" a="1"/>
  <c r="N292" i="18"/>
  <c r="M293" i="18" a="1"/>
  <c r="M293" i="18" s="1"/>
  <c r="N293" i="18" a="1"/>
  <c r="N293" i="18"/>
  <c r="M294" i="18" a="1"/>
  <c r="M294" i="18" s="1"/>
  <c r="N294" i="18" a="1"/>
  <c r="N294" i="18"/>
  <c r="M295" i="18" a="1"/>
  <c r="M295" i="18" s="1"/>
  <c r="N295" i="18" a="1"/>
  <c r="N295" i="18"/>
  <c r="M296" i="18" a="1"/>
  <c r="M296" i="18" s="1"/>
  <c r="N296" i="18" a="1"/>
  <c r="N296" i="18"/>
  <c r="M297" i="18" a="1"/>
  <c r="M297" i="18" s="1"/>
  <c r="N297" i="18" a="1"/>
  <c r="N297" i="18"/>
  <c r="M298" i="18" a="1"/>
  <c r="M298" i="18" s="1"/>
  <c r="N298" i="18" a="1"/>
  <c r="N298" i="18"/>
  <c r="M299" i="18" a="1"/>
  <c r="M299" i="18" s="1"/>
  <c r="N299" i="18" a="1"/>
  <c r="N299" i="18"/>
  <c r="M300" i="18" a="1"/>
  <c r="M300" i="18" s="1"/>
  <c r="N300" i="18" a="1"/>
  <c r="N300" i="18"/>
  <c r="M301" i="18" a="1"/>
  <c r="M301" i="18" s="1"/>
  <c r="N301" i="18" a="1"/>
  <c r="N301" i="18"/>
  <c r="M302" i="18" a="1"/>
  <c r="M302" i="18" s="1"/>
  <c r="N302" i="18" a="1"/>
  <c r="N302" i="18" s="1"/>
  <c r="M303" i="18" a="1"/>
  <c r="M303" i="18" s="1"/>
  <c r="N303" i="18" a="1"/>
  <c r="N303" i="18" s="1"/>
  <c r="M304" i="18" a="1"/>
  <c r="M304" i="18" s="1"/>
  <c r="N304" i="18" a="1"/>
  <c r="N304" i="18"/>
  <c r="M305" i="18" a="1"/>
  <c r="M305" i="18" s="1"/>
  <c r="N305" i="18" a="1"/>
  <c r="N305" i="18"/>
  <c r="M306" i="18" a="1"/>
  <c r="M306" i="18" s="1"/>
  <c r="N306" i="18" a="1"/>
  <c r="N306" i="18" s="1"/>
  <c r="M307" i="18" a="1"/>
  <c r="M307" i="18" s="1"/>
  <c r="N307" i="18" a="1"/>
  <c r="N307" i="18" s="1"/>
  <c r="M308" i="18" a="1"/>
  <c r="M308" i="18" s="1"/>
  <c r="N308" i="18" a="1"/>
  <c r="N308" i="18"/>
  <c r="M309" i="18" a="1"/>
  <c r="M309" i="18" s="1"/>
  <c r="N309" i="18" a="1"/>
  <c r="N309" i="18"/>
  <c r="M310" i="18" a="1"/>
  <c r="M310" i="18" s="1"/>
  <c r="N310" i="18" a="1"/>
  <c r="N310" i="18" s="1"/>
  <c r="M311" i="18" a="1"/>
  <c r="M311" i="18" s="1"/>
  <c r="N311" i="18" a="1"/>
  <c r="N311" i="18" s="1"/>
  <c r="M312" i="18" a="1"/>
  <c r="M312" i="18" s="1"/>
  <c r="N312" i="18" a="1"/>
  <c r="N312" i="18"/>
  <c r="M313" i="18" a="1"/>
  <c r="M313" i="18" s="1"/>
  <c r="N313" i="18" a="1"/>
  <c r="N313" i="18"/>
  <c r="M314" i="18" a="1"/>
  <c r="M314" i="18" s="1"/>
  <c r="N314" i="18" a="1"/>
  <c r="N314" i="18" s="1"/>
  <c r="M315" i="18" a="1"/>
  <c r="M315" i="18" s="1"/>
  <c r="N315" i="18" a="1"/>
  <c r="N315" i="18" s="1"/>
  <c r="M316" i="18" a="1"/>
  <c r="M316" i="18" s="1"/>
  <c r="N316" i="18" a="1"/>
  <c r="N316" i="18"/>
  <c r="M317" i="18" a="1"/>
  <c r="M317" i="18" s="1"/>
  <c r="N317" i="18" a="1"/>
  <c r="N317" i="18"/>
  <c r="M318" i="18" a="1"/>
  <c r="M318" i="18" s="1"/>
  <c r="N318" i="18" a="1"/>
  <c r="N318" i="18" s="1"/>
  <c r="M319" i="18" a="1"/>
  <c r="M319" i="18" s="1"/>
  <c r="N319" i="18" a="1"/>
  <c r="N319" i="18" s="1"/>
  <c r="M320" i="18" a="1"/>
  <c r="M320" i="18" s="1"/>
  <c r="N320" i="18" a="1"/>
  <c r="N320" i="18"/>
  <c r="M321" i="18" a="1"/>
  <c r="M321" i="18" s="1"/>
  <c r="N321" i="18" a="1"/>
  <c r="N321" i="18"/>
  <c r="M322" i="18" a="1"/>
  <c r="M322" i="18" s="1"/>
  <c r="N322" i="18" a="1"/>
  <c r="N322" i="18" s="1"/>
  <c r="M323" i="18" a="1"/>
  <c r="M323" i="18" s="1"/>
  <c r="N323" i="18" a="1"/>
  <c r="N323" i="18" s="1"/>
  <c r="M324" i="18" a="1"/>
  <c r="M324" i="18" s="1"/>
  <c r="N324" i="18" a="1"/>
  <c r="N324" i="18"/>
  <c r="M325" i="18" a="1"/>
  <c r="M325" i="18" s="1"/>
  <c r="N325" i="18" a="1"/>
  <c r="N325" i="18"/>
  <c r="M326" i="18" a="1"/>
  <c r="M326" i="18" s="1"/>
  <c r="N326" i="18" a="1"/>
  <c r="N326" i="18"/>
  <c r="M327" i="18" a="1"/>
  <c r="M327" i="18" s="1"/>
  <c r="N327" i="18" a="1"/>
  <c r="N327" i="18" s="1"/>
  <c r="M328" i="18" a="1"/>
  <c r="M328" i="18" s="1"/>
  <c r="N328" i="18" a="1"/>
  <c r="N328" i="18"/>
  <c r="M329" i="18" a="1"/>
  <c r="M329" i="18" s="1"/>
  <c r="N329" i="18" a="1"/>
  <c r="N329" i="18"/>
  <c r="M330" i="18" a="1"/>
  <c r="M330" i="18" s="1"/>
  <c r="N330" i="18" a="1"/>
  <c r="N330" i="18" s="1"/>
  <c r="M331" i="18" a="1"/>
  <c r="M331" i="18" s="1"/>
  <c r="N331" i="18" a="1"/>
  <c r="N331" i="18" s="1"/>
  <c r="M332" i="18" a="1"/>
  <c r="M332" i="18" s="1"/>
  <c r="N332" i="18" a="1"/>
  <c r="N332" i="18"/>
  <c r="M333" i="18" a="1"/>
  <c r="M333" i="18" s="1"/>
  <c r="N333" i="18" a="1"/>
  <c r="N333" i="18"/>
  <c r="M334" i="18" a="1"/>
  <c r="M334" i="18" s="1"/>
  <c r="N334" i="18" a="1"/>
  <c r="N334" i="18" s="1"/>
  <c r="M335" i="18" a="1"/>
  <c r="M335" i="18" s="1"/>
  <c r="N335" i="18" a="1"/>
  <c r="N335" i="18" s="1"/>
  <c r="M336" i="18" a="1"/>
  <c r="M336" i="18" s="1"/>
  <c r="N336" i="18" a="1"/>
  <c r="N336" i="18"/>
  <c r="M337" i="18" a="1"/>
  <c r="M337" i="18" s="1"/>
  <c r="N337" i="18" a="1"/>
  <c r="N337" i="18"/>
  <c r="M338" i="18" a="1"/>
  <c r="M338" i="18" s="1"/>
  <c r="N338" i="18" a="1"/>
  <c r="N338" i="18" s="1"/>
  <c r="M339" i="18" a="1"/>
  <c r="M339" i="18" s="1"/>
  <c r="N339" i="18" a="1"/>
  <c r="N339" i="18" s="1"/>
  <c r="M340" i="18" a="1"/>
  <c r="M340" i="18" s="1"/>
  <c r="N340" i="18" a="1"/>
  <c r="N340" i="18"/>
  <c r="M341" i="18" a="1"/>
  <c r="M341" i="18" s="1"/>
  <c r="N341" i="18" a="1"/>
  <c r="N341" i="18"/>
  <c r="M342" i="18" a="1"/>
  <c r="M342" i="18" s="1"/>
  <c r="N342" i="18" a="1"/>
  <c r="N342" i="18" s="1"/>
  <c r="M343" i="18" a="1"/>
  <c r="M343" i="18" s="1"/>
  <c r="N343" i="18" a="1"/>
  <c r="N343" i="18" s="1"/>
  <c r="M344" i="18" a="1"/>
  <c r="M344" i="18" s="1"/>
  <c r="N344" i="18" a="1"/>
  <c r="N344" i="18"/>
  <c r="M345" i="18" a="1"/>
  <c r="M345" i="18" s="1"/>
  <c r="N345" i="18" a="1"/>
  <c r="N345" i="18"/>
  <c r="M346" i="18" a="1"/>
  <c r="M346" i="18" s="1"/>
  <c r="N346" i="18" a="1"/>
  <c r="N346" i="18" s="1"/>
  <c r="M347" i="18" a="1"/>
  <c r="M347" i="18" s="1"/>
  <c r="N347" i="18" a="1"/>
  <c r="N347" i="18" s="1"/>
  <c r="M348" i="18" a="1"/>
  <c r="M348" i="18" s="1"/>
  <c r="N348" i="18" a="1"/>
  <c r="N348" i="18"/>
  <c r="M349" i="18" a="1"/>
  <c r="M349" i="18" s="1"/>
  <c r="N349" i="18" a="1"/>
  <c r="N349" i="18"/>
  <c r="M350" i="18" a="1"/>
  <c r="M350" i="18" s="1"/>
  <c r="N350" i="18" a="1"/>
  <c r="N350" i="18" s="1"/>
  <c r="M351" i="18" a="1"/>
  <c r="M351" i="18" s="1"/>
  <c r="N351" i="18" a="1"/>
  <c r="N351" i="18" s="1"/>
  <c r="M352" i="18" a="1"/>
  <c r="M352" i="18" s="1"/>
  <c r="N352" i="18" a="1"/>
  <c r="N352" i="18"/>
  <c r="M353" i="18" a="1"/>
  <c r="M353" i="18" s="1"/>
  <c r="N353" i="18" a="1"/>
  <c r="N353" i="18"/>
  <c r="M354" i="18" a="1"/>
  <c r="M354" i="18" s="1"/>
  <c r="N354" i="18" a="1"/>
  <c r="N354" i="18" s="1"/>
  <c r="M355" i="18" a="1"/>
  <c r="M355" i="18" s="1"/>
  <c r="N355" i="18" a="1"/>
  <c r="N355" i="18" s="1"/>
  <c r="M356" i="18" a="1"/>
  <c r="M356" i="18" s="1"/>
  <c r="N356" i="18" a="1"/>
  <c r="N356" i="18"/>
  <c r="M357" i="18" a="1"/>
  <c r="M357" i="18" s="1"/>
  <c r="N357" i="18" a="1"/>
  <c r="N357" i="18"/>
  <c r="M358" i="18" a="1"/>
  <c r="M358" i="18" s="1"/>
  <c r="N358" i="18" a="1"/>
  <c r="N358" i="18" s="1"/>
  <c r="M359" i="18" a="1"/>
  <c r="M359" i="18" s="1"/>
  <c r="N359" i="18" a="1"/>
  <c r="N359" i="18" s="1"/>
  <c r="M360" i="18" a="1"/>
  <c r="M360" i="18" s="1"/>
  <c r="N360" i="18" a="1"/>
  <c r="N360" i="18"/>
  <c r="M361" i="18" a="1"/>
  <c r="M361" i="18" s="1"/>
  <c r="N361" i="18" a="1"/>
  <c r="N361" i="18"/>
  <c r="M362" i="18" a="1"/>
  <c r="M362" i="18" s="1"/>
  <c r="N362" i="18" a="1"/>
  <c r="N362" i="18" s="1"/>
  <c r="M363" i="18" a="1"/>
  <c r="M363" i="18" s="1"/>
  <c r="N363" i="18" a="1"/>
  <c r="N363" i="18" s="1"/>
  <c r="M364" i="18" a="1"/>
  <c r="M364" i="18" s="1"/>
  <c r="N364" i="18" a="1"/>
  <c r="N364" i="18"/>
  <c r="M365" i="18" a="1"/>
  <c r="M365" i="18" s="1"/>
  <c r="N365" i="18" a="1"/>
  <c r="N365" i="18"/>
  <c r="M366" i="18" a="1"/>
  <c r="M366" i="18" s="1"/>
  <c r="N366" i="18" a="1"/>
  <c r="N366" i="18" s="1"/>
  <c r="M367" i="18" a="1"/>
  <c r="M367" i="18" s="1"/>
  <c r="N367" i="18" a="1"/>
  <c r="N367" i="18" s="1"/>
  <c r="M368" i="18" a="1"/>
  <c r="M368" i="18" s="1"/>
  <c r="N368" i="18" a="1"/>
  <c r="N368" i="18"/>
  <c r="M369" i="18" a="1"/>
  <c r="M369" i="18" s="1"/>
  <c r="N369" i="18" a="1"/>
  <c r="N369" i="18"/>
  <c r="M370" i="18" a="1"/>
  <c r="M370" i="18" s="1"/>
  <c r="N370" i="18" a="1"/>
  <c r="N370" i="18" s="1"/>
  <c r="M371" i="18" a="1"/>
  <c r="M371" i="18" s="1"/>
  <c r="N371" i="18" a="1"/>
  <c r="N371" i="18" s="1"/>
  <c r="M372" i="18" a="1"/>
  <c r="M372" i="18" s="1"/>
  <c r="N372" i="18" a="1"/>
  <c r="N372" i="18"/>
  <c r="M373" i="18" a="1"/>
  <c r="M373" i="18" s="1"/>
  <c r="N373" i="18" a="1"/>
  <c r="N373" i="18"/>
  <c r="M374" i="18" a="1"/>
  <c r="M374" i="18" s="1"/>
  <c r="N374" i="18" a="1"/>
  <c r="N374" i="18" s="1"/>
  <c r="M375" i="18" a="1"/>
  <c r="M375" i="18" s="1"/>
  <c r="N375" i="18" a="1"/>
  <c r="N375" i="18" s="1"/>
  <c r="M376" i="18" a="1"/>
  <c r="M376" i="18" s="1"/>
  <c r="N376" i="18" a="1"/>
  <c r="N376" i="18"/>
  <c r="M377" i="18" a="1"/>
  <c r="M377" i="18" s="1"/>
  <c r="N377" i="18" a="1"/>
  <c r="N377" i="18"/>
  <c r="M378" i="18" a="1"/>
  <c r="M378" i="18" s="1"/>
  <c r="N378" i="18" a="1"/>
  <c r="N378" i="18" s="1"/>
  <c r="M379" i="18" a="1"/>
  <c r="M379" i="18" s="1"/>
  <c r="N379" i="18" a="1"/>
  <c r="N379" i="18" s="1"/>
  <c r="M380" i="18" a="1"/>
  <c r="M380" i="18" s="1"/>
  <c r="N380" i="18" a="1"/>
  <c r="N380" i="18"/>
  <c r="M381" i="18" a="1"/>
  <c r="M381" i="18" s="1"/>
  <c r="N381" i="18" a="1"/>
  <c r="N381" i="18"/>
  <c r="M382" i="18" a="1"/>
  <c r="M382" i="18" s="1"/>
  <c r="N382" i="18" a="1"/>
  <c r="N382" i="18" s="1"/>
  <c r="M383" i="18" a="1"/>
  <c r="M383" i="18" s="1"/>
  <c r="N383" i="18" a="1"/>
  <c r="N383" i="18" s="1"/>
  <c r="M384" i="18" a="1"/>
  <c r="M384" i="18" s="1"/>
  <c r="N384" i="18" a="1"/>
  <c r="N384" i="18"/>
  <c r="M385" i="18" a="1"/>
  <c r="M385" i="18" s="1"/>
  <c r="N385" i="18" a="1"/>
  <c r="N385" i="18"/>
  <c r="M386" i="18" a="1"/>
  <c r="M386" i="18" s="1"/>
  <c r="N386" i="18" a="1"/>
  <c r="N386" i="18" s="1"/>
  <c r="M387" i="18" a="1"/>
  <c r="M387" i="18" s="1"/>
  <c r="N387" i="18" a="1"/>
  <c r="N387" i="18" s="1"/>
  <c r="M388" i="18" a="1"/>
  <c r="M388" i="18" s="1"/>
  <c r="N388" i="18" a="1"/>
  <c r="N388" i="18"/>
  <c r="M389" i="18" a="1"/>
  <c r="M389" i="18" s="1"/>
  <c r="N389" i="18" a="1"/>
  <c r="N389" i="18"/>
  <c r="M390" i="18" a="1"/>
  <c r="M390" i="18" s="1"/>
  <c r="N390" i="18" a="1"/>
  <c r="N390" i="18"/>
  <c r="M391" i="18" a="1"/>
  <c r="M391" i="18" s="1"/>
  <c r="N391" i="18" a="1"/>
  <c r="N391" i="18"/>
  <c r="M392" i="18" a="1"/>
  <c r="M392" i="18" s="1"/>
  <c r="N392" i="18" a="1"/>
  <c r="N392" i="18"/>
  <c r="M393" i="18" a="1"/>
  <c r="M393" i="18" s="1"/>
  <c r="N393" i="18" a="1"/>
  <c r="N393" i="18"/>
  <c r="M394" i="18" a="1"/>
  <c r="M394" i="18" s="1"/>
  <c r="N394" i="18" a="1"/>
  <c r="N394" i="18"/>
  <c r="M395" i="18" a="1"/>
  <c r="M395" i="18" s="1"/>
  <c r="N395" i="18" a="1"/>
  <c r="N395" i="18"/>
  <c r="M396" i="18" a="1"/>
  <c r="M396" i="18" s="1"/>
  <c r="N396" i="18" a="1"/>
  <c r="N396" i="18"/>
  <c r="M397" i="18" a="1"/>
  <c r="M397" i="18" s="1"/>
  <c r="N397" i="18" a="1"/>
  <c r="N397" i="18"/>
  <c r="M398" i="18" a="1"/>
  <c r="M398" i="18" s="1"/>
  <c r="N398" i="18" a="1"/>
  <c r="N398" i="18"/>
  <c r="M399" i="18" a="1"/>
  <c r="M399" i="18" s="1"/>
  <c r="N399" i="18" a="1"/>
  <c r="N399" i="18"/>
  <c r="M400" i="18" a="1"/>
  <c r="M400" i="18" s="1"/>
  <c r="N400" i="18" a="1"/>
  <c r="N400" i="18"/>
  <c r="M401" i="18" a="1"/>
  <c r="M401" i="18" s="1"/>
  <c r="N401" i="18" a="1"/>
  <c r="N401" i="18"/>
  <c r="M402" i="18" a="1"/>
  <c r="M402" i="18" s="1"/>
  <c r="N402" i="18" a="1"/>
  <c r="N402" i="18"/>
  <c r="M403" i="18" a="1"/>
  <c r="M403" i="18" s="1"/>
  <c r="N403" i="18" a="1"/>
  <c r="N403" i="18"/>
  <c r="M404" i="18" a="1"/>
  <c r="M404" i="18" s="1"/>
  <c r="N404" i="18" a="1"/>
  <c r="N404" i="18"/>
  <c r="M405" i="18" a="1"/>
  <c r="M405" i="18" s="1"/>
  <c r="N405" i="18" a="1"/>
  <c r="N405" i="18"/>
  <c r="M406" i="18" a="1"/>
  <c r="M406" i="18" s="1"/>
  <c r="N406" i="18" a="1"/>
  <c r="N406" i="18"/>
  <c r="M407" i="18" a="1"/>
  <c r="M407" i="18" s="1"/>
  <c r="N407" i="18" a="1"/>
  <c r="N407" i="18"/>
  <c r="M408" i="18" a="1"/>
  <c r="M408" i="18" s="1"/>
  <c r="N408" i="18" a="1"/>
  <c r="N408" i="18"/>
  <c r="M409" i="18" a="1"/>
  <c r="M409" i="18" s="1"/>
  <c r="N409" i="18" a="1"/>
  <c r="N409" i="18"/>
  <c r="M410" i="18" a="1"/>
  <c r="M410" i="18" s="1"/>
  <c r="N410" i="18" a="1"/>
  <c r="N410" i="18"/>
  <c r="M411" i="18" a="1"/>
  <c r="M411" i="18" s="1"/>
  <c r="N411" i="18" a="1"/>
  <c r="N411" i="18"/>
  <c r="M412" i="18" a="1"/>
  <c r="M412" i="18" s="1"/>
  <c r="N412" i="18" a="1"/>
  <c r="N412" i="18"/>
  <c r="M413" i="18" a="1"/>
  <c r="M413" i="18" s="1"/>
  <c r="N413" i="18" a="1"/>
  <c r="N413" i="18"/>
  <c r="M414" i="18" a="1"/>
  <c r="M414" i="18" s="1"/>
  <c r="N414" i="18" a="1"/>
  <c r="N414" i="18"/>
  <c r="M415" i="18" a="1"/>
  <c r="M415" i="18" s="1"/>
  <c r="N415" i="18" a="1"/>
  <c r="N415" i="18"/>
  <c r="M416" i="18" a="1"/>
  <c r="M416" i="18" s="1"/>
  <c r="N416" i="18" a="1"/>
  <c r="N416" i="18"/>
  <c r="M417" i="18" a="1"/>
  <c r="M417" i="18" s="1"/>
  <c r="N417" i="18" a="1"/>
  <c r="N417" i="18"/>
  <c r="M418" i="18" a="1"/>
  <c r="M418" i="18" s="1"/>
  <c r="N418" i="18" a="1"/>
  <c r="N418" i="18"/>
  <c r="M419" i="18" a="1"/>
  <c r="M419" i="18" s="1"/>
  <c r="N419" i="18" a="1"/>
  <c r="N419" i="18"/>
  <c r="M420" i="18" a="1"/>
  <c r="M420" i="18" s="1"/>
  <c r="N420" i="18" a="1"/>
  <c r="N420" i="18"/>
  <c r="M421" i="18" a="1"/>
  <c r="M421" i="18" s="1"/>
  <c r="N421" i="18" a="1"/>
  <c r="N421" i="18"/>
  <c r="M422" i="18" a="1"/>
  <c r="M422" i="18" s="1"/>
  <c r="N422" i="18" a="1"/>
  <c r="N422" i="18"/>
  <c r="M423" i="18" a="1"/>
  <c r="M423" i="18" s="1"/>
  <c r="N423" i="18" a="1"/>
  <c r="N423" i="18"/>
  <c r="M424" i="18" a="1"/>
  <c r="M424" i="18" s="1"/>
  <c r="N424" i="18" a="1"/>
  <c r="N424" i="18"/>
  <c r="M425" i="18" a="1"/>
  <c r="M425" i="18" s="1"/>
  <c r="N425" i="18" a="1"/>
  <c r="N425" i="18"/>
  <c r="M426" i="18" a="1"/>
  <c r="M426" i="18" s="1"/>
  <c r="N426" i="18" a="1"/>
  <c r="N426" i="18"/>
  <c r="M427" i="18" a="1"/>
  <c r="M427" i="18" s="1"/>
  <c r="N427" i="18" a="1"/>
  <c r="N427" i="18"/>
  <c r="M428" i="18" a="1"/>
  <c r="M428" i="18" s="1"/>
  <c r="N428" i="18" a="1"/>
  <c r="N428" i="18"/>
  <c r="M429" i="18" a="1"/>
  <c r="M429" i="18" s="1"/>
  <c r="N429" i="18" a="1"/>
  <c r="N429" i="18"/>
  <c r="M430" i="18" a="1"/>
  <c r="M430" i="18" s="1"/>
  <c r="N430" i="18" a="1"/>
  <c r="N430" i="18"/>
  <c r="M431" i="18" a="1"/>
  <c r="M431" i="18" s="1"/>
  <c r="N431" i="18" a="1"/>
  <c r="N431" i="18"/>
  <c r="M432" i="18" a="1"/>
  <c r="M432" i="18" s="1"/>
  <c r="N432" i="18" a="1"/>
  <c r="N432" i="18"/>
  <c r="M433" i="18" a="1"/>
  <c r="M433" i="18" s="1"/>
  <c r="N433" i="18" a="1"/>
  <c r="N433" i="18"/>
  <c r="M434" i="18" a="1"/>
  <c r="M434" i="18" s="1"/>
  <c r="N434" i="18" a="1"/>
  <c r="N434" i="18"/>
  <c r="M435" i="18" a="1"/>
  <c r="M435" i="18" s="1"/>
  <c r="N435" i="18" a="1"/>
  <c r="N435" i="18"/>
  <c r="M436" i="18" a="1"/>
  <c r="M436" i="18" s="1"/>
  <c r="N436" i="18" a="1"/>
  <c r="N436" i="18"/>
  <c r="M437" i="18" a="1"/>
  <c r="M437" i="18" s="1"/>
  <c r="N437" i="18" a="1"/>
  <c r="N437" i="18"/>
  <c r="M438" i="18" a="1"/>
  <c r="M438" i="18" s="1"/>
  <c r="N438" i="18" a="1"/>
  <c r="N438" i="18"/>
  <c r="M439" i="18" a="1"/>
  <c r="M439" i="18" s="1"/>
  <c r="N439" i="18" a="1"/>
  <c r="N439" i="18"/>
  <c r="M440" i="18" a="1"/>
  <c r="M440" i="18" s="1"/>
  <c r="N440" i="18" a="1"/>
  <c r="N440" i="18"/>
  <c r="M441" i="18" a="1"/>
  <c r="M441" i="18" s="1"/>
  <c r="N441" i="18" a="1"/>
  <c r="N441" i="18"/>
  <c r="M442" i="18" a="1"/>
  <c r="M442" i="18" s="1"/>
  <c r="N442" i="18" a="1"/>
  <c r="N442" i="18"/>
  <c r="M443" i="18" a="1"/>
  <c r="M443" i="18" s="1"/>
  <c r="N443" i="18" a="1"/>
  <c r="N443" i="18"/>
  <c r="M444" i="18" a="1"/>
  <c r="M444" i="18" s="1"/>
  <c r="N444" i="18" a="1"/>
  <c r="N444" i="18"/>
  <c r="M445" i="18" a="1"/>
  <c r="M445" i="18" s="1"/>
  <c r="N445" i="18" a="1"/>
  <c r="N445" i="18"/>
  <c r="M446" i="18" a="1"/>
  <c r="M446" i="18" s="1"/>
  <c r="N446" i="18" a="1"/>
  <c r="N446" i="18"/>
  <c r="M447" i="18" a="1"/>
  <c r="M447" i="18" s="1"/>
  <c r="N447" i="18" a="1"/>
  <c r="N447" i="18"/>
  <c r="M448" i="18" a="1"/>
  <c r="M448" i="18" s="1"/>
  <c r="N448" i="18" a="1"/>
  <c r="N448" i="18"/>
  <c r="M449" i="18" a="1"/>
  <c r="M449" i="18" s="1"/>
  <c r="N449" i="18" a="1"/>
  <c r="N449" i="18"/>
  <c r="M450" i="18" a="1"/>
  <c r="M450" i="18" s="1"/>
  <c r="N450" i="18" a="1"/>
  <c r="N450" i="18"/>
  <c r="M451" i="18" a="1"/>
  <c r="M451" i="18" s="1"/>
  <c r="N451" i="18" a="1"/>
  <c r="N451" i="18"/>
  <c r="M452" i="18" a="1"/>
  <c r="M452" i="18" s="1"/>
  <c r="N452" i="18" a="1"/>
  <c r="N452" i="18"/>
  <c r="M453" i="18" a="1"/>
  <c r="M453" i="18" s="1"/>
  <c r="N453" i="18" a="1"/>
  <c r="N453" i="18"/>
  <c r="M454" i="18" a="1"/>
  <c r="M454" i="18" s="1"/>
  <c r="N454" i="18" a="1"/>
  <c r="N454" i="18"/>
  <c r="M455" i="18" a="1"/>
  <c r="M455" i="18" s="1"/>
  <c r="N455" i="18" a="1"/>
  <c r="N455" i="18"/>
  <c r="M456" i="18" a="1"/>
  <c r="M456" i="18" s="1"/>
  <c r="N456" i="18" a="1"/>
  <c r="N456" i="18"/>
  <c r="M457" i="18" a="1"/>
  <c r="M457" i="18" s="1"/>
  <c r="N457" i="18" a="1"/>
  <c r="N457" i="18"/>
  <c r="M458" i="18" a="1"/>
  <c r="M458" i="18" s="1"/>
  <c r="N458" i="18" a="1"/>
  <c r="N458" i="18"/>
  <c r="M459" i="18" a="1"/>
  <c r="M459" i="18" s="1"/>
  <c r="N459" i="18" a="1"/>
  <c r="N459" i="18"/>
  <c r="M460" i="18" a="1"/>
  <c r="M460" i="18" s="1"/>
  <c r="N460" i="18" a="1"/>
  <c r="N460" i="18"/>
  <c r="M461" i="18" a="1"/>
  <c r="M461" i="18" s="1"/>
  <c r="N461" i="18" a="1"/>
  <c r="N461" i="18"/>
  <c r="M462" i="18" a="1"/>
  <c r="M462" i="18" s="1"/>
  <c r="N462" i="18" a="1"/>
  <c r="N462" i="18"/>
  <c r="M463" i="18" a="1"/>
  <c r="M463" i="18" s="1"/>
  <c r="N463" i="18" a="1"/>
  <c r="N463" i="18"/>
  <c r="M464" i="18" a="1"/>
  <c r="M464" i="18" s="1"/>
  <c r="N464" i="18" a="1"/>
  <c r="N464" i="18"/>
  <c r="M465" i="18" a="1"/>
  <c r="M465" i="18" s="1"/>
  <c r="N465" i="18" a="1"/>
  <c r="N465" i="18"/>
  <c r="M466" i="18" a="1"/>
  <c r="M466" i="18" s="1"/>
  <c r="N466" i="18" a="1"/>
  <c r="N466" i="18"/>
  <c r="M467" i="18" a="1"/>
  <c r="M467" i="18" s="1"/>
  <c r="N467" i="18" a="1"/>
  <c r="N467" i="18"/>
  <c r="M468" i="18" a="1"/>
  <c r="M468" i="18" s="1"/>
  <c r="N468" i="18" a="1"/>
  <c r="N468" i="18"/>
  <c r="M469" i="18" a="1"/>
  <c r="M469" i="18" s="1"/>
  <c r="N469" i="18" a="1"/>
  <c r="N469" i="18"/>
  <c r="M470" i="18" a="1"/>
  <c r="M470" i="18" s="1"/>
  <c r="N470" i="18" a="1"/>
  <c r="N470" i="18"/>
  <c r="M471" i="18" a="1"/>
  <c r="M471" i="18" s="1"/>
  <c r="N471" i="18" a="1"/>
  <c r="N471" i="18"/>
  <c r="M472" i="18" a="1"/>
  <c r="M472" i="18" s="1"/>
  <c r="N472" i="18" a="1"/>
  <c r="N472" i="18"/>
  <c r="M473" i="18" a="1"/>
  <c r="M473" i="18" s="1"/>
  <c r="N473" i="18" a="1"/>
  <c r="N473" i="18"/>
  <c r="M474" i="18" a="1"/>
  <c r="M474" i="18" s="1"/>
  <c r="N474" i="18" a="1"/>
  <c r="N474" i="18"/>
  <c r="M475" i="18" a="1"/>
  <c r="M475" i="18" s="1"/>
  <c r="N475" i="18" a="1"/>
  <c r="N475" i="18"/>
  <c r="M476" i="18" a="1"/>
  <c r="M476" i="18" s="1"/>
  <c r="N476" i="18" a="1"/>
  <c r="N476" i="18"/>
  <c r="M477" i="18" a="1"/>
  <c r="M477" i="18" s="1"/>
  <c r="N477" i="18" a="1"/>
  <c r="N477" i="18"/>
  <c r="M478" i="18" a="1"/>
  <c r="M478" i="18" s="1"/>
  <c r="N478" i="18" a="1"/>
  <c r="N478" i="18"/>
  <c r="M479" i="18" a="1"/>
  <c r="M479" i="18" s="1"/>
  <c r="N479" i="18" a="1"/>
  <c r="N479" i="18"/>
  <c r="M480" i="18" a="1"/>
  <c r="M480" i="18" s="1"/>
  <c r="N480" i="18" a="1"/>
  <c r="N480" i="18"/>
  <c r="M481" i="18" a="1"/>
  <c r="M481" i="18" s="1"/>
  <c r="N481" i="18" a="1"/>
  <c r="N481" i="18"/>
  <c r="M482" i="18" a="1"/>
  <c r="M482" i="18" s="1"/>
  <c r="N482" i="18" a="1"/>
  <c r="N482" i="18"/>
  <c r="M483" i="18" a="1"/>
  <c r="M483" i="18" s="1"/>
  <c r="N483" i="18" a="1"/>
  <c r="N483" i="18"/>
  <c r="M484" i="18" a="1"/>
  <c r="M484" i="18" s="1"/>
  <c r="N484" i="18" a="1"/>
  <c r="N484" i="18"/>
  <c r="M485" i="18" a="1"/>
  <c r="M485" i="18" s="1"/>
  <c r="N485" i="18" a="1"/>
  <c r="N485" i="18"/>
  <c r="M486" i="18" a="1"/>
  <c r="M486" i="18" s="1"/>
  <c r="N486" i="18" a="1"/>
  <c r="N486" i="18"/>
  <c r="M487" i="18" a="1"/>
  <c r="M487" i="18" s="1"/>
  <c r="N487" i="18" a="1"/>
  <c r="N487" i="18"/>
  <c r="M488" i="18" a="1"/>
  <c r="M488" i="18" s="1"/>
  <c r="N488" i="18" a="1"/>
  <c r="N488" i="18"/>
  <c r="M489" i="18" a="1"/>
  <c r="M489" i="18" s="1"/>
  <c r="N489" i="18" a="1"/>
  <c r="N489" i="18"/>
  <c r="M490" i="18" a="1"/>
  <c r="M490" i="18" s="1"/>
  <c r="N490" i="18" a="1"/>
  <c r="N490" i="18"/>
  <c r="M491" i="18" a="1"/>
  <c r="M491" i="18" s="1"/>
  <c r="N491" i="18" a="1"/>
  <c r="N491" i="18"/>
  <c r="M492" i="18" a="1"/>
  <c r="M492" i="18" s="1"/>
  <c r="N492" i="18" a="1"/>
  <c r="N492" i="18"/>
  <c r="M493" i="18" a="1"/>
  <c r="M493" i="18" s="1"/>
  <c r="N493" i="18" a="1"/>
  <c r="N493" i="18"/>
  <c r="M494" i="18" a="1"/>
  <c r="M494" i="18" s="1"/>
  <c r="N494" i="18" a="1"/>
  <c r="N494" i="18"/>
  <c r="M495" i="18" a="1"/>
  <c r="M495" i="18" s="1"/>
  <c r="N495" i="18" a="1"/>
  <c r="N495" i="18"/>
  <c r="M496" i="18" a="1"/>
  <c r="M496" i="18" s="1"/>
  <c r="N496" i="18" a="1"/>
  <c r="N496" i="18"/>
  <c r="M497" i="18" a="1"/>
  <c r="M497" i="18" s="1"/>
  <c r="N497" i="18" a="1"/>
  <c r="N497" i="18"/>
  <c r="M498" i="18" a="1"/>
  <c r="M498" i="18" s="1"/>
  <c r="N498" i="18" a="1"/>
  <c r="N498" i="18"/>
  <c r="M499" i="18" a="1"/>
  <c r="M499" i="18" s="1"/>
  <c r="N499" i="18" a="1"/>
  <c r="N499" i="18"/>
  <c r="M500" i="18" a="1"/>
  <c r="M500" i="18" s="1"/>
  <c r="N500" i="18" a="1"/>
  <c r="N500" i="18"/>
  <c r="M501" i="18" a="1"/>
  <c r="M501" i="18" s="1"/>
  <c r="N501" i="18" a="1"/>
  <c r="N501" i="18"/>
  <c r="M502" i="18" a="1"/>
  <c r="M502" i="18" s="1"/>
  <c r="N502" i="18" a="1"/>
  <c r="N502" i="18"/>
  <c r="M503" i="18" a="1"/>
  <c r="M503" i="18" s="1"/>
  <c r="N503" i="18" a="1"/>
  <c r="N503" i="18"/>
  <c r="M504" i="18" a="1"/>
  <c r="M504" i="18" s="1"/>
  <c r="N504" i="18" a="1"/>
  <c r="N504" i="18"/>
  <c r="M505" i="18" a="1"/>
  <c r="M505" i="18" s="1"/>
  <c r="N505" i="18" a="1"/>
  <c r="N505" i="18"/>
  <c r="M506" i="18" a="1"/>
  <c r="M506" i="18" s="1"/>
  <c r="N506" i="18" a="1"/>
  <c r="N506" i="18"/>
  <c r="M507" i="18" a="1"/>
  <c r="M507" i="18" s="1"/>
  <c r="N507" i="18" a="1"/>
  <c r="N507" i="18"/>
  <c r="M508" i="18" a="1"/>
  <c r="M508" i="18" s="1"/>
  <c r="N508" i="18" a="1"/>
  <c r="N508" i="18"/>
  <c r="M509" i="18" a="1"/>
  <c r="M509" i="18" s="1"/>
  <c r="N509" i="18" a="1"/>
  <c r="N509" i="18"/>
  <c r="M510" i="18" a="1"/>
  <c r="M510" i="18" s="1"/>
  <c r="N510" i="18" a="1"/>
  <c r="N510" i="18"/>
  <c r="N2" i="18" a="1"/>
  <c r="N2" i="18" s="1"/>
  <c r="M2" i="18" a="1"/>
  <c r="M2" i="18"/>
  <c r="J29" i="31"/>
  <c r="I29" i="31"/>
  <c r="H29" i="31"/>
  <c r="G29" i="31" a="1"/>
  <c r="G29" i="31"/>
  <c r="F29" i="31"/>
  <c r="E29" i="31"/>
  <c r="D29" i="31"/>
  <c r="C29" i="31"/>
  <c r="J27" i="31"/>
  <c r="I27" i="31"/>
  <c r="H27" i="31"/>
  <c r="G27" i="31" a="1"/>
  <c r="G27" i="31" s="1"/>
  <c r="F27" i="31"/>
  <c r="E27" i="31"/>
  <c r="D27" i="31"/>
  <c r="C27" i="31"/>
  <c r="G25" i="31" a="1"/>
  <c r="G25" i="31"/>
  <c r="M511" i="18" a="1"/>
  <c r="M511" i="18" s="1"/>
  <c r="N511" i="18" a="1"/>
  <c r="N511" i="18"/>
  <c r="M512" i="18" a="1"/>
  <c r="M512" i="18" s="1"/>
  <c r="N512" i="18" a="1"/>
  <c r="N512" i="18"/>
  <c r="M513" i="18" a="1"/>
  <c r="M513" i="18" s="1"/>
  <c r="N513" i="18" a="1"/>
  <c r="N513" i="18"/>
  <c r="M514" i="18" a="1"/>
  <c r="M514" i="18" s="1"/>
  <c r="N514" i="18" a="1"/>
  <c r="N514" i="18"/>
  <c r="M515" i="18" a="1"/>
  <c r="M515" i="18" s="1"/>
  <c r="N515" i="18" a="1"/>
  <c r="N515" i="18"/>
  <c r="M516" i="18" a="1"/>
  <c r="M516" i="18" s="1"/>
  <c r="N516" i="18" a="1"/>
  <c r="N516" i="18"/>
  <c r="M517" i="18" a="1"/>
  <c r="M517" i="18" s="1"/>
  <c r="N517" i="18" a="1"/>
  <c r="N517" i="18"/>
  <c r="M518" i="18" a="1"/>
  <c r="M518" i="18" s="1"/>
  <c r="N518" i="18" a="1"/>
  <c r="N518" i="18"/>
  <c r="M519" i="18" a="1"/>
  <c r="M519" i="18" s="1"/>
  <c r="N519" i="18" a="1"/>
  <c r="N519" i="18"/>
  <c r="M520" i="18" a="1"/>
  <c r="M520" i="18" s="1"/>
  <c r="N520" i="18" a="1"/>
  <c r="N520" i="18"/>
  <c r="M521" i="18" a="1"/>
  <c r="M521" i="18" s="1"/>
  <c r="N521" i="18" a="1"/>
  <c r="N521" i="18"/>
  <c r="M522" i="18" a="1"/>
  <c r="M522" i="18" s="1"/>
  <c r="N522" i="18" a="1"/>
  <c r="N522" i="18"/>
  <c r="M523" i="18" a="1"/>
  <c r="M523" i="18" s="1"/>
  <c r="N523" i="18" a="1"/>
  <c r="N523" i="18"/>
  <c r="M524" i="18" a="1"/>
  <c r="M524" i="18" s="1"/>
  <c r="N524" i="18" a="1"/>
  <c r="N524" i="18"/>
  <c r="M525" i="18" a="1"/>
  <c r="M525" i="18" s="1"/>
  <c r="N525" i="18" a="1"/>
  <c r="N525" i="18"/>
  <c r="M526" i="18" a="1"/>
  <c r="M526" i="18" s="1"/>
  <c r="N526" i="18" a="1"/>
  <c r="N526" i="18"/>
  <c r="M527" i="18" a="1"/>
  <c r="M527" i="18" s="1"/>
  <c r="N527" i="18" a="1"/>
  <c r="N527" i="18"/>
  <c r="M528" i="18" a="1"/>
  <c r="M528" i="18" s="1"/>
  <c r="N528" i="18" a="1"/>
  <c r="N528" i="18"/>
  <c r="M529" i="18" a="1"/>
  <c r="M529" i="18" s="1"/>
  <c r="N529" i="18" a="1"/>
  <c r="N529" i="18"/>
  <c r="J25" i="31"/>
  <c r="I25" i="31"/>
  <c r="H25" i="31"/>
  <c r="F25" i="31"/>
  <c r="E25" i="31"/>
  <c r="D25" i="31"/>
  <c r="C25" i="31"/>
  <c r="J23" i="31"/>
  <c r="I23" i="31"/>
  <c r="H23" i="31"/>
  <c r="G23" i="31"/>
  <c r="F23" i="31"/>
  <c r="E23" i="31"/>
  <c r="D23" i="31"/>
  <c r="C23" i="31"/>
  <c r="J21" i="31"/>
  <c r="I21" i="31"/>
  <c r="H21" i="31"/>
  <c r="G21" i="31"/>
  <c r="F21" i="31"/>
  <c r="E21" i="31"/>
  <c r="D21" i="31"/>
  <c r="C21" i="31"/>
  <c r="J19" i="31"/>
  <c r="I19" i="31"/>
  <c r="H19" i="31"/>
  <c r="G19" i="31"/>
  <c r="F19" i="31"/>
  <c r="E19" i="31"/>
  <c r="D19" i="31"/>
  <c r="C19" i="31"/>
  <c r="J17" i="31"/>
  <c r="I17" i="31"/>
  <c r="H17" i="31"/>
  <c r="G17" i="31"/>
  <c r="F17" i="31"/>
  <c r="E17" i="31"/>
  <c r="D17" i="31"/>
  <c r="C17" i="31"/>
  <c r="J15" i="31"/>
  <c r="I15" i="31"/>
  <c r="H15" i="31"/>
  <c r="G15" i="31"/>
  <c r="F15" i="31"/>
  <c r="E15" i="31"/>
  <c r="D15" i="31"/>
  <c r="C15" i="31"/>
  <c r="J13" i="31"/>
  <c r="I13" i="31"/>
  <c r="H13" i="31"/>
  <c r="G13" i="31"/>
  <c r="F13" i="31"/>
  <c r="E13" i="31"/>
  <c r="D13" i="31"/>
  <c r="C13" i="31"/>
  <c r="M530" i="18" a="1"/>
  <c r="M530" i="18"/>
  <c r="N530" i="18" a="1"/>
  <c r="N530" i="18"/>
  <c r="M531" i="18" a="1"/>
  <c r="M531" i="18"/>
  <c r="N531" i="18" a="1"/>
  <c r="N531" i="18"/>
  <c r="M532" i="18" a="1"/>
  <c r="M532" i="18"/>
  <c r="N532" i="18" a="1"/>
  <c r="N532" i="18"/>
  <c r="M533" i="18" a="1"/>
  <c r="M533" i="18"/>
  <c r="N533" i="18" a="1"/>
  <c r="N533" i="18"/>
  <c r="M534" i="18" a="1"/>
  <c r="M534" i="18"/>
  <c r="N534" i="18" a="1"/>
  <c r="N534" i="18"/>
  <c r="M535" i="18" a="1"/>
  <c r="M535" i="18"/>
  <c r="N535" i="18" a="1"/>
  <c r="N535" i="18"/>
  <c r="M536" i="18" a="1"/>
  <c r="M536" i="18"/>
  <c r="N536" i="18" a="1"/>
  <c r="N536" i="18"/>
  <c r="M537" i="18" a="1"/>
  <c r="M537" i="18"/>
  <c r="N537" i="18" a="1"/>
  <c r="N537" i="18"/>
  <c r="M538" i="18" a="1"/>
  <c r="M538" i="18"/>
  <c r="N538" i="18" a="1"/>
  <c r="N538" i="18"/>
  <c r="M539" i="18" a="1"/>
  <c r="M539" i="18"/>
  <c r="N539" i="18" a="1"/>
  <c r="N539" i="18"/>
  <c r="M540" i="18" a="1"/>
  <c r="M540" i="18"/>
  <c r="N540" i="18" a="1"/>
  <c r="N540" i="18"/>
  <c r="M541" i="18" a="1"/>
  <c r="M541" i="18"/>
  <c r="N541" i="18" a="1"/>
  <c r="N541" i="18"/>
  <c r="M542" i="18" a="1"/>
  <c r="M542" i="18"/>
  <c r="N542" i="18" a="1"/>
  <c r="N542" i="18"/>
  <c r="M543" i="18" a="1"/>
  <c r="M543" i="18"/>
  <c r="N543" i="18" a="1"/>
  <c r="N543" i="18"/>
  <c r="M544" i="18" a="1"/>
  <c r="M544" i="18"/>
  <c r="N544" i="18" a="1"/>
  <c r="N544" i="18"/>
  <c r="M545" i="18" a="1"/>
  <c r="M545" i="18"/>
  <c r="N545" i="18" a="1"/>
  <c r="N545" i="18"/>
  <c r="M546" i="18" a="1"/>
  <c r="M546" i="18"/>
  <c r="N546" i="18" a="1"/>
  <c r="N546" i="18"/>
  <c r="M547" i="18" a="1"/>
  <c r="M547" i="18"/>
  <c r="N547" i="18" a="1"/>
  <c r="N547" i="18"/>
  <c r="M548" i="18" a="1"/>
  <c r="M548" i="18"/>
  <c r="N548" i="18" a="1"/>
  <c r="N548" i="18"/>
  <c r="M549" i="18" a="1"/>
  <c r="M549" i="18"/>
  <c r="N549" i="18" a="1"/>
  <c r="N549" i="18"/>
  <c r="M550" i="18" a="1"/>
  <c r="M550" i="18"/>
  <c r="N550" i="18" a="1"/>
  <c r="N550" i="18"/>
  <c r="M551" i="18" a="1"/>
  <c r="M551" i="18"/>
  <c r="N551" i="18" a="1"/>
  <c r="N551" i="18"/>
  <c r="M552" i="18" a="1"/>
  <c r="M552" i="18"/>
  <c r="N552" i="18" a="1"/>
  <c r="N552" i="18"/>
  <c r="M553" i="18" a="1"/>
  <c r="M553" i="18"/>
  <c r="N553" i="18" a="1"/>
  <c r="N553" i="18"/>
  <c r="M554" i="18" a="1"/>
  <c r="M554" i="18"/>
  <c r="N554" i="18" a="1"/>
  <c r="N554" i="18"/>
  <c r="M555" i="18" a="1"/>
  <c r="M555" i="18"/>
  <c r="N555" i="18" a="1"/>
  <c r="N555" i="18"/>
  <c r="M556" i="18" a="1"/>
  <c r="M556" i="18"/>
  <c r="N556" i="18" a="1"/>
  <c r="N556" i="18"/>
  <c r="M557" i="18" a="1"/>
  <c r="M557" i="18"/>
  <c r="N557" i="18" a="1"/>
  <c r="N557" i="18"/>
  <c r="M558" i="18" a="1"/>
  <c r="M558" i="18"/>
  <c r="N558" i="18" a="1"/>
  <c r="N558" i="18"/>
  <c r="M559" i="18" a="1"/>
  <c r="M559" i="18"/>
  <c r="N559" i="18" a="1"/>
  <c r="N559" i="18"/>
  <c r="M560" i="18" a="1"/>
  <c r="M560" i="18"/>
  <c r="N560" i="18" a="1"/>
  <c r="N560" i="18"/>
  <c r="M561" i="18" a="1"/>
  <c r="M561" i="18"/>
  <c r="N561" i="18" a="1"/>
  <c r="N561" i="18"/>
  <c r="M562" i="18" a="1"/>
  <c r="M562" i="18"/>
  <c r="N562" i="18" a="1"/>
  <c r="N562" i="18"/>
  <c r="M563" i="18" a="1"/>
  <c r="M563" i="18"/>
  <c r="N563" i="18" a="1"/>
  <c r="N563" i="18"/>
  <c r="M564" i="18" a="1"/>
  <c r="M564" i="18"/>
  <c r="N564" i="18" a="1"/>
  <c r="N564" i="18"/>
  <c r="M565" i="18" a="1"/>
  <c r="M565" i="18"/>
  <c r="N565" i="18" a="1"/>
  <c r="N565" i="18"/>
  <c r="M566" i="18" a="1"/>
  <c r="M566" i="18"/>
  <c r="N566" i="18" a="1"/>
  <c r="N566" i="18"/>
  <c r="M567" i="18" a="1"/>
  <c r="M567" i="18"/>
  <c r="N567" i="18" a="1"/>
  <c r="N567" i="18"/>
  <c r="M568" i="18" a="1"/>
  <c r="M568" i="18"/>
  <c r="N568" i="18" a="1"/>
  <c r="N568" i="18"/>
  <c r="M569" i="18" a="1"/>
  <c r="M569" i="18"/>
  <c r="N569" i="18" a="1"/>
  <c r="N569" i="18"/>
  <c r="M570" i="18" a="1"/>
  <c r="M570" i="18"/>
  <c r="N570" i="18" a="1"/>
  <c r="N570" i="18"/>
  <c r="M571" i="18" a="1"/>
  <c r="M571" i="18"/>
  <c r="N571" i="18" a="1"/>
  <c r="N571" i="18"/>
  <c r="M572" i="18" a="1"/>
  <c r="M572" i="18"/>
  <c r="N572" i="18" a="1"/>
  <c r="N572" i="18"/>
  <c r="M573" i="18" a="1"/>
  <c r="M573" i="18"/>
  <c r="N573" i="18" a="1"/>
  <c r="N573" i="18"/>
  <c r="M574" i="18" a="1"/>
  <c r="M574" i="18"/>
  <c r="N574" i="18" a="1"/>
  <c r="N574" i="18"/>
  <c r="M575" i="18" a="1"/>
  <c r="M575" i="18"/>
  <c r="N575" i="18" a="1"/>
  <c r="N575" i="18"/>
  <c r="M576" i="18" a="1"/>
  <c r="M576" i="18"/>
  <c r="N576" i="18" a="1"/>
  <c r="N576" i="18"/>
  <c r="M577" i="18" a="1"/>
  <c r="M577" i="18"/>
  <c r="N577" i="18" a="1"/>
  <c r="N577" i="18"/>
  <c r="M578" i="18" a="1"/>
  <c r="M578" i="18"/>
  <c r="N578" i="18" a="1"/>
  <c r="N578" i="18"/>
  <c r="J11" i="31"/>
  <c r="I11" i="31"/>
  <c r="H11" i="31"/>
  <c r="G11" i="31"/>
  <c r="F11" i="31"/>
  <c r="E11" i="31"/>
  <c r="D11" i="31"/>
  <c r="C11" i="31"/>
  <c r="L369" i="18" a="1"/>
  <c r="L368" i="18" a="1"/>
  <c r="L367" i="18" a="1"/>
  <c r="L366" i="18" a="1"/>
  <c r="L365" i="18" a="1"/>
  <c r="L364" i="18" a="1"/>
  <c r="L363" i="18" a="1"/>
  <c r="L362" i="18" a="1"/>
  <c r="L361" i="18" a="1"/>
  <c r="L360" i="18" a="1"/>
  <c r="L359" i="18" a="1"/>
  <c r="L358" i="18" a="1"/>
  <c r="L357" i="18" a="1"/>
  <c r="L356" i="18" a="1"/>
  <c r="L355" i="18" a="1"/>
  <c r="L354" i="18" a="1"/>
  <c r="L353" i="18" a="1"/>
  <c r="L352" i="18" a="1"/>
  <c r="L351" i="18" a="1"/>
  <c r="L350" i="18" a="1"/>
  <c r="L349" i="18" a="1"/>
  <c r="L348" i="18" a="1"/>
  <c r="L347" i="18" a="1"/>
  <c r="L346" i="18" a="1"/>
  <c r="L345" i="18" a="1"/>
  <c r="L344" i="18" a="1"/>
  <c r="L343" i="18" a="1"/>
  <c r="L342" i="18" a="1"/>
  <c r="L341" i="18" a="1"/>
  <c r="L340" i="18" a="1"/>
  <c r="L339" i="18" a="1"/>
  <c r="L338" i="18" a="1"/>
  <c r="L337" i="18" a="1"/>
  <c r="L336" i="18" a="1"/>
  <c r="L335" i="18" a="1"/>
  <c r="L334" i="18" a="1"/>
  <c r="L333" i="18" a="1"/>
  <c r="L332" i="18" a="1"/>
  <c r="L331" i="18" a="1"/>
  <c r="L330" i="18" a="1"/>
  <c r="L329" i="18" a="1"/>
  <c r="L328" i="18" a="1"/>
  <c r="L327" i="18" a="1"/>
  <c r="L326" i="18" a="1"/>
  <c r="L325" i="18" a="1"/>
  <c r="L324" i="18" a="1"/>
  <c r="L323" i="18" a="1"/>
  <c r="L322" i="18" a="1"/>
  <c r="L321" i="18" a="1"/>
  <c r="L320" i="18" a="1"/>
  <c r="L319" i="18" a="1"/>
  <c r="L318" i="18" a="1"/>
  <c r="L317" i="18" a="1"/>
  <c r="L316" i="18" a="1"/>
  <c r="L315" i="18" a="1"/>
  <c r="L314" i="18" a="1"/>
  <c r="L313" i="18" a="1"/>
  <c r="L312" i="18" a="1"/>
  <c r="L311" i="18" a="1"/>
  <c r="L310" i="18" a="1"/>
  <c r="L309" i="18" a="1"/>
  <c r="L308" i="18" a="1"/>
  <c r="L307" i="18" a="1"/>
  <c r="L306" i="18" a="1"/>
  <c r="L305" i="18" a="1"/>
  <c r="L304" i="18" a="1"/>
  <c r="L303" i="18" a="1"/>
  <c r="L302" i="18" a="1"/>
  <c r="L301" i="18" a="1"/>
  <c r="L300" i="18" a="1"/>
  <c r="L299" i="18" a="1"/>
  <c r="L298" i="18" a="1"/>
  <c r="L297" i="18" a="1"/>
  <c r="L296" i="18" a="1"/>
  <c r="L295" i="18" a="1"/>
  <c r="L294" i="18" a="1"/>
  <c r="L293" i="18" a="1"/>
  <c r="L292" i="18" a="1"/>
  <c r="L291" i="18" a="1"/>
  <c r="L290" i="18" a="1"/>
  <c r="L289" i="18" a="1"/>
  <c r="L288" i="18" a="1"/>
  <c r="L287" i="18" a="1"/>
  <c r="L286" i="18" a="1"/>
  <c r="L285" i="18" a="1"/>
  <c r="L284" i="18" a="1"/>
  <c r="L283" i="18" a="1"/>
  <c r="L282" i="18" a="1"/>
  <c r="L281" i="18" a="1"/>
  <c r="L280" i="18" a="1"/>
  <c r="L279" i="18" a="1"/>
  <c r="L278" i="18" a="1"/>
  <c r="L277" i="18" a="1"/>
  <c r="L276" i="18" a="1"/>
  <c r="L275" i="18" a="1"/>
  <c r="L274" i="18" a="1"/>
  <c r="L273" i="18" a="1"/>
  <c r="L272" i="18" a="1"/>
  <c r="L271" i="18" a="1"/>
  <c r="L270" i="18" a="1"/>
  <c r="L269" i="18" a="1"/>
  <c r="L268" i="18" a="1"/>
  <c r="L267" i="18" a="1"/>
  <c r="L266" i="18" a="1"/>
  <c r="L265" i="18" a="1"/>
  <c r="L264" i="18" a="1"/>
  <c r="L263" i="18" a="1"/>
  <c r="L262" i="18" a="1"/>
  <c r="L261" i="18" a="1"/>
  <c r="L260" i="18" a="1"/>
  <c r="L259" i="18" a="1"/>
  <c r="L258" i="18" a="1"/>
  <c r="L257" i="18" a="1"/>
  <c r="L256" i="18" a="1"/>
  <c r="L255" i="18" a="1"/>
  <c r="L254" i="18" a="1"/>
  <c r="L253" i="18" a="1"/>
  <c r="L252" i="18" a="1"/>
  <c r="L251" i="18" a="1"/>
  <c r="L250" i="18" a="1"/>
  <c r="L249" i="18" a="1"/>
  <c r="L248" i="18" a="1"/>
  <c r="L247" i="18" a="1"/>
  <c r="L246" i="18" a="1"/>
  <c r="L245" i="18" a="1"/>
  <c r="L244" i="18" a="1"/>
  <c r="L243" i="18" a="1"/>
  <c r="L242" i="18" a="1"/>
  <c r="L241" i="18" a="1"/>
  <c r="L240" i="18" a="1"/>
  <c r="L239" i="18" a="1"/>
  <c r="L238" i="18" a="1"/>
  <c r="L237" i="18" a="1"/>
  <c r="L236" i="18" a="1"/>
  <c r="L235" i="18" a="1"/>
  <c r="L234" i="18" a="1"/>
  <c r="L233" i="18" a="1"/>
  <c r="L232" i="18" a="1"/>
  <c r="L231" i="18" a="1"/>
  <c r="L230" i="18" a="1"/>
  <c r="L229" i="18" a="1"/>
  <c r="L228" i="18" a="1"/>
  <c r="L227" i="18" a="1"/>
  <c r="L226" i="18" a="1"/>
  <c r="L225" i="18" a="1"/>
  <c r="L224" i="18" a="1"/>
  <c r="L223" i="18" a="1"/>
  <c r="L222" i="18" a="1"/>
  <c r="L221" i="18" a="1"/>
  <c r="L220" i="18" a="1"/>
  <c r="L219" i="18" a="1"/>
  <c r="L218" i="18" a="1"/>
  <c r="L217" i="18" a="1"/>
  <c r="L216" i="18" a="1"/>
  <c r="L215" i="18" a="1"/>
  <c r="L214" i="18" a="1"/>
  <c r="L213" i="18" a="1"/>
  <c r="L212" i="18" a="1"/>
  <c r="L211" i="18" a="1"/>
  <c r="L210" i="18" a="1"/>
  <c r="L209" i="18" a="1"/>
  <c r="L208" i="18" a="1"/>
  <c r="L207" i="18" a="1"/>
  <c r="L206" i="18" a="1"/>
  <c r="L205" i="18" a="1"/>
  <c r="L204" i="18" a="1"/>
  <c r="L203" i="18" a="1"/>
  <c r="L202" i="18" a="1"/>
  <c r="L201" i="18" a="1"/>
  <c r="L200" i="18" a="1"/>
  <c r="L199" i="18" a="1"/>
  <c r="L198" i="18" a="1"/>
  <c r="L197" i="18" a="1"/>
  <c r="L196" i="18" a="1"/>
  <c r="L195" i="18" a="1"/>
  <c r="L194" i="18" a="1"/>
  <c r="L193" i="18" a="1"/>
  <c r="L192" i="18" a="1"/>
  <c r="L191" i="18" a="1"/>
  <c r="L190" i="18" a="1"/>
  <c r="L189" i="18" a="1"/>
  <c r="L188" i="18" a="1"/>
  <c r="L187" i="18" a="1"/>
  <c r="L186" i="18" a="1"/>
  <c r="L185" i="18" a="1"/>
  <c r="L184" i="18" a="1"/>
  <c r="L183" i="18" a="1"/>
  <c r="L182" i="18" a="1"/>
  <c r="L181" i="18" a="1"/>
  <c r="L180" i="18" a="1"/>
  <c r="L179" i="18" a="1"/>
  <c r="L178" i="18" a="1"/>
  <c r="L177" i="18" a="1"/>
  <c r="L176" i="18" a="1"/>
  <c r="L175" i="18" a="1"/>
  <c r="L174" i="18" a="1"/>
  <c r="L173" i="18" a="1"/>
  <c r="L172" i="18" a="1"/>
  <c r="L171" i="18" a="1"/>
  <c r="L170" i="18" a="1"/>
  <c r="L169" i="18" a="1"/>
  <c r="L168" i="18" a="1"/>
  <c r="L167" i="18" a="1"/>
  <c r="L166" i="18" a="1"/>
  <c r="L165" i="18" a="1"/>
  <c r="L164" i="18" a="1"/>
  <c r="L163" i="18" a="1"/>
  <c r="L162" i="18" a="1"/>
  <c r="L161" i="18" a="1"/>
  <c r="L160" i="18" a="1"/>
  <c r="L159" i="18" a="1"/>
  <c r="L158" i="18" a="1"/>
  <c r="L157" i="18" a="1"/>
  <c r="L156" i="18" a="1"/>
  <c r="L155" i="18" a="1"/>
  <c r="L154" i="18" a="1"/>
  <c r="L141" i="18" a="1"/>
  <c r="L140" i="18" a="1"/>
  <c r="L139" i="18" a="1"/>
  <c r="L138" i="18" a="1"/>
  <c r="L137" i="18" a="1"/>
  <c r="L136" i="18" a="1"/>
  <c r="L135" i="18" a="1"/>
  <c r="L134" i="18" a="1"/>
  <c r="L133" i="18" a="1"/>
  <c r="L132" i="18" a="1"/>
  <c r="L131" i="18" a="1"/>
  <c r="L130" i="18" a="1"/>
  <c r="L129" i="18" a="1"/>
  <c r="L128" i="18" a="1"/>
  <c r="L127" i="18" a="1"/>
  <c r="L126" i="18" a="1"/>
  <c r="L125" i="18" a="1"/>
  <c r="L124" i="18" a="1"/>
  <c r="L123" i="18" a="1"/>
  <c r="L122" i="18" a="1"/>
  <c r="L121" i="18" a="1"/>
  <c r="L120" i="18" a="1"/>
  <c r="L119" i="18" a="1"/>
  <c r="L118" i="18" a="1"/>
  <c r="L117" i="18" a="1"/>
  <c r="L116" i="18" a="1"/>
  <c r="L115" i="18" a="1"/>
  <c r="L114" i="18" a="1"/>
  <c r="L113" i="18" a="1"/>
  <c r="L112" i="18" a="1"/>
  <c r="L111" i="18" a="1"/>
  <c r="L110" i="18" a="1"/>
  <c r="L109" i="18" a="1"/>
  <c r="L108" i="18" a="1"/>
  <c r="L107" i="18" a="1"/>
  <c r="L106" i="18" a="1"/>
  <c r="L105" i="18" a="1"/>
  <c r="L104" i="18" a="1"/>
  <c r="L103" i="18" a="1"/>
  <c r="L102" i="18" a="1"/>
  <c r="L101" i="18" a="1"/>
  <c r="L100" i="18" a="1"/>
  <c r="L99" i="18" a="1"/>
  <c r="L98" i="18" a="1"/>
  <c r="L97" i="18" a="1"/>
  <c r="L96" i="18" a="1"/>
  <c r="L95" i="18" a="1"/>
  <c r="L94" i="18" a="1"/>
  <c r="L93" i="18" a="1"/>
  <c r="L92" i="18" a="1"/>
  <c r="L91" i="18" a="1"/>
  <c r="L90" i="18" a="1"/>
  <c r="L89" i="18" a="1"/>
  <c r="L88" i="18" a="1"/>
  <c r="L87" i="18" a="1"/>
  <c r="L86" i="18" a="1"/>
  <c r="L85" i="18" a="1"/>
  <c r="L84" i="18" a="1"/>
  <c r="L83" i="18" a="1"/>
  <c r="L82" i="18" a="1"/>
  <c r="L81" i="18" a="1"/>
  <c r="L80" i="18" a="1"/>
  <c r="L79" i="18" a="1"/>
  <c r="L78" i="18" a="1"/>
  <c r="L77" i="18" a="1"/>
  <c r="L76" i="18" a="1"/>
  <c r="L75" i="18" a="1"/>
  <c r="L74" i="18" a="1"/>
  <c r="L73" i="18" a="1"/>
  <c r="L72" i="18" a="1"/>
  <c r="L71" i="18" a="1"/>
  <c r="L70" i="18" a="1"/>
  <c r="L69" i="18" a="1"/>
  <c r="L68" i="18" a="1"/>
  <c r="L67" i="18" a="1"/>
  <c r="L66" i="18" a="1"/>
  <c r="L65" i="18" a="1"/>
  <c r="L64" i="18" a="1"/>
  <c r="L63" i="18" a="1"/>
  <c r="L62" i="18" a="1"/>
  <c r="L61" i="18" a="1"/>
  <c r="L60" i="18" a="1"/>
  <c r="L59" i="18" a="1"/>
  <c r="L58" i="18" a="1"/>
  <c r="L57" i="18" a="1"/>
  <c r="L56" i="18" a="1"/>
  <c r="L55" i="18" a="1"/>
  <c r="L54" i="18" a="1"/>
  <c r="L53" i="18" a="1"/>
  <c r="L52" i="18" a="1"/>
  <c r="L51" i="18" a="1"/>
  <c r="L50" i="18" a="1"/>
  <c r="L49" i="18" a="1"/>
  <c r="L48" i="18" a="1"/>
  <c r="L47" i="18" a="1"/>
  <c r="L46" i="18" a="1"/>
  <c r="L45" i="18" a="1"/>
  <c r="L44" i="18" a="1"/>
  <c r="L43" i="18" a="1"/>
  <c r="L42" i="18" a="1"/>
  <c r="L41" i="18" a="1"/>
  <c r="L40" i="18" a="1"/>
  <c r="L39" i="18" a="1"/>
  <c r="L38" i="18" a="1"/>
  <c r="L37" i="18" a="1"/>
  <c r="L36" i="18" a="1"/>
  <c r="L35" i="18" a="1"/>
  <c r="L34" i="18" a="1"/>
  <c r="L33" i="18" a="1"/>
  <c r="L32" i="18" a="1"/>
  <c r="L31" i="18" a="1"/>
  <c r="L30" i="18" a="1"/>
  <c r="L29" i="18" a="1"/>
  <c r="L28" i="18" a="1"/>
  <c r="L27" i="18" a="1"/>
  <c r="L26" i="18" a="1"/>
  <c r="L25" i="18" a="1"/>
  <c r="L24" i="18" a="1"/>
  <c r="L23" i="18" a="1"/>
  <c r="L22" i="18" a="1"/>
  <c r="L21" i="18" a="1"/>
  <c r="L20" i="18" a="1"/>
  <c r="L19" i="18" a="1"/>
  <c r="L18" i="18" a="1"/>
  <c r="L17" i="18" a="1"/>
  <c r="L16" i="18" a="1"/>
  <c r="L15" i="18" a="1"/>
  <c r="L14" i="18" a="1"/>
  <c r="L13" i="18" a="1"/>
  <c r="L12" i="18" a="1"/>
  <c r="L11" i="18" a="1"/>
  <c r="L10" i="18" a="1"/>
  <c r="L9" i="18" a="1"/>
  <c r="L8" i="18" a="1"/>
  <c r="L7" i="18" a="1"/>
  <c r="L6" i="18" a="1"/>
  <c r="L5" i="18" a="1"/>
  <c r="L4" i="18" a="1"/>
  <c r="L4" i="18" s="1"/>
  <c r="L3" i="18" a="1"/>
  <c r="L2" i="18" a="1"/>
  <c r="T2" i="18" a="1"/>
  <c r="T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3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" i="18"/>
  <c r="J9" i="31"/>
  <c r="I9" i="31"/>
  <c r="H9" i="31"/>
  <c r="G9" i="31"/>
  <c r="F9" i="31"/>
  <c r="E9" i="31"/>
  <c r="D9" i="31"/>
  <c r="C9" i="31"/>
  <c r="J7" i="31"/>
  <c r="I7" i="31"/>
  <c r="H7" i="31"/>
  <c r="G7" i="31"/>
  <c r="F7" i="31"/>
  <c r="E7" i="31"/>
  <c r="D7" i="31"/>
  <c r="C7" i="31"/>
  <c r="J5" i="31"/>
  <c r="I5" i="31"/>
  <c r="H5" i="31"/>
  <c r="G5" i="31"/>
  <c r="F5" i="31"/>
  <c r="E5" i="31"/>
  <c r="D5" i="31"/>
  <c r="C5" i="31"/>
  <c r="I2" i="29"/>
  <c r="I4" i="29"/>
  <c r="I3" i="29"/>
  <c r="I5" i="29"/>
  <c r="D14" i="19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8" i="18"/>
  <c r="L189" i="18"/>
  <c r="L190" i="18"/>
  <c r="L191" i="18"/>
  <c r="L192" i="18"/>
  <c r="L193" i="18"/>
  <c r="L194" i="18"/>
  <c r="L195" i="18"/>
  <c r="L196" i="18"/>
  <c r="L197" i="18"/>
  <c r="L198" i="18"/>
  <c r="L199" i="18"/>
  <c r="L200" i="18"/>
  <c r="L201" i="18"/>
  <c r="L202" i="18"/>
  <c r="L203" i="18"/>
  <c r="L204" i="18"/>
  <c r="L205" i="18"/>
  <c r="L206" i="18"/>
  <c r="L207" i="18"/>
  <c r="L208" i="18"/>
  <c r="L209" i="18"/>
  <c r="L210" i="18"/>
  <c r="L211" i="18"/>
  <c r="L212" i="18"/>
  <c r="L213" i="18"/>
  <c r="L214" i="18"/>
  <c r="L215" i="18"/>
  <c r="L216" i="18"/>
  <c r="L217" i="18"/>
  <c r="L218" i="18"/>
  <c r="L219" i="18"/>
  <c r="L220" i="18"/>
  <c r="L221" i="18"/>
  <c r="L222" i="18"/>
  <c r="L223" i="18"/>
  <c r="L224" i="18"/>
  <c r="L225" i="18"/>
  <c r="L226" i="18"/>
  <c r="L227" i="18"/>
  <c r="L228" i="18"/>
  <c r="L229" i="18"/>
  <c r="L230" i="18"/>
  <c r="L231" i="18"/>
  <c r="L232" i="18"/>
  <c r="L233" i="18"/>
  <c r="L234" i="18"/>
  <c r="L235" i="18"/>
  <c r="L236" i="18"/>
  <c r="L237" i="18"/>
  <c r="L238" i="18"/>
  <c r="L239" i="18"/>
  <c r="L240" i="18"/>
  <c r="L241" i="18"/>
  <c r="L242" i="18"/>
  <c r="L243" i="18"/>
  <c r="L244" i="18"/>
  <c r="L245" i="18"/>
  <c r="L246" i="18"/>
  <c r="L247" i="18"/>
  <c r="L248" i="18"/>
  <c r="L249" i="18"/>
  <c r="L250" i="18"/>
  <c r="L251" i="18"/>
  <c r="L252" i="18"/>
  <c r="L253" i="18"/>
  <c r="L254" i="18"/>
  <c r="L255" i="18"/>
  <c r="L256" i="18"/>
  <c r="L257" i="18"/>
  <c r="L258" i="18"/>
  <c r="L259" i="18"/>
  <c r="L260" i="18"/>
  <c r="L261" i="18"/>
  <c r="L262" i="18"/>
  <c r="L263" i="18"/>
  <c r="L264" i="18"/>
  <c r="L265" i="18"/>
  <c r="L266" i="18"/>
  <c r="L267" i="18"/>
  <c r="L268" i="18"/>
  <c r="L269" i="18"/>
  <c r="L270" i="18"/>
  <c r="L271" i="18"/>
  <c r="L272" i="18"/>
  <c r="L273" i="18"/>
  <c r="L274" i="18"/>
  <c r="L275" i="18"/>
  <c r="L276" i="18"/>
  <c r="L277" i="18"/>
  <c r="L278" i="18"/>
  <c r="L279" i="18"/>
  <c r="L280" i="18"/>
  <c r="L281" i="18"/>
  <c r="L282" i="18"/>
  <c r="L283" i="18"/>
  <c r="L284" i="18"/>
  <c r="L285" i="18"/>
  <c r="L286" i="18"/>
  <c r="L287" i="18"/>
  <c r="L288" i="18"/>
  <c r="L289" i="18"/>
  <c r="L290" i="18"/>
  <c r="L291" i="18"/>
  <c r="L292" i="18"/>
  <c r="L293" i="18"/>
  <c r="L294" i="18"/>
  <c r="L295" i="18"/>
  <c r="L296" i="18"/>
  <c r="L297" i="18"/>
  <c r="L298" i="18"/>
  <c r="L299" i="18"/>
  <c r="L300" i="18"/>
  <c r="L301" i="18"/>
  <c r="L302" i="18"/>
  <c r="L303" i="18"/>
  <c r="L304" i="18"/>
  <c r="L305" i="18"/>
  <c r="L306" i="18"/>
  <c r="L307" i="18"/>
  <c r="L308" i="18"/>
  <c r="L309" i="18"/>
  <c r="L310" i="18"/>
  <c r="L311" i="18"/>
  <c r="L312" i="18"/>
  <c r="L313" i="18"/>
  <c r="L314" i="18"/>
  <c r="L315" i="18"/>
  <c r="L316" i="18"/>
  <c r="L317" i="18"/>
  <c r="L318" i="18"/>
  <c r="L319" i="18"/>
  <c r="L320" i="18"/>
  <c r="L321" i="18"/>
  <c r="L322" i="18"/>
  <c r="L323" i="18"/>
  <c r="L324" i="18"/>
  <c r="L325" i="18"/>
  <c r="L326" i="18"/>
  <c r="L327" i="18"/>
  <c r="L328" i="18"/>
  <c r="L329" i="18"/>
  <c r="L330" i="18"/>
  <c r="L331" i="18"/>
  <c r="L332" i="18"/>
  <c r="L333" i="18"/>
  <c r="L334" i="18"/>
  <c r="L335" i="18"/>
  <c r="L336" i="18"/>
  <c r="L337" i="18"/>
  <c r="L338" i="18"/>
  <c r="L339" i="18"/>
  <c r="L340" i="18"/>
  <c r="L341" i="18"/>
  <c r="L342" i="18"/>
  <c r="L343" i="18"/>
  <c r="L344" i="18"/>
  <c r="L345" i="18"/>
  <c r="L346" i="18"/>
  <c r="L347" i="18"/>
  <c r="L348" i="18"/>
  <c r="L349" i="18"/>
  <c r="L350" i="18"/>
  <c r="L351" i="18"/>
  <c r="L352" i="18"/>
  <c r="L353" i="18"/>
  <c r="L354" i="18"/>
  <c r="L355" i="18"/>
  <c r="L356" i="18"/>
  <c r="L357" i="18"/>
  <c r="L358" i="18"/>
  <c r="L359" i="18"/>
  <c r="L360" i="18"/>
  <c r="L361" i="18"/>
  <c r="L362" i="18"/>
  <c r="L363" i="18"/>
  <c r="L364" i="18"/>
  <c r="L365" i="18"/>
  <c r="L366" i="18"/>
  <c r="L367" i="18"/>
  <c r="L368" i="18"/>
  <c r="L369" i="18"/>
  <c r="T3" i="18" a="1"/>
  <c r="T3" i="18" s="1"/>
  <c r="T4" i="18" a="1"/>
  <c r="T4" i="18"/>
  <c r="T5" i="18" a="1"/>
  <c r="T5" i="18" s="1"/>
  <c r="T6" i="18" a="1"/>
  <c r="T6" i="18"/>
  <c r="T7" i="18" a="1"/>
  <c r="T7" i="18" s="1"/>
  <c r="T8" i="18" a="1"/>
  <c r="T8" i="18"/>
  <c r="T9" i="18" a="1"/>
  <c r="T9" i="18" s="1"/>
  <c r="T10" i="18" a="1"/>
  <c r="T10" i="18"/>
  <c r="T11" i="18" a="1"/>
  <c r="T11" i="18" s="1"/>
  <c r="T12" i="18" a="1"/>
  <c r="T12" i="18"/>
  <c r="T13" i="18" a="1"/>
  <c r="T13" i="18" s="1"/>
  <c r="T14" i="18" a="1"/>
  <c r="T14" i="18"/>
  <c r="T15" i="18" a="1"/>
  <c r="T15" i="18" s="1"/>
  <c r="T16" i="18" a="1"/>
  <c r="T16" i="18" s="1"/>
  <c r="T17" i="18" a="1"/>
  <c r="T17" i="18" s="1"/>
  <c r="T18" i="18" a="1"/>
  <c r="T18" i="18" s="1"/>
  <c r="T19" i="18" a="1"/>
  <c r="T19" i="18" s="1"/>
  <c r="T20" i="18" a="1"/>
  <c r="T20" i="18" s="1"/>
  <c r="T21" i="18" a="1"/>
  <c r="T21" i="18" s="1"/>
  <c r="T22" i="18" a="1"/>
  <c r="T22" i="18" s="1"/>
  <c r="T23" i="18" a="1"/>
  <c r="T23" i="18" s="1"/>
  <c r="T24" i="18" a="1"/>
  <c r="T24" i="18" s="1"/>
  <c r="T25" i="18" a="1"/>
  <c r="T25" i="18" s="1"/>
  <c r="T26" i="18" a="1"/>
  <c r="T26" i="18" s="1"/>
  <c r="T27" i="18" a="1"/>
  <c r="T27" i="18" s="1"/>
  <c r="T28" i="18" a="1"/>
  <c r="T28" i="18" s="1"/>
  <c r="T29" i="18" a="1"/>
  <c r="T29" i="18" s="1"/>
  <c r="T30" i="18" a="1"/>
  <c r="T30" i="18" s="1"/>
  <c r="T31" i="18" a="1"/>
  <c r="T31" i="18" s="1"/>
  <c r="T32" i="18" a="1"/>
  <c r="T32" i="18" s="1"/>
  <c r="T33" i="18" a="1"/>
  <c r="T33" i="18" s="1"/>
  <c r="T34" i="18" a="1"/>
  <c r="T34" i="18" s="1"/>
  <c r="T35" i="18" a="1"/>
  <c r="T35" i="18" s="1"/>
  <c r="T36" i="18" a="1"/>
  <c r="T36" i="18" s="1"/>
  <c r="T37" i="18" a="1"/>
  <c r="T37" i="18" s="1"/>
  <c r="T38" i="18" a="1"/>
  <c r="T38" i="18" s="1"/>
  <c r="T39" i="18" a="1"/>
  <c r="T39" i="18" s="1"/>
  <c r="T40" i="18" a="1"/>
  <c r="T40" i="18" s="1"/>
  <c r="T41" i="18" a="1"/>
  <c r="T41" i="18" s="1"/>
  <c r="T42" i="18" a="1"/>
  <c r="T42" i="18" s="1"/>
  <c r="T43" i="18" a="1"/>
  <c r="T43" i="18" s="1"/>
  <c r="T44" i="18" a="1"/>
  <c r="T44" i="18" s="1"/>
  <c r="T45" i="18" a="1"/>
  <c r="T45" i="18" s="1"/>
  <c r="T46" i="18" a="1"/>
  <c r="T46" i="18" s="1"/>
  <c r="T47" i="18" a="1"/>
  <c r="T47" i="18" s="1"/>
  <c r="T48" i="18" a="1"/>
  <c r="T48" i="18" s="1"/>
  <c r="T49" i="18" a="1"/>
  <c r="T49" i="18" s="1"/>
  <c r="T50" i="18" a="1"/>
  <c r="T50" i="18" s="1"/>
  <c r="T51" i="18" a="1"/>
  <c r="T51" i="18" s="1"/>
  <c r="T52" i="18" a="1"/>
  <c r="T52" i="18" s="1"/>
  <c r="T53" i="18" a="1"/>
  <c r="T53" i="18" s="1"/>
  <c r="T54" i="18" a="1"/>
  <c r="T54" i="18" s="1"/>
  <c r="T55" i="18" a="1"/>
  <c r="T55" i="18" s="1"/>
  <c r="T56" i="18" a="1"/>
  <c r="T56" i="18" s="1"/>
  <c r="T57" i="18" a="1"/>
  <c r="T57" i="18" s="1"/>
  <c r="T58" i="18" a="1"/>
  <c r="T58" i="18" s="1"/>
  <c r="T59" i="18" a="1"/>
  <c r="T59" i="18" s="1"/>
  <c r="T60" i="18" a="1"/>
  <c r="T60" i="18" s="1"/>
  <c r="T61" i="18" a="1"/>
  <c r="T61" i="18" s="1"/>
  <c r="T62" i="18" a="1"/>
  <c r="T62" i="18" s="1"/>
  <c r="T63" i="18" a="1"/>
  <c r="T63" i="18" s="1"/>
  <c r="T64" i="18" a="1"/>
  <c r="T64" i="18" s="1"/>
  <c r="T65" i="18" a="1"/>
  <c r="T65" i="18" s="1"/>
  <c r="T66" i="18" a="1"/>
  <c r="T66" i="18" s="1"/>
  <c r="T67" i="18" a="1"/>
  <c r="T67" i="18" s="1"/>
  <c r="T68" i="18" a="1"/>
  <c r="T68" i="18" s="1"/>
  <c r="T69" i="18" a="1"/>
  <c r="T69" i="18" s="1"/>
  <c r="T70" i="18" a="1"/>
  <c r="T70" i="18" s="1"/>
  <c r="T71" i="18" a="1"/>
  <c r="T71" i="18" s="1"/>
  <c r="T72" i="18" a="1"/>
  <c r="T72" i="18" s="1"/>
  <c r="T73" i="18" a="1"/>
  <c r="T73" i="18" s="1"/>
  <c r="T74" i="18" a="1"/>
  <c r="T74" i="18" s="1"/>
  <c r="T75" i="18" a="1"/>
  <c r="T75" i="18" s="1"/>
  <c r="T76" i="18" a="1"/>
  <c r="T76" i="18" s="1"/>
  <c r="T77" i="18" a="1"/>
  <c r="T77" i="18" s="1"/>
  <c r="T78" i="18" a="1"/>
  <c r="T78" i="18" s="1"/>
  <c r="T79" i="18" a="1"/>
  <c r="T79" i="18" s="1"/>
  <c r="T80" i="18" a="1"/>
  <c r="T80" i="18" s="1"/>
  <c r="T81" i="18" a="1"/>
  <c r="T81" i="18" s="1"/>
  <c r="T82" i="18" a="1"/>
  <c r="T82" i="18" s="1"/>
  <c r="T83" i="18" a="1"/>
  <c r="T83" i="18" s="1"/>
  <c r="T84" i="18" a="1"/>
  <c r="T84" i="18" s="1"/>
  <c r="T85" i="18" a="1"/>
  <c r="T85" i="18" s="1"/>
  <c r="T86" i="18" a="1"/>
  <c r="T86" i="18" s="1"/>
  <c r="T87" i="18" a="1"/>
  <c r="T87" i="18" s="1"/>
  <c r="T88" i="18" a="1"/>
  <c r="T88" i="18" s="1"/>
  <c r="T89" i="18" a="1"/>
  <c r="T89" i="18" s="1"/>
  <c r="T90" i="18" a="1"/>
  <c r="T90" i="18" s="1"/>
  <c r="T91" i="18" a="1"/>
  <c r="T91" i="18" s="1"/>
  <c r="T92" i="18" a="1"/>
  <c r="T92" i="18" s="1"/>
  <c r="T93" i="18" a="1"/>
  <c r="T93" i="18" s="1"/>
  <c r="T94" i="18" a="1"/>
  <c r="T94" i="18" s="1"/>
  <c r="T95" i="18" a="1"/>
  <c r="T95" i="18" s="1"/>
  <c r="T96" i="18" a="1"/>
  <c r="T96" i="18" s="1"/>
  <c r="T97" i="18" a="1"/>
  <c r="T97" i="18" s="1"/>
  <c r="T98" i="18" a="1"/>
  <c r="T98" i="18" s="1"/>
  <c r="T99" i="18" a="1"/>
  <c r="T99" i="18" s="1"/>
  <c r="T100" i="18" a="1"/>
  <c r="T100" i="18" s="1"/>
  <c r="T101" i="18" a="1"/>
  <c r="T101" i="18" s="1"/>
  <c r="T102" i="18" a="1"/>
  <c r="T102" i="18" s="1"/>
  <c r="T103" i="18" a="1"/>
  <c r="T103" i="18" s="1"/>
  <c r="T104" i="18" a="1"/>
  <c r="T104" i="18" s="1"/>
  <c r="T105" i="18" a="1"/>
  <c r="T105" i="18" s="1"/>
  <c r="T106" i="18" a="1"/>
  <c r="T106" i="18" s="1"/>
  <c r="T107" i="18" a="1"/>
  <c r="T107" i="18" s="1"/>
  <c r="T108" i="18" a="1"/>
  <c r="T108" i="18" s="1"/>
  <c r="T109" i="18" a="1"/>
  <c r="T109" i="18" s="1"/>
  <c r="T110" i="18" a="1"/>
  <c r="T110" i="18" s="1"/>
  <c r="T111" i="18" a="1"/>
  <c r="T111" i="18" s="1"/>
  <c r="T112" i="18" a="1"/>
  <c r="T112" i="18" s="1"/>
  <c r="T113" i="18" a="1"/>
  <c r="T113" i="18" s="1"/>
  <c r="T114" i="18" a="1"/>
  <c r="T114" i="18" s="1"/>
  <c r="T115" i="18" a="1"/>
  <c r="T115" i="18" s="1"/>
  <c r="T116" i="18" a="1"/>
  <c r="T116" i="18" s="1"/>
  <c r="T117" i="18" a="1"/>
  <c r="T117" i="18" s="1"/>
  <c r="T118" i="18" a="1"/>
  <c r="T118" i="18" s="1"/>
  <c r="T119" i="18" a="1"/>
  <c r="T119" i="18" s="1"/>
  <c r="T120" i="18" a="1"/>
  <c r="T120" i="18" s="1"/>
  <c r="T121" i="18" a="1"/>
  <c r="T121" i="18" s="1"/>
  <c r="T122" i="18" a="1"/>
  <c r="T122" i="18" s="1"/>
  <c r="T123" i="18" a="1"/>
  <c r="T123" i="18" s="1"/>
  <c r="T124" i="18" a="1"/>
  <c r="T124" i="18" s="1"/>
  <c r="T125" i="18" a="1"/>
  <c r="T125" i="18" s="1"/>
  <c r="T126" i="18" a="1"/>
  <c r="T126" i="18" s="1"/>
  <c r="T127" i="18" a="1"/>
  <c r="T127" i="18" s="1"/>
  <c r="T128" i="18" a="1"/>
  <c r="T128" i="18" s="1"/>
  <c r="T129" i="18" a="1"/>
  <c r="T129" i="18" s="1"/>
  <c r="T130" i="18" a="1"/>
  <c r="T130" i="18" s="1"/>
  <c r="T131" i="18" a="1"/>
  <c r="T131" i="18" s="1"/>
  <c r="T132" i="18" a="1"/>
  <c r="T132" i="18" s="1"/>
  <c r="T133" i="18" a="1"/>
  <c r="T133" i="18" s="1"/>
  <c r="T134" i="18" a="1"/>
  <c r="T134" i="18" s="1"/>
  <c r="T135" i="18" a="1"/>
  <c r="T135" i="18" s="1"/>
  <c r="T136" i="18" a="1"/>
  <c r="T136" i="18" s="1"/>
  <c r="T137" i="18" a="1"/>
  <c r="T137" i="18" s="1"/>
  <c r="T138" i="18" a="1"/>
  <c r="T138" i="18" s="1"/>
  <c r="T139" i="18" a="1"/>
  <c r="T139" i="18" s="1"/>
  <c r="T140" i="18" a="1"/>
  <c r="T140" i="18" s="1"/>
  <c r="T141" i="18" a="1"/>
  <c r="T141" i="18" s="1"/>
  <c r="T142" i="18" a="1"/>
  <c r="T142" i="18" s="1"/>
  <c r="T143" i="18" a="1"/>
  <c r="T143" i="18" s="1"/>
  <c r="T144" i="18" a="1"/>
  <c r="T144" i="18" s="1"/>
  <c r="T145" i="18" a="1"/>
  <c r="T145" i="18" s="1"/>
  <c r="T146" i="18" a="1"/>
  <c r="T146" i="18" s="1"/>
  <c r="T147" i="18" a="1"/>
  <c r="T147" i="18" s="1"/>
  <c r="T148" i="18" a="1"/>
  <c r="T148" i="18" s="1"/>
  <c r="T149" i="18" a="1"/>
  <c r="T149" i="18" s="1"/>
  <c r="T150" i="18" a="1"/>
  <c r="T150" i="18" s="1"/>
  <c r="T151" i="18" a="1"/>
  <c r="T151" i="18" s="1"/>
  <c r="T152" i="18" a="1"/>
  <c r="T152" i="18" s="1"/>
  <c r="T153" i="18" a="1"/>
  <c r="T153" i="18" s="1"/>
  <c r="T154" i="18" a="1"/>
  <c r="T154" i="18" s="1"/>
  <c r="T155" i="18" a="1"/>
  <c r="T155" i="18" s="1"/>
  <c r="T156" i="18" a="1"/>
  <c r="T156" i="18" s="1"/>
  <c r="T157" i="18" a="1"/>
  <c r="T157" i="18" s="1"/>
  <c r="T158" i="18" a="1"/>
  <c r="T158" i="18" s="1"/>
  <c r="T159" i="18" a="1"/>
  <c r="T159" i="18" s="1"/>
  <c r="T160" i="18" a="1"/>
  <c r="T160" i="18" s="1"/>
  <c r="T161" i="18" a="1"/>
  <c r="T161" i="18" s="1"/>
  <c r="T162" i="18" a="1"/>
  <c r="T162" i="18" s="1"/>
  <c r="T163" i="18" a="1"/>
  <c r="T163" i="18" s="1"/>
  <c r="T164" i="18" a="1"/>
  <c r="T164" i="18" s="1"/>
  <c r="T165" i="18" a="1"/>
  <c r="T165" i="18" s="1"/>
  <c r="T166" i="18" a="1"/>
  <c r="T166" i="18" s="1"/>
  <c r="T167" i="18" a="1"/>
  <c r="T167" i="18" s="1"/>
  <c r="T168" i="18" a="1"/>
  <c r="T168" i="18" s="1"/>
  <c r="T169" i="18" a="1"/>
  <c r="T169" i="18" s="1"/>
  <c r="T170" i="18" a="1"/>
  <c r="T170" i="18" s="1"/>
  <c r="T171" i="18" a="1"/>
  <c r="T171" i="18" s="1"/>
  <c r="T172" i="18" a="1"/>
  <c r="T172" i="18" s="1"/>
  <c r="T173" i="18" a="1"/>
  <c r="T173" i="18" s="1"/>
  <c r="T174" i="18" a="1"/>
  <c r="T174" i="18" s="1"/>
  <c r="T175" i="18" a="1"/>
  <c r="T175" i="18" s="1"/>
  <c r="T176" i="18" a="1"/>
  <c r="T176" i="18" s="1"/>
  <c r="T177" i="18" a="1"/>
  <c r="T177" i="18" s="1"/>
  <c r="T178" i="18" a="1"/>
  <c r="T178" i="18" s="1"/>
  <c r="T179" i="18" a="1"/>
  <c r="T179" i="18" s="1"/>
  <c r="T180" i="18" a="1"/>
  <c r="T180" i="18" s="1"/>
  <c r="T181" i="18" a="1"/>
  <c r="T181" i="18" s="1"/>
  <c r="T182" i="18" a="1"/>
  <c r="T182" i="18" s="1"/>
  <c r="T183" i="18" a="1"/>
  <c r="T183" i="18" s="1"/>
  <c r="T184" i="18" a="1"/>
  <c r="T184" i="18" s="1"/>
  <c r="T185" i="18" a="1"/>
  <c r="T185" i="18" s="1"/>
  <c r="T186" i="18" a="1"/>
  <c r="T186" i="18" s="1"/>
  <c r="T187" i="18" a="1"/>
  <c r="T187" i="18" s="1"/>
  <c r="T188" i="18" a="1"/>
  <c r="T188" i="18" s="1"/>
  <c r="T189" i="18" a="1"/>
  <c r="T189" i="18" s="1"/>
  <c r="T190" i="18" a="1"/>
  <c r="T190" i="18" s="1"/>
  <c r="T191" i="18" a="1"/>
  <c r="T191" i="18" s="1"/>
  <c r="T192" i="18" a="1"/>
  <c r="T192" i="18" s="1"/>
  <c r="T193" i="18" a="1"/>
  <c r="T193" i="18" s="1"/>
  <c r="T194" i="18" a="1"/>
  <c r="T194" i="18" s="1"/>
  <c r="T195" i="18" a="1"/>
  <c r="T195" i="18" s="1"/>
  <c r="T196" i="18" a="1"/>
  <c r="T196" i="18" s="1"/>
  <c r="T197" i="18" a="1"/>
  <c r="T197" i="18" s="1"/>
  <c r="T198" i="18" a="1"/>
  <c r="T198" i="18" s="1"/>
  <c r="T199" i="18" a="1"/>
  <c r="T199" i="18" s="1"/>
  <c r="T200" i="18" a="1"/>
  <c r="T200" i="18" s="1"/>
  <c r="T201" i="18" a="1"/>
  <c r="T201" i="18" s="1"/>
  <c r="T202" i="18" a="1"/>
  <c r="T202" i="18" s="1"/>
  <c r="T203" i="18" a="1"/>
  <c r="T203" i="18" s="1"/>
  <c r="T204" i="18" a="1"/>
  <c r="T204" i="18" s="1"/>
  <c r="T205" i="18" a="1"/>
  <c r="T205" i="18" s="1"/>
  <c r="T206" i="18" a="1"/>
  <c r="T206" i="18" s="1"/>
  <c r="T207" i="18" a="1"/>
  <c r="T207" i="18" s="1"/>
  <c r="T208" i="18" a="1"/>
  <c r="T208" i="18" s="1"/>
  <c r="T209" i="18" a="1"/>
  <c r="T209" i="18" s="1"/>
  <c r="T210" i="18" a="1"/>
  <c r="T210" i="18" s="1"/>
  <c r="T211" i="18" a="1"/>
  <c r="T211" i="18" s="1"/>
  <c r="T212" i="18" a="1"/>
  <c r="T212" i="18" s="1"/>
  <c r="T213" i="18" a="1"/>
  <c r="T213" i="18" s="1"/>
  <c r="T214" i="18" a="1"/>
  <c r="T214" i="18" s="1"/>
  <c r="T215" i="18" a="1"/>
  <c r="T215" i="18" s="1"/>
  <c r="T216" i="18" a="1"/>
  <c r="T216" i="18" s="1"/>
  <c r="T217" i="18" a="1"/>
  <c r="T217" i="18" s="1"/>
  <c r="T218" i="18" a="1"/>
  <c r="T218" i="18" s="1"/>
  <c r="T219" i="18" a="1"/>
  <c r="T219" i="18" s="1"/>
  <c r="T220" i="18" a="1"/>
  <c r="T220" i="18" s="1"/>
  <c r="T221" i="18" a="1"/>
  <c r="T221" i="18" s="1"/>
  <c r="T222" i="18" a="1"/>
  <c r="T222" i="18" s="1"/>
  <c r="T223" i="18" a="1"/>
  <c r="T223" i="18" s="1"/>
  <c r="T224" i="18" a="1"/>
  <c r="T224" i="18" s="1"/>
  <c r="T225" i="18" a="1"/>
  <c r="T225" i="18" s="1"/>
  <c r="T226" i="18" a="1"/>
  <c r="T226" i="18" s="1"/>
  <c r="T227" i="18" a="1"/>
  <c r="T227" i="18" s="1"/>
  <c r="T228" i="18" a="1"/>
  <c r="T228" i="18" s="1"/>
  <c r="T229" i="18" a="1"/>
  <c r="T229" i="18" s="1"/>
  <c r="T230" i="18" a="1"/>
  <c r="T230" i="18" s="1"/>
  <c r="T231" i="18" a="1"/>
  <c r="T231" i="18" s="1"/>
  <c r="T232" i="18" a="1"/>
  <c r="T232" i="18" s="1"/>
  <c r="T233" i="18" a="1"/>
  <c r="T233" i="18" s="1"/>
  <c r="T234" i="18" a="1"/>
  <c r="T234" i="18" s="1"/>
  <c r="T235" i="18" a="1"/>
  <c r="T235" i="18" s="1"/>
  <c r="T236" i="18" a="1"/>
  <c r="T236" i="18" s="1"/>
  <c r="T237" i="18" a="1"/>
  <c r="T237" i="18" s="1"/>
  <c r="T238" i="18" a="1"/>
  <c r="T238" i="18" s="1"/>
  <c r="T239" i="18" a="1"/>
  <c r="T239" i="18" s="1"/>
  <c r="T240" i="18" a="1"/>
  <c r="T240" i="18" s="1"/>
  <c r="T241" i="18" a="1"/>
  <c r="T241" i="18" s="1"/>
  <c r="T242" i="18" a="1"/>
  <c r="T242" i="18" s="1"/>
  <c r="T243" i="18" a="1"/>
  <c r="T243" i="18" s="1"/>
  <c r="T244" i="18" a="1"/>
  <c r="T244" i="18" s="1"/>
  <c r="T245" i="18" a="1"/>
  <c r="T245" i="18" s="1"/>
  <c r="T246" i="18" a="1"/>
  <c r="T246" i="18" s="1"/>
  <c r="T247" i="18" a="1"/>
  <c r="T247" i="18" s="1"/>
  <c r="T248" i="18" a="1"/>
  <c r="T248" i="18" s="1"/>
  <c r="T249" i="18" a="1"/>
  <c r="T249" i="18" s="1"/>
  <c r="T250" i="18" a="1"/>
  <c r="T250" i="18" s="1"/>
  <c r="J43" i="27"/>
  <c r="I43" i="27"/>
  <c r="H43" i="27"/>
  <c r="G43" i="27" a="1"/>
  <c r="G43" i="27"/>
  <c r="F43" i="27"/>
  <c r="E43" i="27"/>
  <c r="D43" i="27"/>
  <c r="C43" i="27"/>
  <c r="J41" i="27"/>
  <c r="I41" i="27"/>
  <c r="H41" i="27"/>
  <c r="G41" i="27" a="1"/>
  <c r="G41" i="27" s="1"/>
  <c r="F41" i="27"/>
  <c r="E41" i="27"/>
  <c r="D41" i="27"/>
  <c r="C41" i="27"/>
  <c r="J39" i="27"/>
  <c r="I39" i="27"/>
  <c r="H39" i="27"/>
  <c r="G39" i="27" a="1"/>
  <c r="G39" i="27"/>
  <c r="F39" i="27"/>
  <c r="E39" i="27"/>
  <c r="D39" i="27"/>
  <c r="C39" i="27"/>
  <c r="C3" i="31"/>
  <c r="D3" i="31"/>
  <c r="E3" i="31"/>
  <c r="F3" i="31"/>
  <c r="G3" i="31"/>
  <c r="H3" i="31"/>
  <c r="I3" i="31"/>
  <c r="J3" i="31"/>
  <c r="J2" i="29"/>
  <c r="K2" i="29"/>
  <c r="J3" i="29"/>
  <c r="K3" i="29"/>
  <c r="J4" i="29"/>
  <c r="K4" i="29"/>
  <c r="J5" i="29"/>
  <c r="K5" i="29"/>
  <c r="B6" i="29"/>
  <c r="C6" i="29"/>
  <c r="D6" i="29"/>
  <c r="E6" i="29"/>
  <c r="F6" i="29"/>
  <c r="G6" i="29"/>
  <c r="H6" i="29"/>
  <c r="I6" i="29"/>
  <c r="J37" i="27"/>
  <c r="I37" i="27"/>
  <c r="H37" i="27"/>
  <c r="G37" i="27" a="1"/>
  <c r="G37" i="27" s="1"/>
  <c r="F37" i="27"/>
  <c r="E37" i="27"/>
  <c r="D37" i="27"/>
  <c r="C37" i="27"/>
  <c r="J35" i="27"/>
  <c r="I35" i="27"/>
  <c r="H35" i="27"/>
  <c r="G35" i="27" a="1"/>
  <c r="G35" i="27"/>
  <c r="F35" i="27"/>
  <c r="E35" i="27"/>
  <c r="D35" i="27"/>
  <c r="C35" i="27"/>
  <c r="J33" i="27"/>
  <c r="I33" i="27"/>
  <c r="H33" i="27"/>
  <c r="G33" i="27" a="1"/>
  <c r="G33" i="27" s="1"/>
  <c r="F33" i="27"/>
  <c r="E33" i="27"/>
  <c r="D33" i="27"/>
  <c r="C33" i="27"/>
  <c r="J31" i="27"/>
  <c r="I31" i="27"/>
  <c r="H31" i="27"/>
  <c r="G31" i="27" a="1"/>
  <c r="G31" i="27"/>
  <c r="F31" i="27"/>
  <c r="E31" i="27"/>
  <c r="D31" i="27"/>
  <c r="C31" i="27"/>
  <c r="M579" i="18" a="1"/>
  <c r="M579" i="18"/>
  <c r="N579" i="18" a="1"/>
  <c r="N579" i="18"/>
  <c r="M580" i="18" a="1"/>
  <c r="M580" i="18"/>
  <c r="N580" i="18" a="1"/>
  <c r="N580" i="18"/>
  <c r="M581" i="18" a="1"/>
  <c r="M581" i="18"/>
  <c r="N581" i="18" a="1"/>
  <c r="N581" i="18"/>
  <c r="M582" i="18" a="1"/>
  <c r="M582" i="18"/>
  <c r="N582" i="18" a="1"/>
  <c r="N582" i="18"/>
  <c r="M583" i="18" a="1"/>
  <c r="M583" i="18"/>
  <c r="N583" i="18" a="1"/>
  <c r="N583" i="18"/>
  <c r="M584" i="18" a="1"/>
  <c r="M584" i="18"/>
  <c r="N584" i="18" a="1"/>
  <c r="N584" i="18"/>
  <c r="M585" i="18" a="1"/>
  <c r="M585" i="18"/>
  <c r="N585" i="18" a="1"/>
  <c r="N585" i="18"/>
  <c r="M586" i="18" a="1"/>
  <c r="M586" i="18"/>
  <c r="N586" i="18" a="1"/>
  <c r="N586" i="18"/>
  <c r="M587" i="18" a="1"/>
  <c r="M587" i="18"/>
  <c r="N587" i="18" a="1"/>
  <c r="N587" i="18"/>
  <c r="M588" i="18" a="1"/>
  <c r="M588" i="18"/>
  <c r="N588" i="18" a="1"/>
  <c r="N588" i="18"/>
  <c r="M589" i="18" a="1"/>
  <c r="M589" i="18"/>
  <c r="N589" i="18" a="1"/>
  <c r="N589" i="18"/>
  <c r="M590" i="18" a="1"/>
  <c r="M590" i="18"/>
  <c r="N590" i="18" a="1"/>
  <c r="N590" i="18"/>
  <c r="M591" i="18" a="1"/>
  <c r="M591" i="18"/>
  <c r="N591" i="18" a="1"/>
  <c r="N591" i="18"/>
  <c r="M592" i="18" a="1"/>
  <c r="M592" i="18"/>
  <c r="N592" i="18" a="1"/>
  <c r="N592" i="18"/>
  <c r="M593" i="18" a="1"/>
  <c r="M593" i="18"/>
  <c r="N593" i="18" a="1"/>
  <c r="N593" i="18"/>
  <c r="M594" i="18" a="1"/>
  <c r="M594" i="18"/>
  <c r="N594" i="18" a="1"/>
  <c r="N594" i="18"/>
  <c r="M595" i="18" a="1"/>
  <c r="M595" i="18"/>
  <c r="N595" i="18" a="1"/>
  <c r="N595" i="18"/>
  <c r="M596" i="18" a="1"/>
  <c r="M596" i="18"/>
  <c r="N596" i="18" a="1"/>
  <c r="N596" i="18"/>
  <c r="M597" i="18" a="1"/>
  <c r="M597" i="18"/>
  <c r="N597" i="18" a="1"/>
  <c r="N597" i="18"/>
  <c r="M598" i="18" a="1"/>
  <c r="M598" i="18"/>
  <c r="N598" i="18" a="1"/>
  <c r="N598" i="18"/>
  <c r="M599" i="18" a="1"/>
  <c r="M599" i="18"/>
  <c r="N599" i="18" a="1"/>
  <c r="N599" i="18"/>
  <c r="M600" i="18" a="1"/>
  <c r="M600" i="18"/>
  <c r="N600" i="18" a="1"/>
  <c r="N600" i="18"/>
  <c r="J29" i="27"/>
  <c r="I29" i="27"/>
  <c r="H29" i="27"/>
  <c r="G29" i="27" a="1"/>
  <c r="G29" i="27" s="1"/>
  <c r="F29" i="27"/>
  <c r="E29" i="27"/>
  <c r="D29" i="27"/>
  <c r="C29" i="27"/>
  <c r="J27" i="27"/>
  <c r="I27" i="27"/>
  <c r="H27" i="27"/>
  <c r="G27" i="27" a="1"/>
  <c r="G27" i="27"/>
  <c r="F27" i="27"/>
  <c r="E27" i="27"/>
  <c r="D27" i="27"/>
  <c r="C27" i="27"/>
  <c r="J25" i="27"/>
  <c r="I25" i="27"/>
  <c r="H25" i="27"/>
  <c r="G25" i="27" a="1"/>
  <c r="G25" i="27" s="1"/>
  <c r="F25" i="27"/>
  <c r="E25" i="27"/>
  <c r="D25" i="27"/>
  <c r="C25" i="27"/>
  <c r="J23" i="27"/>
  <c r="I23" i="27"/>
  <c r="H23" i="27"/>
  <c r="G23" i="27" a="1"/>
  <c r="G23" i="27"/>
  <c r="F23" i="27"/>
  <c r="E23" i="27"/>
  <c r="D23" i="27"/>
  <c r="C23" i="27"/>
  <c r="T251" i="18" a="1"/>
  <c r="T251" i="18"/>
  <c r="T252" i="18" a="1"/>
  <c r="T252" i="18"/>
  <c r="T253" i="18" a="1"/>
  <c r="T253" i="18"/>
  <c r="T254" i="18" a="1"/>
  <c r="T254" i="18"/>
  <c r="T255" i="18" a="1"/>
  <c r="T255" i="18"/>
  <c r="I3" i="26"/>
  <c r="I4" i="26"/>
  <c r="I5" i="26"/>
  <c r="I2" i="26"/>
  <c r="G39" i="17" a="1"/>
  <c r="G39" i="17"/>
  <c r="G21" i="27" a="1"/>
  <c r="G21" i="27"/>
  <c r="J21" i="27"/>
  <c r="I21" i="27"/>
  <c r="H21" i="27"/>
  <c r="F21" i="27"/>
  <c r="E21" i="27"/>
  <c r="D21" i="27"/>
  <c r="C21" i="27"/>
  <c r="G19" i="27" a="1"/>
  <c r="G19" i="27" s="1"/>
  <c r="J19" i="27"/>
  <c r="I19" i="27"/>
  <c r="H19" i="27"/>
  <c r="F19" i="27"/>
  <c r="E19" i="27"/>
  <c r="D19" i="27"/>
  <c r="C19" i="27"/>
  <c r="J17" i="27"/>
  <c r="I17" i="27"/>
  <c r="H17" i="27"/>
  <c r="G17" i="27"/>
  <c r="F17" i="27"/>
  <c r="E17" i="27"/>
  <c r="D17" i="27"/>
  <c r="C17" i="27"/>
  <c r="J15" i="27"/>
  <c r="I15" i="27"/>
  <c r="H15" i="27"/>
  <c r="G15" i="27"/>
  <c r="F15" i="27"/>
  <c r="E15" i="27"/>
  <c r="D15" i="27"/>
  <c r="C15" i="27"/>
  <c r="I2" i="23"/>
  <c r="I3" i="23"/>
  <c r="I4" i="23"/>
  <c r="I5" i="23"/>
  <c r="J13" i="27"/>
  <c r="I13" i="27"/>
  <c r="H13" i="27"/>
  <c r="G13" i="27"/>
  <c r="F13" i="27"/>
  <c r="E13" i="27"/>
  <c r="D13" i="27"/>
  <c r="C13" i="27"/>
  <c r="J11" i="27"/>
  <c r="I11" i="27"/>
  <c r="H11" i="27"/>
  <c r="G11" i="27"/>
  <c r="F11" i="27"/>
  <c r="E11" i="27"/>
  <c r="D11" i="27"/>
  <c r="C11" i="27"/>
  <c r="J9" i="27"/>
  <c r="I9" i="27"/>
  <c r="H9" i="27"/>
  <c r="G9" i="27"/>
  <c r="F9" i="27"/>
  <c r="E9" i="27"/>
  <c r="D9" i="27"/>
  <c r="C9" i="27"/>
  <c r="J39" i="17"/>
  <c r="I39" i="17"/>
  <c r="H39" i="17"/>
  <c r="F39" i="17"/>
  <c r="E39" i="17"/>
  <c r="D39" i="17"/>
  <c r="C39" i="17"/>
  <c r="J37" i="17"/>
  <c r="I37" i="17"/>
  <c r="H37" i="17"/>
  <c r="G37" i="17"/>
  <c r="F37" i="17"/>
  <c r="E37" i="17"/>
  <c r="D37" i="17"/>
  <c r="C37" i="17"/>
  <c r="J35" i="17"/>
  <c r="I35" i="17"/>
  <c r="H35" i="17"/>
  <c r="G35" i="17"/>
  <c r="F35" i="17"/>
  <c r="E35" i="17"/>
  <c r="D35" i="17"/>
  <c r="C35" i="17"/>
  <c r="J33" i="17"/>
  <c r="I33" i="17"/>
  <c r="H33" i="17"/>
  <c r="G33" i="17"/>
  <c r="F33" i="17"/>
  <c r="E33" i="17"/>
  <c r="D33" i="17"/>
  <c r="C33" i="17"/>
  <c r="J31" i="17"/>
  <c r="I31" i="17"/>
  <c r="H31" i="17"/>
  <c r="G31" i="17"/>
  <c r="F31" i="17"/>
  <c r="E31" i="17"/>
  <c r="D31" i="17"/>
  <c r="C31" i="17"/>
  <c r="J29" i="17"/>
  <c r="I29" i="17"/>
  <c r="H29" i="17"/>
  <c r="G29" i="17"/>
  <c r="F29" i="17"/>
  <c r="E29" i="17"/>
  <c r="D29" i="17"/>
  <c r="C29" i="17"/>
  <c r="J27" i="17"/>
  <c r="I27" i="17"/>
  <c r="H27" i="17"/>
  <c r="G27" i="17"/>
  <c r="F27" i="17"/>
  <c r="E27" i="17"/>
  <c r="D27" i="17"/>
  <c r="C27" i="17"/>
  <c r="J25" i="17"/>
  <c r="I25" i="17"/>
  <c r="H25" i="17"/>
  <c r="G25" i="17"/>
  <c r="F25" i="17"/>
  <c r="E25" i="17"/>
  <c r="D25" i="17"/>
  <c r="C25" i="17"/>
  <c r="J23" i="17"/>
  <c r="I23" i="17"/>
  <c r="H23" i="17"/>
  <c r="G23" i="17"/>
  <c r="F23" i="17"/>
  <c r="E23" i="17"/>
  <c r="D23" i="17"/>
  <c r="C23" i="17"/>
  <c r="J21" i="17"/>
  <c r="I21" i="17"/>
  <c r="H21" i="17"/>
  <c r="G21" i="17"/>
  <c r="F21" i="17"/>
  <c r="E21" i="17"/>
  <c r="D21" i="17"/>
  <c r="C21" i="17"/>
  <c r="J19" i="17"/>
  <c r="I19" i="17"/>
  <c r="H19" i="17"/>
  <c r="G19" i="17"/>
  <c r="F19" i="17"/>
  <c r="E19" i="17"/>
  <c r="D19" i="17"/>
  <c r="C19" i="17"/>
  <c r="J17" i="17"/>
  <c r="I17" i="17"/>
  <c r="H17" i="17"/>
  <c r="G17" i="17"/>
  <c r="F17" i="17"/>
  <c r="E17" i="17"/>
  <c r="D17" i="17"/>
  <c r="C17" i="17"/>
  <c r="J15" i="17"/>
  <c r="I15" i="17"/>
  <c r="H15" i="17"/>
  <c r="G15" i="17"/>
  <c r="F15" i="17"/>
  <c r="E15" i="17"/>
  <c r="D15" i="17"/>
  <c r="C15" i="17"/>
  <c r="J13" i="17"/>
  <c r="I13" i="17"/>
  <c r="H13" i="17"/>
  <c r="G13" i="17"/>
  <c r="F13" i="17"/>
  <c r="E13" i="17"/>
  <c r="D13" i="17"/>
  <c r="C13" i="17"/>
  <c r="J11" i="17"/>
  <c r="I11" i="17"/>
  <c r="H11" i="17"/>
  <c r="G11" i="17"/>
  <c r="F11" i="17"/>
  <c r="E11" i="17"/>
  <c r="D11" i="17"/>
  <c r="C11" i="17"/>
  <c r="J9" i="17"/>
  <c r="I9" i="17"/>
  <c r="H9" i="17"/>
  <c r="G9" i="17"/>
  <c r="F9" i="17"/>
  <c r="E9" i="17"/>
  <c r="D9" i="17"/>
  <c r="C9" i="17"/>
  <c r="J7" i="17"/>
  <c r="I7" i="17"/>
  <c r="H7" i="17"/>
  <c r="G7" i="17"/>
  <c r="F7" i="17"/>
  <c r="E7" i="17"/>
  <c r="D7" i="17"/>
  <c r="C7" i="17"/>
  <c r="J5" i="17"/>
  <c r="I5" i="17"/>
  <c r="H5" i="17"/>
  <c r="G5" i="17"/>
  <c r="F5" i="17"/>
  <c r="E5" i="17"/>
  <c r="D5" i="17"/>
  <c r="C5" i="17"/>
  <c r="J3" i="17"/>
  <c r="I3" i="17"/>
  <c r="H3" i="17"/>
  <c r="G3" i="17"/>
  <c r="F3" i="17"/>
  <c r="E3" i="17"/>
  <c r="D3" i="17"/>
  <c r="C3" i="17"/>
  <c r="J7" i="27"/>
  <c r="I7" i="27"/>
  <c r="H7" i="27"/>
  <c r="G7" i="27"/>
  <c r="F7" i="27"/>
  <c r="E7" i="27"/>
  <c r="D7" i="27"/>
  <c r="C7" i="27"/>
  <c r="J5" i="27"/>
  <c r="I5" i="27"/>
  <c r="H5" i="27"/>
  <c r="G5" i="27"/>
  <c r="F5" i="27"/>
  <c r="E5" i="27"/>
  <c r="D5" i="27"/>
  <c r="C5" i="27"/>
  <c r="C3" i="27"/>
  <c r="D3" i="27"/>
  <c r="E3" i="27"/>
  <c r="F3" i="27"/>
  <c r="G3" i="27"/>
  <c r="H3" i="27"/>
  <c r="I3" i="27"/>
  <c r="J3" i="27"/>
  <c r="O3" i="18" a="1"/>
  <c r="O3" i="18" s="1"/>
  <c r="P3" i="18" a="1"/>
  <c r="P3" i="18" s="1"/>
  <c r="Q3" i="18" a="1"/>
  <c r="Q3" i="18" s="1"/>
  <c r="R3" i="18" s="1" a="1"/>
  <c r="R3" i="18" s="1"/>
  <c r="S3" i="18" a="1"/>
  <c r="S3" i="18" s="1"/>
  <c r="O4" i="18" a="1"/>
  <c r="O4" i="18" s="1"/>
  <c r="P4" i="18" a="1"/>
  <c r="P4" i="18" s="1"/>
  <c r="Q4" i="18" s="1" a="1"/>
  <c r="Q4" i="18" s="1"/>
  <c r="R4" i="18" s="1" a="1"/>
  <c r="R4" i="18" s="1"/>
  <c r="S4" i="18" a="1"/>
  <c r="S4" i="18" s="1"/>
  <c r="O5" i="18" a="1"/>
  <c r="O5" i="18" s="1"/>
  <c r="P5" i="18" a="1"/>
  <c r="P5" i="18" s="1"/>
  <c r="Q5" i="18" a="1"/>
  <c r="Q5" i="18" s="1"/>
  <c r="R5" i="18" s="1" a="1"/>
  <c r="R5" i="18" s="1"/>
  <c r="S5" i="18" a="1"/>
  <c r="S5" i="18" s="1"/>
  <c r="O6" i="18" a="1"/>
  <c r="O6" i="18" s="1"/>
  <c r="P6" i="18" a="1"/>
  <c r="P6" i="18" s="1"/>
  <c r="Q6" i="18" s="1" a="1"/>
  <c r="Q6" i="18" s="1"/>
  <c r="R6" i="18" s="1" a="1"/>
  <c r="R6" i="18" s="1"/>
  <c r="S6" i="18" a="1"/>
  <c r="S6" i="18" s="1"/>
  <c r="O7" i="18" a="1"/>
  <c r="O7" i="18" s="1"/>
  <c r="P7" i="18" a="1"/>
  <c r="P7" i="18" s="1"/>
  <c r="Q7" i="18" a="1"/>
  <c r="Q7" i="18" s="1"/>
  <c r="R7" i="18" s="1" a="1"/>
  <c r="R7" i="18" s="1"/>
  <c r="S7" i="18" a="1"/>
  <c r="S7" i="18" s="1"/>
  <c r="O8" i="18" a="1"/>
  <c r="O8" i="18" s="1"/>
  <c r="P8" i="18" a="1"/>
  <c r="P8" i="18" s="1"/>
  <c r="Q8" i="18" s="1" a="1"/>
  <c r="Q8" i="18" s="1"/>
  <c r="R8" i="18" s="1" a="1"/>
  <c r="R8" i="18" s="1"/>
  <c r="S8" i="18" a="1"/>
  <c r="S8" i="18" s="1"/>
  <c r="O9" i="18" a="1"/>
  <c r="O9" i="18" s="1"/>
  <c r="P9" i="18" a="1"/>
  <c r="P9" i="18" s="1"/>
  <c r="Q9" i="18" a="1"/>
  <c r="Q9" i="18" s="1"/>
  <c r="R9" i="18" s="1" a="1"/>
  <c r="R9" i="18" s="1"/>
  <c r="S9" i="18" a="1"/>
  <c r="S9" i="18" s="1"/>
  <c r="O10" i="18" a="1"/>
  <c r="O10" i="18" s="1"/>
  <c r="P10" i="18" a="1"/>
  <c r="P10" i="18" s="1"/>
  <c r="Q10" i="18" s="1" a="1"/>
  <c r="Q10" i="18" s="1"/>
  <c r="R10" i="18" s="1" a="1"/>
  <c r="R10" i="18" s="1"/>
  <c r="S10" i="18" a="1"/>
  <c r="S10" i="18" s="1"/>
  <c r="O11" i="18" a="1"/>
  <c r="O11" i="18" s="1"/>
  <c r="P11" i="18" a="1"/>
  <c r="P11" i="18" s="1"/>
  <c r="Q11" i="18" a="1"/>
  <c r="Q11" i="18" s="1"/>
  <c r="R11" i="18" s="1" a="1"/>
  <c r="R11" i="18" s="1"/>
  <c r="S11" i="18" a="1"/>
  <c r="S11" i="18" s="1"/>
  <c r="O12" i="18" a="1"/>
  <c r="O12" i="18" s="1"/>
  <c r="P12" i="18" a="1"/>
  <c r="P12" i="18" s="1"/>
  <c r="Q12" i="18" s="1" a="1"/>
  <c r="Q12" i="18" s="1"/>
  <c r="R12" i="18" a="1"/>
  <c r="R12" i="18" s="1"/>
  <c r="S12" i="18" a="1"/>
  <c r="S12" i="18" s="1"/>
  <c r="O13" i="18" a="1"/>
  <c r="O13" i="18" s="1"/>
  <c r="P13" i="18" a="1"/>
  <c r="P13" i="18" s="1"/>
  <c r="Q13" i="18" a="1"/>
  <c r="Q13" i="18" s="1"/>
  <c r="R13" i="18" s="1" a="1"/>
  <c r="R13" i="18" s="1"/>
  <c r="S13" i="18" a="1"/>
  <c r="S13" i="18" s="1"/>
  <c r="O14" i="18" a="1"/>
  <c r="O14" i="18" s="1"/>
  <c r="P14" i="18" a="1"/>
  <c r="P14" i="18" s="1"/>
  <c r="Q14" i="18" s="1" a="1"/>
  <c r="Q14" i="18" s="1"/>
  <c r="R14" i="18" s="1" a="1"/>
  <c r="R14" i="18" s="1"/>
  <c r="S14" i="18" a="1"/>
  <c r="S14" i="18" s="1"/>
  <c r="O15" i="18" a="1"/>
  <c r="O15" i="18" s="1"/>
  <c r="P15" i="18" a="1"/>
  <c r="P15" i="18" s="1"/>
  <c r="Q15" i="18" a="1"/>
  <c r="Q15" i="18" s="1"/>
  <c r="R15" i="18" s="1" a="1"/>
  <c r="R15" i="18" s="1"/>
  <c r="S15" i="18" a="1"/>
  <c r="S15" i="18" s="1"/>
  <c r="O16" i="18" a="1"/>
  <c r="O16" i="18" s="1"/>
  <c r="P16" i="18" a="1"/>
  <c r="P16" i="18" s="1"/>
  <c r="Q16" i="18" s="1" a="1"/>
  <c r="Q16" i="18" s="1"/>
  <c r="R16" i="18" a="1"/>
  <c r="R16" i="18" s="1"/>
  <c r="S16" i="18" a="1"/>
  <c r="S16" i="18" s="1"/>
  <c r="O17" i="18" a="1"/>
  <c r="O17" i="18" s="1"/>
  <c r="P17" i="18" a="1"/>
  <c r="P17" i="18" s="1"/>
  <c r="Q17" i="18" a="1"/>
  <c r="Q17" i="18" s="1"/>
  <c r="R17" i="18" s="1" a="1"/>
  <c r="R17" i="18" s="1"/>
  <c r="S17" i="18" a="1"/>
  <c r="S17" i="18" s="1"/>
  <c r="O18" i="18" a="1"/>
  <c r="O18" i="18" s="1"/>
  <c r="P18" i="18" a="1"/>
  <c r="P18" i="18" s="1"/>
  <c r="Q18" i="18" s="1" a="1"/>
  <c r="Q18" i="18" s="1"/>
  <c r="R18" i="18" s="1" a="1"/>
  <c r="R18" i="18" s="1"/>
  <c r="S18" i="18" a="1"/>
  <c r="S18" i="18" s="1"/>
  <c r="O19" i="18" a="1"/>
  <c r="O19" i="18" s="1"/>
  <c r="P19" i="18" a="1"/>
  <c r="P19" i="18" s="1"/>
  <c r="Q19" i="18" a="1"/>
  <c r="Q19" i="18" s="1"/>
  <c r="R19" i="18" s="1" a="1"/>
  <c r="R19" i="18" s="1"/>
  <c r="S19" i="18" a="1"/>
  <c r="S19" i="18" s="1"/>
  <c r="O20" i="18" a="1"/>
  <c r="O20" i="18"/>
  <c r="P20" i="18" a="1"/>
  <c r="P20" i="18"/>
  <c r="Q20" i="18" s="1" a="1"/>
  <c r="Q20" i="18" s="1"/>
  <c r="R20" i="18" s="1" a="1"/>
  <c r="R20" i="18" s="1"/>
  <c r="S20" i="18" a="1"/>
  <c r="S20" i="18"/>
  <c r="O21" i="18" a="1"/>
  <c r="O21" i="18"/>
  <c r="P21" i="18" a="1"/>
  <c r="P21" i="18"/>
  <c r="Q21" i="18" s="1" a="1"/>
  <c r="Q21" i="18"/>
  <c r="R21" i="18" s="1" a="1"/>
  <c r="R21" i="18" s="1"/>
  <c r="S21" i="18" a="1"/>
  <c r="S21" i="18"/>
  <c r="O22" i="18" a="1"/>
  <c r="O22" i="18"/>
  <c r="P22" i="18" a="1"/>
  <c r="P22" i="18"/>
  <c r="Q22" i="18" s="1" a="1"/>
  <c r="Q22" i="18" s="1"/>
  <c r="R22" i="18" s="1" a="1"/>
  <c r="R22" i="18" s="1"/>
  <c r="S22" i="18" a="1"/>
  <c r="S22" i="18"/>
  <c r="O23" i="18" a="1"/>
  <c r="O23" i="18"/>
  <c r="P23" i="18" a="1"/>
  <c r="P23" i="18"/>
  <c r="Q23" i="18" s="1" a="1"/>
  <c r="Q23" i="18"/>
  <c r="R23" i="18" s="1" a="1"/>
  <c r="R23" i="18" s="1"/>
  <c r="S23" i="18" a="1"/>
  <c r="S23" i="18"/>
  <c r="O24" i="18" a="1"/>
  <c r="O24" i="18"/>
  <c r="P24" i="18" a="1"/>
  <c r="P24" i="18"/>
  <c r="Q24" i="18" s="1" a="1"/>
  <c r="Q24" i="18" s="1"/>
  <c r="R24" i="18" s="1" a="1"/>
  <c r="R24" i="18" s="1"/>
  <c r="S24" i="18" a="1"/>
  <c r="S24" i="18"/>
  <c r="O25" i="18" a="1"/>
  <c r="O25" i="18"/>
  <c r="P25" i="18" a="1"/>
  <c r="P25" i="18"/>
  <c r="Q25" i="18" s="1" a="1"/>
  <c r="Q25" i="18"/>
  <c r="R25" i="18" s="1" a="1"/>
  <c r="R25" i="18" s="1"/>
  <c r="S25" i="18" a="1"/>
  <c r="S25" i="18"/>
  <c r="O26" i="18" a="1"/>
  <c r="O26" i="18"/>
  <c r="P26" i="18" a="1"/>
  <c r="P26" i="18"/>
  <c r="Q26" i="18" s="1" a="1"/>
  <c r="Q26" i="18" s="1"/>
  <c r="R26" i="18" s="1" a="1"/>
  <c r="R26" i="18" s="1"/>
  <c r="S26" i="18" a="1"/>
  <c r="S26" i="18"/>
  <c r="O27" i="18" a="1"/>
  <c r="O27" i="18"/>
  <c r="P27" i="18" a="1"/>
  <c r="P27" i="18"/>
  <c r="Q27" i="18" s="1" a="1"/>
  <c r="Q27" i="18"/>
  <c r="R27" i="18" s="1" a="1"/>
  <c r="R27" i="18" s="1"/>
  <c r="S27" i="18" a="1"/>
  <c r="S27" i="18"/>
  <c r="O28" i="18" a="1"/>
  <c r="O28" i="18"/>
  <c r="P28" i="18" a="1"/>
  <c r="P28" i="18"/>
  <c r="Q28" i="18" s="1" a="1"/>
  <c r="Q28" i="18" s="1"/>
  <c r="R28" i="18" s="1" a="1"/>
  <c r="R28" i="18" s="1"/>
  <c r="S28" i="18" a="1"/>
  <c r="S28" i="18"/>
  <c r="O29" i="18" a="1"/>
  <c r="O29" i="18"/>
  <c r="P29" i="18" a="1"/>
  <c r="P29" i="18"/>
  <c r="Q29" i="18" s="1" a="1"/>
  <c r="Q29" i="18"/>
  <c r="R29" i="18" s="1" a="1"/>
  <c r="R29" i="18" s="1"/>
  <c r="S29" i="18" a="1"/>
  <c r="S29" i="18"/>
  <c r="O30" i="18" a="1"/>
  <c r="O30" i="18" s="1"/>
  <c r="P30" i="18" a="1"/>
  <c r="P30" i="18"/>
  <c r="Q30" i="18" s="1" a="1"/>
  <c r="Q30" i="18" s="1"/>
  <c r="R30" i="18" s="1" a="1"/>
  <c r="R30" i="18"/>
  <c r="S30" i="18" a="1"/>
  <c r="S30" i="18" s="1"/>
  <c r="O31" i="18" a="1"/>
  <c r="O31" i="18"/>
  <c r="P31" i="18" a="1"/>
  <c r="P31" i="18" s="1"/>
  <c r="Q31" i="18" s="1" a="1"/>
  <c r="Q31" i="18" s="1"/>
  <c r="R31" i="18" s="1" a="1"/>
  <c r="R31" i="18" s="1"/>
  <c r="S31" i="18" a="1"/>
  <c r="S31" i="18"/>
  <c r="O32" i="18" a="1"/>
  <c r="O32" i="18" s="1"/>
  <c r="P32" i="18" a="1"/>
  <c r="P32" i="18"/>
  <c r="Q32" i="18" s="1" a="1"/>
  <c r="Q32" i="18" s="1"/>
  <c r="R32" i="18" s="1" a="1"/>
  <c r="R32" i="18" s="1"/>
  <c r="S32" i="18" a="1"/>
  <c r="S32" i="18" s="1"/>
  <c r="O33" i="18" a="1"/>
  <c r="O33" i="18"/>
  <c r="P33" i="18" a="1"/>
  <c r="P33" i="18" s="1"/>
  <c r="Q33" i="18" s="1" a="1"/>
  <c r="Q33" i="18"/>
  <c r="R33" i="18" s="1" a="1"/>
  <c r="R33" i="18" s="1"/>
  <c r="S33" i="18" a="1"/>
  <c r="S33" i="18"/>
  <c r="O34" i="18" a="1"/>
  <c r="O34" i="18" s="1"/>
  <c r="P34" i="18" a="1"/>
  <c r="P34" i="18"/>
  <c r="Q34" i="18" s="1" a="1"/>
  <c r="Q34" i="18" s="1"/>
  <c r="R34" i="18" s="1" a="1"/>
  <c r="R34" i="18"/>
  <c r="S34" i="18" a="1"/>
  <c r="S34" i="18" s="1"/>
  <c r="O35" i="18" a="1"/>
  <c r="O35" i="18"/>
  <c r="P35" i="18" a="1"/>
  <c r="P35" i="18" s="1"/>
  <c r="Q35" i="18" s="1" a="1"/>
  <c r="Q35" i="18" s="1"/>
  <c r="R35" i="18" s="1" a="1"/>
  <c r="R35" i="18" s="1"/>
  <c r="S35" i="18" a="1"/>
  <c r="S35" i="18"/>
  <c r="O36" i="18" a="1"/>
  <c r="O36" i="18" s="1"/>
  <c r="P36" i="18" a="1"/>
  <c r="P36" i="18" s="1"/>
  <c r="Q36" i="18" s="1" a="1"/>
  <c r="Q36" i="18" s="1"/>
  <c r="R36" i="18" s="1" a="1"/>
  <c r="R36" i="18" s="1"/>
  <c r="S36" i="18" a="1"/>
  <c r="S36" i="18" s="1"/>
  <c r="O37" i="18" a="1"/>
  <c r="O37" i="18" s="1"/>
  <c r="P37" i="18" a="1"/>
  <c r="P37" i="18" s="1"/>
  <c r="Q37" i="18" s="1" a="1"/>
  <c r="Q37" i="18" s="1"/>
  <c r="R37" i="18" s="1" a="1"/>
  <c r="R37" i="18" s="1"/>
  <c r="S37" i="18" a="1"/>
  <c r="S37" i="18" s="1"/>
  <c r="O38" i="18" a="1"/>
  <c r="O38" i="18" s="1"/>
  <c r="P38" i="18" a="1"/>
  <c r="P38" i="18"/>
  <c r="Q38" i="18" s="1" a="1"/>
  <c r="Q38" i="18" s="1"/>
  <c r="R38" i="18" s="1" a="1"/>
  <c r="R38" i="18" s="1"/>
  <c r="S38" i="18" a="1"/>
  <c r="S38" i="18" s="1"/>
  <c r="O39" i="18" a="1"/>
  <c r="O39" i="18"/>
  <c r="P39" i="18" a="1"/>
  <c r="P39" i="18" s="1"/>
  <c r="Q39" i="18" a="1"/>
  <c r="Q39" i="18" s="1"/>
  <c r="R39" i="18" s="1" a="1"/>
  <c r="R39" i="18" s="1"/>
  <c r="S39" i="18" a="1"/>
  <c r="S39" i="18"/>
  <c r="O40" i="18" a="1"/>
  <c r="O40" i="18" s="1"/>
  <c r="P40" i="18" a="1"/>
  <c r="P40" i="18" s="1"/>
  <c r="Q40" i="18" s="1" a="1"/>
  <c r="Q40" i="18" s="1"/>
  <c r="R40" i="18" s="1" a="1"/>
  <c r="R40" i="18" s="1"/>
  <c r="S40" i="18" a="1"/>
  <c r="S40" i="18" s="1"/>
  <c r="O41" i="18" a="1"/>
  <c r="O41" i="18" s="1"/>
  <c r="P41" i="18" a="1"/>
  <c r="P41" i="18" s="1"/>
  <c r="Q41" i="18" s="1" a="1"/>
  <c r="Q41" i="18" s="1"/>
  <c r="R41" i="18" s="1" a="1"/>
  <c r="R41" i="18" s="1"/>
  <c r="S41" i="18" a="1"/>
  <c r="S41" i="18" s="1"/>
  <c r="O42" i="18" a="1"/>
  <c r="O42" i="18" s="1"/>
  <c r="P42" i="18" a="1"/>
  <c r="P42" i="18"/>
  <c r="Q42" i="18" s="1" a="1"/>
  <c r="Q42" i="18" s="1"/>
  <c r="R42" i="18" s="1" a="1"/>
  <c r="R42" i="18" s="1"/>
  <c r="S42" i="18" a="1"/>
  <c r="S42" i="18" s="1"/>
  <c r="O43" i="18" a="1"/>
  <c r="O43" i="18"/>
  <c r="P43" i="18" a="1"/>
  <c r="P43" i="18" s="1"/>
  <c r="Q43" i="18" a="1"/>
  <c r="Q43" i="18" s="1"/>
  <c r="R43" i="18" s="1" a="1"/>
  <c r="R43" i="18" s="1"/>
  <c r="S43" i="18" a="1"/>
  <c r="S43" i="18"/>
  <c r="O44" i="18" a="1"/>
  <c r="O44" i="18" s="1"/>
  <c r="P44" i="18" a="1"/>
  <c r="P44" i="18" s="1"/>
  <c r="Q44" i="18" s="1" a="1"/>
  <c r="Q44" i="18" s="1"/>
  <c r="R44" i="18" s="1" a="1"/>
  <c r="R44" i="18" s="1"/>
  <c r="S44" i="18" a="1"/>
  <c r="S44" i="18" s="1"/>
  <c r="O45" i="18" a="1"/>
  <c r="O45" i="18" s="1"/>
  <c r="P45" i="18" a="1"/>
  <c r="P45" i="18" s="1"/>
  <c r="Q45" i="18" s="1" a="1"/>
  <c r="Q45" i="18"/>
  <c r="R45" i="18" s="1" a="1"/>
  <c r="R45" i="18" s="1"/>
  <c r="S45" i="18" a="1"/>
  <c r="S45" i="18" s="1"/>
  <c r="O46" i="18" a="1"/>
  <c r="O46" i="18" s="1"/>
  <c r="P46" i="18" a="1"/>
  <c r="P46" i="18"/>
  <c r="Q46" i="18" s="1" a="1"/>
  <c r="Q46" i="18" s="1"/>
  <c r="R46" i="18" a="1"/>
  <c r="R46" i="18" s="1"/>
  <c r="S46" i="18" a="1"/>
  <c r="S46" i="18" s="1"/>
  <c r="O47" i="18" a="1"/>
  <c r="O47" i="18"/>
  <c r="P47" i="18" a="1"/>
  <c r="P47" i="18" s="1"/>
  <c r="Q47" i="18" a="1"/>
  <c r="Q47" i="18" s="1"/>
  <c r="R47" i="18" a="1"/>
  <c r="R47" i="18" s="1"/>
  <c r="S47" i="18" a="1"/>
  <c r="S47" i="18"/>
  <c r="O48" i="18" a="1"/>
  <c r="O48" i="18" s="1"/>
  <c r="P48" i="18" a="1"/>
  <c r="P48" i="18" s="1"/>
  <c r="Q48" i="18" s="1" a="1"/>
  <c r="Q48" i="18" s="1"/>
  <c r="R48" i="18" s="1" a="1"/>
  <c r="R48" i="18"/>
  <c r="S48" i="18" a="1"/>
  <c r="S48" i="18" s="1"/>
  <c r="O49" i="18" a="1"/>
  <c r="O49" i="18" s="1"/>
  <c r="P49" i="18" a="1"/>
  <c r="P49" i="18" s="1"/>
  <c r="Q49" i="18" s="1" a="1"/>
  <c r="Q49" i="18" s="1"/>
  <c r="R49" i="18" s="1" a="1"/>
  <c r="R49" i="18" s="1"/>
  <c r="S49" i="18" a="1"/>
  <c r="S49" i="18" s="1"/>
  <c r="O50" i="18" a="1"/>
  <c r="O50" i="18" s="1"/>
  <c r="P50" i="18" a="1"/>
  <c r="P50" i="18"/>
  <c r="Q50" i="18" s="1" a="1"/>
  <c r="Q50" i="18" s="1"/>
  <c r="R50" i="18" s="1" a="1"/>
  <c r="R50" i="18" s="1"/>
  <c r="S50" i="18" a="1"/>
  <c r="S50" i="18" s="1"/>
  <c r="O51" i="18" a="1"/>
  <c r="O51" i="18"/>
  <c r="P51" i="18" a="1"/>
  <c r="P51" i="18" s="1"/>
  <c r="Q51" i="18" a="1"/>
  <c r="Q51" i="18" s="1"/>
  <c r="R51" i="18" s="1" a="1"/>
  <c r="R51" i="18" s="1"/>
  <c r="S51" i="18" a="1"/>
  <c r="S51" i="18"/>
  <c r="O52" i="18" a="1"/>
  <c r="O52" i="18" s="1"/>
  <c r="P52" i="18" a="1"/>
  <c r="P52" i="18" s="1"/>
  <c r="Q52" i="18" a="1"/>
  <c r="Q52" i="18" s="1"/>
  <c r="R52" i="18" s="1" a="1"/>
  <c r="R52" i="18" s="1"/>
  <c r="S52" i="18" a="1"/>
  <c r="S52" i="18" s="1"/>
  <c r="O53" i="18" a="1"/>
  <c r="O53" i="18" s="1"/>
  <c r="P53" i="18" a="1"/>
  <c r="P53" i="18" s="1"/>
  <c r="Q53" i="18" s="1" a="1"/>
  <c r="Q53" i="18"/>
  <c r="R53" i="18" s="1" a="1"/>
  <c r="R53" i="18" s="1"/>
  <c r="S53" i="18" a="1"/>
  <c r="S53" i="18" s="1"/>
  <c r="O54" i="18" a="1"/>
  <c r="O54" i="18" s="1"/>
  <c r="P54" i="18" a="1"/>
  <c r="P54" i="18"/>
  <c r="Q54" i="18" s="1" a="1"/>
  <c r="Q54" i="18" s="1"/>
  <c r="R54" i="18" s="1" a="1"/>
  <c r="R54" i="18" s="1"/>
  <c r="S54" i="18" a="1"/>
  <c r="S54" i="18" s="1"/>
  <c r="O55" i="18" a="1"/>
  <c r="O55" i="18"/>
  <c r="P55" i="18" a="1"/>
  <c r="P55" i="18" s="1"/>
  <c r="Q55" i="18" a="1"/>
  <c r="Q55" i="18" s="1"/>
  <c r="R55" i="18" a="1"/>
  <c r="R55" i="18" s="1"/>
  <c r="S55" i="18" a="1"/>
  <c r="S55" i="18"/>
  <c r="O56" i="18" a="1"/>
  <c r="O56" i="18" s="1"/>
  <c r="P56" i="18" a="1"/>
  <c r="P56" i="18" s="1"/>
  <c r="Q56" i="18" s="1" a="1"/>
  <c r="Q56" i="18" s="1"/>
  <c r="R56" i="18" s="1" a="1"/>
  <c r="R56" i="18"/>
  <c r="S56" i="18" a="1"/>
  <c r="S56" i="18" s="1"/>
  <c r="O57" i="18" a="1"/>
  <c r="O57" i="18" s="1"/>
  <c r="P57" i="18" a="1"/>
  <c r="P57" i="18" s="1"/>
  <c r="Q57" i="18" s="1" a="1"/>
  <c r="Q57" i="18" s="1"/>
  <c r="R57" i="18" s="1" a="1"/>
  <c r="R57" i="18" s="1"/>
  <c r="S57" i="18" a="1"/>
  <c r="S57" i="18" s="1"/>
  <c r="O58" i="18" a="1"/>
  <c r="O58" i="18" s="1"/>
  <c r="P58" i="18" a="1"/>
  <c r="P58" i="18"/>
  <c r="Q58" i="18" s="1" a="1"/>
  <c r="Q58" i="18" s="1"/>
  <c r="R58" i="18" s="1" a="1"/>
  <c r="R58" i="18"/>
  <c r="S58" i="18" a="1"/>
  <c r="S58" i="18"/>
  <c r="O59" i="18" a="1"/>
  <c r="O59" i="18"/>
  <c r="P59" i="18" a="1"/>
  <c r="P59" i="18"/>
  <c r="Q59" i="18" s="1" a="1"/>
  <c r="Q59" i="18"/>
  <c r="R59" i="18" s="1" a="1"/>
  <c r="R59" i="18" s="1"/>
  <c r="S59" i="18" a="1"/>
  <c r="S59" i="18"/>
  <c r="O60" i="18" a="1"/>
  <c r="O60" i="18"/>
  <c r="P60" i="18" a="1"/>
  <c r="P60" i="18"/>
  <c r="Q60" i="18" s="1" a="1"/>
  <c r="Q60" i="18" s="1"/>
  <c r="R60" i="18" s="1" a="1"/>
  <c r="R60" i="18"/>
  <c r="S60" i="18" a="1"/>
  <c r="S60" i="18"/>
  <c r="O61" i="18" a="1"/>
  <c r="O61" i="18"/>
  <c r="P61" i="18" a="1"/>
  <c r="P61" i="18"/>
  <c r="Q61" i="18" s="1" a="1"/>
  <c r="Q61" i="18" s="1"/>
  <c r="R61" i="18" s="1" a="1"/>
  <c r="R61" i="18" s="1"/>
  <c r="S61" i="18" a="1"/>
  <c r="S61" i="18"/>
  <c r="O62" i="18" a="1"/>
  <c r="O62" i="18"/>
  <c r="P62" i="18" a="1"/>
  <c r="P62" i="18"/>
  <c r="Q62" i="18" s="1" a="1"/>
  <c r="Q62" i="18" s="1"/>
  <c r="R62" i="18" s="1" a="1"/>
  <c r="R62" i="18"/>
  <c r="S62" i="18" a="1"/>
  <c r="S62" i="18"/>
  <c r="O63" i="18" a="1"/>
  <c r="O63" i="18"/>
  <c r="P63" i="18" a="1"/>
  <c r="P63" i="18"/>
  <c r="Q63" i="18" s="1" a="1"/>
  <c r="Q63" i="18"/>
  <c r="R63" i="18" s="1" a="1"/>
  <c r="R63" i="18" s="1"/>
  <c r="S63" i="18" a="1"/>
  <c r="S63" i="18"/>
  <c r="O64" i="18" a="1"/>
  <c r="O64" i="18"/>
  <c r="P64" i="18" a="1"/>
  <c r="P64" i="18"/>
  <c r="Q64" i="18" s="1" a="1"/>
  <c r="Q64" i="18" s="1"/>
  <c r="R64" i="18" s="1" a="1"/>
  <c r="R64" i="18"/>
  <c r="S64" i="18" a="1"/>
  <c r="S64" i="18"/>
  <c r="O65" i="18" a="1"/>
  <c r="O65" i="18"/>
  <c r="P65" i="18" a="1"/>
  <c r="P65" i="18"/>
  <c r="Q65" i="18" s="1" a="1"/>
  <c r="Q65" i="18" s="1"/>
  <c r="R65" i="18" s="1" a="1"/>
  <c r="R65" i="18" s="1"/>
  <c r="S65" i="18" a="1"/>
  <c r="S65" i="18"/>
  <c r="O66" i="18" a="1"/>
  <c r="O66" i="18"/>
  <c r="P66" i="18" a="1"/>
  <c r="P66" i="18"/>
  <c r="Q66" i="18" s="1" a="1"/>
  <c r="Q66" i="18" s="1"/>
  <c r="R66" i="18" s="1" a="1"/>
  <c r="R66" i="18"/>
  <c r="S66" i="18" a="1"/>
  <c r="S66" i="18"/>
  <c r="O67" i="18" a="1"/>
  <c r="O67" i="18"/>
  <c r="P67" i="18" a="1"/>
  <c r="P67" i="18"/>
  <c r="Q67" i="18" s="1" a="1"/>
  <c r="Q67" i="18"/>
  <c r="R67" i="18" s="1" a="1"/>
  <c r="R67" i="18" s="1"/>
  <c r="S67" i="18" a="1"/>
  <c r="S67" i="18"/>
  <c r="O68" i="18" a="1"/>
  <c r="O68" i="18"/>
  <c r="P68" i="18" a="1"/>
  <c r="P68" i="18"/>
  <c r="Q68" i="18" s="1" a="1"/>
  <c r="Q68" i="18" s="1"/>
  <c r="R68" i="18" s="1" a="1"/>
  <c r="R68" i="18"/>
  <c r="S68" i="18" a="1"/>
  <c r="S68" i="18"/>
  <c r="O69" i="18" a="1"/>
  <c r="O69" i="18"/>
  <c r="P69" i="18" a="1"/>
  <c r="P69" i="18"/>
  <c r="Q69" i="18" s="1" a="1"/>
  <c r="Q69" i="18" s="1"/>
  <c r="R69" i="18" s="1" a="1"/>
  <c r="R69" i="18" s="1"/>
  <c r="S69" i="18" a="1"/>
  <c r="S69" i="18"/>
  <c r="O70" i="18" a="1"/>
  <c r="O70" i="18"/>
  <c r="P70" i="18" a="1"/>
  <c r="P70" i="18"/>
  <c r="Q70" i="18" s="1" a="1"/>
  <c r="Q70" i="18" s="1"/>
  <c r="R70" i="18" s="1" a="1"/>
  <c r="R70" i="18"/>
  <c r="S70" i="18" a="1"/>
  <c r="S70" i="18"/>
  <c r="O71" i="18" a="1"/>
  <c r="O71" i="18"/>
  <c r="P71" i="18" a="1"/>
  <c r="P71" i="18"/>
  <c r="Q71" i="18" s="1" a="1"/>
  <c r="Q71" i="18"/>
  <c r="R71" i="18" s="1" a="1"/>
  <c r="R71" i="18" s="1"/>
  <c r="S71" i="18" a="1"/>
  <c r="S71" i="18"/>
  <c r="O72" i="18" a="1"/>
  <c r="O72" i="18"/>
  <c r="P72" i="18" a="1"/>
  <c r="P72" i="18"/>
  <c r="Q72" i="18" s="1" a="1"/>
  <c r="Q72" i="18" s="1"/>
  <c r="R72" i="18" s="1" a="1"/>
  <c r="R72" i="18"/>
  <c r="S72" i="18" a="1"/>
  <c r="S72" i="18"/>
  <c r="O73" i="18" a="1"/>
  <c r="O73" i="18"/>
  <c r="P73" i="18" a="1"/>
  <c r="P73" i="18"/>
  <c r="Q73" i="18" s="1" a="1"/>
  <c r="Q73" i="18" s="1"/>
  <c r="R73" i="18" s="1" a="1"/>
  <c r="R73" i="18" s="1"/>
  <c r="S73" i="18" a="1"/>
  <c r="S73" i="18"/>
  <c r="O74" i="18" a="1"/>
  <c r="O74" i="18"/>
  <c r="P74" i="18" a="1"/>
  <c r="P74" i="18"/>
  <c r="Q74" i="18" s="1" a="1"/>
  <c r="Q74" i="18" s="1"/>
  <c r="R74" i="18" s="1" a="1"/>
  <c r="R74" i="18"/>
  <c r="S74" i="18" a="1"/>
  <c r="S74" i="18"/>
  <c r="O75" i="18" a="1"/>
  <c r="O75" i="18"/>
  <c r="P75" i="18" a="1"/>
  <c r="P75" i="18"/>
  <c r="Q75" i="18" s="1" a="1"/>
  <c r="Q75" i="18"/>
  <c r="R75" i="18" s="1" a="1"/>
  <c r="R75" i="18" s="1"/>
  <c r="S75" i="18" a="1"/>
  <c r="S75" i="18"/>
  <c r="O76" i="18" a="1"/>
  <c r="O76" i="18"/>
  <c r="P76" i="18" a="1"/>
  <c r="P76" i="18"/>
  <c r="Q76" i="18" s="1" a="1"/>
  <c r="Q76" i="18" s="1"/>
  <c r="R76" i="18" s="1" a="1"/>
  <c r="R76" i="18"/>
  <c r="S76" i="18" a="1"/>
  <c r="S76" i="18"/>
  <c r="O77" i="18" a="1"/>
  <c r="O77" i="18"/>
  <c r="P77" i="18" a="1"/>
  <c r="P77" i="18"/>
  <c r="Q77" i="18" s="1" a="1"/>
  <c r="Q77" i="18" s="1"/>
  <c r="R77" i="18" s="1" a="1"/>
  <c r="R77" i="18" s="1"/>
  <c r="S77" i="18" a="1"/>
  <c r="S77" i="18"/>
  <c r="O78" i="18" a="1"/>
  <c r="O78" i="18"/>
  <c r="P78" i="18" a="1"/>
  <c r="P78" i="18"/>
  <c r="Q78" i="18" s="1" a="1"/>
  <c r="Q78" i="18" s="1"/>
  <c r="R78" i="18" s="1" a="1"/>
  <c r="R78" i="18"/>
  <c r="S78" i="18" a="1"/>
  <c r="S78" i="18"/>
  <c r="O79" i="18" a="1"/>
  <c r="O79" i="18"/>
  <c r="P79" i="18" a="1"/>
  <c r="P79" i="18"/>
  <c r="Q79" i="18" s="1" a="1"/>
  <c r="Q79" i="18"/>
  <c r="R79" i="18" s="1" a="1"/>
  <c r="R79" i="18" s="1"/>
  <c r="S79" i="18" a="1"/>
  <c r="S79" i="18"/>
  <c r="O80" i="18" a="1"/>
  <c r="O80" i="18"/>
  <c r="P80" i="18" a="1"/>
  <c r="P80" i="18"/>
  <c r="Q80" i="18" s="1" a="1"/>
  <c r="Q80" i="18" s="1"/>
  <c r="R80" i="18" s="1" a="1"/>
  <c r="R80" i="18"/>
  <c r="S80" i="18" a="1"/>
  <c r="S80" i="18"/>
  <c r="O81" i="18" a="1"/>
  <c r="O81" i="18"/>
  <c r="P81" i="18" a="1"/>
  <c r="P81" i="18"/>
  <c r="Q81" i="18" s="1" a="1"/>
  <c r="Q81" i="18" s="1"/>
  <c r="R81" i="18" s="1" a="1"/>
  <c r="R81" i="18" s="1"/>
  <c r="S81" i="18" a="1"/>
  <c r="S81" i="18"/>
  <c r="O82" i="18" a="1"/>
  <c r="O82" i="18"/>
  <c r="P82" i="18" a="1"/>
  <c r="P82" i="18"/>
  <c r="Q82" i="18" s="1" a="1"/>
  <c r="Q82" i="18" s="1"/>
  <c r="R82" i="18" s="1" a="1"/>
  <c r="R82" i="18"/>
  <c r="S82" i="18" a="1"/>
  <c r="S82" i="18"/>
  <c r="O83" i="18" a="1"/>
  <c r="O83" i="18"/>
  <c r="P83" i="18" a="1"/>
  <c r="P83" i="18"/>
  <c r="Q83" i="18" s="1" a="1"/>
  <c r="Q83" i="18"/>
  <c r="R83" i="18" s="1" a="1"/>
  <c r="R83" i="18" s="1"/>
  <c r="S83" i="18" a="1"/>
  <c r="S83" i="18"/>
  <c r="O84" i="18" a="1"/>
  <c r="O84" i="18"/>
  <c r="P84" i="18" a="1"/>
  <c r="P84" i="18"/>
  <c r="Q84" i="18" s="1" a="1"/>
  <c r="Q84" i="18" s="1"/>
  <c r="R84" i="18" s="1" a="1"/>
  <c r="R84" i="18"/>
  <c r="S84" i="18" a="1"/>
  <c r="S84" i="18"/>
  <c r="O85" i="18" a="1"/>
  <c r="O85" i="18"/>
  <c r="P85" i="18" a="1"/>
  <c r="P85" i="18"/>
  <c r="Q85" i="18" s="1" a="1"/>
  <c r="Q85" i="18" s="1"/>
  <c r="R85" i="18" s="1" a="1"/>
  <c r="R85" i="18" s="1"/>
  <c r="S85" i="18" a="1"/>
  <c r="S85" i="18"/>
  <c r="O86" i="18" a="1"/>
  <c r="O86" i="18"/>
  <c r="P86" i="18" a="1"/>
  <c r="P86" i="18"/>
  <c r="Q86" i="18" s="1" a="1"/>
  <c r="Q86" i="18" s="1"/>
  <c r="R86" i="18" s="1" a="1"/>
  <c r="R86" i="18"/>
  <c r="S86" i="18" a="1"/>
  <c r="S86" i="18"/>
  <c r="O87" i="18" a="1"/>
  <c r="O87" i="18"/>
  <c r="P87" i="18" a="1"/>
  <c r="P87" i="18"/>
  <c r="Q87" i="18" s="1" a="1"/>
  <c r="Q87" i="18"/>
  <c r="R87" i="18" s="1" a="1"/>
  <c r="R87" i="18" s="1"/>
  <c r="S87" i="18" a="1"/>
  <c r="S87" i="18"/>
  <c r="O88" i="18" a="1"/>
  <c r="O88" i="18"/>
  <c r="P88" i="18" a="1"/>
  <c r="P88" i="18"/>
  <c r="Q88" i="18" s="1" a="1"/>
  <c r="Q88" i="18" s="1"/>
  <c r="R88" i="18" s="1" a="1"/>
  <c r="R88" i="18"/>
  <c r="S88" i="18" a="1"/>
  <c r="S88" i="18"/>
  <c r="O89" i="18" a="1"/>
  <c r="O89" i="18"/>
  <c r="P89" i="18" a="1"/>
  <c r="P89" i="18"/>
  <c r="Q89" i="18" s="1" a="1"/>
  <c r="Q89" i="18" s="1"/>
  <c r="R89" i="18" s="1" a="1"/>
  <c r="R89" i="18" s="1"/>
  <c r="S89" i="18" a="1"/>
  <c r="S89" i="18"/>
  <c r="O90" i="18" a="1"/>
  <c r="O90" i="18"/>
  <c r="P90" i="18" a="1"/>
  <c r="P90" i="18"/>
  <c r="Q90" i="18" s="1" a="1"/>
  <c r="Q90" i="18" s="1"/>
  <c r="R90" i="18" s="1" a="1"/>
  <c r="R90" i="18"/>
  <c r="S90" i="18" a="1"/>
  <c r="S90" i="18"/>
  <c r="O91" i="18" a="1"/>
  <c r="O91" i="18"/>
  <c r="P91" i="18" a="1"/>
  <c r="P91" i="18"/>
  <c r="Q91" i="18" s="1" a="1"/>
  <c r="Q91" i="18"/>
  <c r="R91" i="18" s="1" a="1"/>
  <c r="R91" i="18" s="1"/>
  <c r="S91" i="18" a="1"/>
  <c r="S91" i="18"/>
  <c r="O92" i="18" a="1"/>
  <c r="O92" i="18"/>
  <c r="P92" i="18" a="1"/>
  <c r="P92" i="18"/>
  <c r="Q92" i="18" s="1" a="1"/>
  <c r="Q92" i="18" s="1"/>
  <c r="R92" i="18" s="1" a="1"/>
  <c r="R92" i="18"/>
  <c r="S92" i="18" a="1"/>
  <c r="S92" i="18"/>
  <c r="O93" i="18" a="1"/>
  <c r="O93" i="18"/>
  <c r="P93" i="18" a="1"/>
  <c r="P93" i="18"/>
  <c r="Q93" i="18" s="1" a="1"/>
  <c r="Q93" i="18" s="1"/>
  <c r="R93" i="18" s="1" a="1"/>
  <c r="R93" i="18" s="1"/>
  <c r="S93" i="18" a="1"/>
  <c r="S93" i="18"/>
  <c r="O94" i="18" a="1"/>
  <c r="O94" i="18"/>
  <c r="P94" i="18" a="1"/>
  <c r="P94" i="18"/>
  <c r="Q94" i="18" s="1" a="1"/>
  <c r="Q94" i="18" s="1"/>
  <c r="R94" i="18" s="1" a="1"/>
  <c r="R94" i="18" s="1"/>
  <c r="S94" i="18" a="1"/>
  <c r="S94" i="18"/>
  <c r="O95" i="18" a="1"/>
  <c r="O95" i="18"/>
  <c r="P95" i="18" a="1"/>
  <c r="P95" i="18"/>
  <c r="Q95" i="18" s="1" a="1"/>
  <c r="Q95" i="18"/>
  <c r="R95" i="18" s="1" a="1"/>
  <c r="R95" i="18" s="1"/>
  <c r="S95" i="18" a="1"/>
  <c r="S95" i="18"/>
  <c r="O96" i="18" a="1"/>
  <c r="O96" i="18"/>
  <c r="P96" i="18" a="1"/>
  <c r="P96" i="18"/>
  <c r="Q96" i="18" s="1" a="1"/>
  <c r="Q96" i="18" s="1"/>
  <c r="R96" i="18" s="1" a="1"/>
  <c r="R96" i="18" s="1"/>
  <c r="S96" i="18" a="1"/>
  <c r="S96" i="18"/>
  <c r="O97" i="18" a="1"/>
  <c r="O97" i="18"/>
  <c r="P97" i="18" a="1"/>
  <c r="P97" i="18"/>
  <c r="Q97" i="18" s="1" a="1"/>
  <c r="Q97" i="18"/>
  <c r="R97" i="18" s="1" a="1"/>
  <c r="R97" i="18" s="1"/>
  <c r="S97" i="18" a="1"/>
  <c r="S97" i="18"/>
  <c r="O98" i="18" a="1"/>
  <c r="O98" i="18"/>
  <c r="P98" i="18" a="1"/>
  <c r="P98" i="18"/>
  <c r="Q98" i="18" s="1" a="1"/>
  <c r="Q98" i="18" s="1"/>
  <c r="R98" i="18" s="1" a="1"/>
  <c r="R98" i="18" s="1"/>
  <c r="S98" i="18" a="1"/>
  <c r="S98" i="18"/>
  <c r="O99" i="18" a="1"/>
  <c r="O99" i="18"/>
  <c r="P99" i="18" a="1"/>
  <c r="P99" i="18"/>
  <c r="Q99" i="18" s="1" a="1"/>
  <c r="Q99" i="18"/>
  <c r="R99" i="18" s="1" a="1"/>
  <c r="R99" i="18" s="1"/>
  <c r="S99" i="18" a="1"/>
  <c r="S99" i="18"/>
  <c r="O100" i="18" a="1"/>
  <c r="O100" i="18"/>
  <c r="P100" i="18" a="1"/>
  <c r="P100" i="18"/>
  <c r="Q100" i="18" s="1" a="1"/>
  <c r="Q100" i="18" s="1"/>
  <c r="R100" i="18" s="1" a="1"/>
  <c r="R100" i="18" s="1"/>
  <c r="S100" i="18" a="1"/>
  <c r="S100" i="18"/>
  <c r="O101" i="18" a="1"/>
  <c r="O101" i="18"/>
  <c r="P101" i="18" a="1"/>
  <c r="P101" i="18"/>
  <c r="Q101" i="18" s="1" a="1"/>
  <c r="Q101" i="18"/>
  <c r="R101" i="18" s="1" a="1"/>
  <c r="R101" i="18" s="1"/>
  <c r="S101" i="18" a="1"/>
  <c r="S101" i="18"/>
  <c r="O102" i="18" a="1"/>
  <c r="O102" i="18"/>
  <c r="P102" i="18" a="1"/>
  <c r="P102" i="18"/>
  <c r="Q102" i="18" s="1" a="1"/>
  <c r="Q102" i="18" s="1"/>
  <c r="R102" i="18" s="1" a="1"/>
  <c r="R102" i="18" s="1"/>
  <c r="S102" i="18" a="1"/>
  <c r="S102" i="18"/>
  <c r="O103" i="18" a="1"/>
  <c r="O103" i="18"/>
  <c r="P103" i="18" a="1"/>
  <c r="P103" i="18"/>
  <c r="Q103" i="18" s="1" a="1"/>
  <c r="Q103" i="18"/>
  <c r="R103" i="18" s="1" a="1"/>
  <c r="R103" i="18" s="1"/>
  <c r="S103" i="18" a="1"/>
  <c r="S103" i="18"/>
  <c r="O104" i="18" a="1"/>
  <c r="O104" i="18"/>
  <c r="P104" i="18" a="1"/>
  <c r="P104" i="18"/>
  <c r="Q104" i="18" s="1" a="1"/>
  <c r="Q104" i="18" s="1"/>
  <c r="R104" i="18" s="1" a="1"/>
  <c r="R104" i="18" s="1"/>
  <c r="S104" i="18" a="1"/>
  <c r="S104" i="18"/>
  <c r="O105" i="18" a="1"/>
  <c r="O105" i="18"/>
  <c r="P105" i="18" a="1"/>
  <c r="P105" i="18"/>
  <c r="Q105" i="18" s="1" a="1"/>
  <c r="Q105" i="18"/>
  <c r="R105" i="18" s="1" a="1"/>
  <c r="R105" i="18" s="1"/>
  <c r="S105" i="18" a="1"/>
  <c r="S105" i="18"/>
  <c r="O106" i="18" a="1"/>
  <c r="O106" i="18"/>
  <c r="P106" i="18" a="1"/>
  <c r="P106" i="18"/>
  <c r="Q106" i="18" s="1" a="1"/>
  <c r="Q106" i="18" s="1"/>
  <c r="R106" i="18" s="1" a="1"/>
  <c r="R106" i="18" s="1"/>
  <c r="S106" i="18" a="1"/>
  <c r="S106" i="18"/>
  <c r="O107" i="18" a="1"/>
  <c r="O107" i="18"/>
  <c r="P107" i="18" a="1"/>
  <c r="P107" i="18"/>
  <c r="Q107" i="18" s="1" a="1"/>
  <c r="Q107" i="18"/>
  <c r="R107" i="18" s="1" a="1"/>
  <c r="R107" i="18" s="1"/>
  <c r="S107" i="18" a="1"/>
  <c r="S107" i="18"/>
  <c r="O108" i="18" a="1"/>
  <c r="O108" i="18"/>
  <c r="P108" i="18" a="1"/>
  <c r="P108" i="18"/>
  <c r="Q108" i="18" s="1" a="1"/>
  <c r="Q108" i="18" s="1"/>
  <c r="R108" i="18" s="1" a="1"/>
  <c r="R108" i="18" s="1"/>
  <c r="S108" i="18" a="1"/>
  <c r="S108" i="18"/>
  <c r="O109" i="18" a="1"/>
  <c r="O109" i="18"/>
  <c r="P109" i="18" a="1"/>
  <c r="P109" i="18"/>
  <c r="Q109" i="18" s="1" a="1"/>
  <c r="Q109" i="18"/>
  <c r="R109" i="18" s="1" a="1"/>
  <c r="R109" i="18" s="1"/>
  <c r="S109" i="18" a="1"/>
  <c r="S109" i="18"/>
  <c r="O110" i="18" a="1"/>
  <c r="O110" i="18"/>
  <c r="P110" i="18" a="1"/>
  <c r="P110" i="18"/>
  <c r="Q110" i="18" s="1" a="1"/>
  <c r="Q110" i="18" s="1"/>
  <c r="R110" i="18" s="1" a="1"/>
  <c r="R110" i="18" s="1"/>
  <c r="S110" i="18" a="1"/>
  <c r="S110" i="18"/>
  <c r="O111" i="18" a="1"/>
  <c r="O111" i="18"/>
  <c r="P111" i="18" a="1"/>
  <c r="P111" i="18"/>
  <c r="Q111" i="18" s="1" a="1"/>
  <c r="Q111" i="18"/>
  <c r="R111" i="18" s="1" a="1"/>
  <c r="R111" i="18" s="1"/>
  <c r="S111" i="18" a="1"/>
  <c r="S111" i="18"/>
  <c r="O112" i="18" a="1"/>
  <c r="O112" i="18"/>
  <c r="P112" i="18" a="1"/>
  <c r="P112" i="18"/>
  <c r="Q112" i="18" s="1" a="1"/>
  <c r="Q112" i="18" s="1"/>
  <c r="R112" i="18" s="1" a="1"/>
  <c r="R112" i="18" s="1"/>
  <c r="S112" i="18" a="1"/>
  <c r="S112" i="18"/>
  <c r="O113" i="18" a="1"/>
  <c r="O113" i="18"/>
  <c r="P113" i="18" a="1"/>
  <c r="P113" i="18"/>
  <c r="Q113" i="18" s="1" a="1"/>
  <c r="Q113" i="18"/>
  <c r="R113" i="18" s="1" a="1"/>
  <c r="R113" i="18" s="1"/>
  <c r="S113" i="18" a="1"/>
  <c r="S113" i="18"/>
  <c r="O114" i="18" a="1"/>
  <c r="O114" i="18"/>
  <c r="P114" i="18" a="1"/>
  <c r="P114" i="18"/>
  <c r="Q114" i="18" s="1" a="1"/>
  <c r="Q114" i="18" s="1"/>
  <c r="R114" i="18" s="1" a="1"/>
  <c r="R114" i="18" s="1"/>
  <c r="S114" i="18" a="1"/>
  <c r="S114" i="18"/>
  <c r="O115" i="18" a="1"/>
  <c r="O115" i="18"/>
  <c r="P115" i="18" a="1"/>
  <c r="P115" i="18"/>
  <c r="Q115" i="18" s="1" a="1"/>
  <c r="Q115" i="18"/>
  <c r="R115" i="18" s="1" a="1"/>
  <c r="R115" i="18" s="1"/>
  <c r="S115" i="18" a="1"/>
  <c r="S115" i="18"/>
  <c r="O116" i="18" a="1"/>
  <c r="O116" i="18"/>
  <c r="P116" i="18" a="1"/>
  <c r="P116" i="18"/>
  <c r="Q116" i="18" s="1" a="1"/>
  <c r="Q116" i="18" s="1"/>
  <c r="R116" i="18" s="1" a="1"/>
  <c r="R116" i="18" s="1"/>
  <c r="S116" i="18" a="1"/>
  <c r="S116" i="18"/>
  <c r="O117" i="18" a="1"/>
  <c r="O117" i="18"/>
  <c r="P117" i="18" a="1"/>
  <c r="P117" i="18"/>
  <c r="Q117" i="18" s="1" a="1"/>
  <c r="Q117" i="18"/>
  <c r="R117" i="18" s="1" a="1"/>
  <c r="R117" i="18" s="1"/>
  <c r="S117" i="18" a="1"/>
  <c r="S117" i="18"/>
  <c r="O118" i="18" a="1"/>
  <c r="O118" i="18"/>
  <c r="P118" i="18" a="1"/>
  <c r="P118" i="18"/>
  <c r="Q118" i="18" s="1" a="1"/>
  <c r="Q118" i="18" s="1"/>
  <c r="R118" i="18" s="1" a="1"/>
  <c r="R118" i="18" s="1"/>
  <c r="S118" i="18" a="1"/>
  <c r="S118" i="18"/>
  <c r="O119" i="18" a="1"/>
  <c r="O119" i="18"/>
  <c r="P119" i="18" a="1"/>
  <c r="P119" i="18"/>
  <c r="Q119" i="18" s="1" a="1"/>
  <c r="Q119" i="18"/>
  <c r="R119" i="18" s="1" a="1"/>
  <c r="R119" i="18" s="1"/>
  <c r="S119" i="18" a="1"/>
  <c r="S119" i="18"/>
  <c r="O120" i="18" a="1"/>
  <c r="O120" i="18"/>
  <c r="P120" i="18" a="1"/>
  <c r="P120" i="18"/>
  <c r="Q120" i="18" s="1" a="1"/>
  <c r="Q120" i="18" s="1"/>
  <c r="R120" i="18" s="1" a="1"/>
  <c r="R120" i="18" s="1"/>
  <c r="S120" i="18" a="1"/>
  <c r="S120" i="18"/>
  <c r="O121" i="18" a="1"/>
  <c r="O121" i="18"/>
  <c r="P121" i="18" a="1"/>
  <c r="P121" i="18"/>
  <c r="Q121" i="18" s="1" a="1"/>
  <c r="Q121" i="18"/>
  <c r="R121" i="18" s="1" a="1"/>
  <c r="R121" i="18" s="1"/>
  <c r="S121" i="18" a="1"/>
  <c r="S121" i="18"/>
  <c r="O122" i="18" a="1"/>
  <c r="O122" i="18" s="1"/>
  <c r="P122" i="18" a="1"/>
  <c r="P122" i="18"/>
  <c r="Q122" i="18" s="1" a="1"/>
  <c r="Q122" i="18" s="1"/>
  <c r="R122" i="18" s="1" a="1"/>
  <c r="R122" i="18"/>
  <c r="S122" i="18" a="1"/>
  <c r="S122" i="18" s="1"/>
  <c r="O123" i="18" a="1"/>
  <c r="O123" i="18"/>
  <c r="P123" i="18" a="1"/>
  <c r="P123" i="18" s="1"/>
  <c r="Q123" i="18" s="1" a="1"/>
  <c r="Q123" i="18" s="1"/>
  <c r="R123" i="18" s="1" a="1"/>
  <c r="R123" i="18" s="1"/>
  <c r="S123" i="18" a="1"/>
  <c r="S123" i="18"/>
  <c r="O124" i="18" a="1"/>
  <c r="O124" i="18" s="1"/>
  <c r="P124" i="18" a="1"/>
  <c r="P124" i="18"/>
  <c r="Q124" i="18" s="1" a="1"/>
  <c r="Q124" i="18" s="1"/>
  <c r="R124" i="18" s="1" a="1"/>
  <c r="R124" i="18" s="1"/>
  <c r="S124" i="18" a="1"/>
  <c r="S124" i="18" s="1"/>
  <c r="O125" i="18" a="1"/>
  <c r="O125" i="18"/>
  <c r="P125" i="18" a="1"/>
  <c r="P125" i="18" s="1"/>
  <c r="Q125" i="18" s="1" a="1"/>
  <c r="Q125" i="18"/>
  <c r="R125" i="18" s="1" a="1"/>
  <c r="R125" i="18" s="1"/>
  <c r="S125" i="18" a="1"/>
  <c r="S125" i="18"/>
  <c r="S2" i="18" a="1"/>
  <c r="P2" i="18" a="1"/>
  <c r="P2" i="18" s="1"/>
  <c r="Q2" i="18" s="1" a="1"/>
  <c r="S126" i="18" a="1"/>
  <c r="P126" i="18" a="1"/>
  <c r="P126" i="18" s="1"/>
  <c r="Q126" i="18" a="1"/>
  <c r="S127" i="18" a="1"/>
  <c r="P127" i="18" a="1"/>
  <c r="P127" i="18" s="1"/>
  <c r="Q127" i="18" s="1" a="1"/>
  <c r="S128" i="18" a="1"/>
  <c r="P128" i="18" a="1"/>
  <c r="P128" i="18" s="1"/>
  <c r="Q128" i="18" a="1"/>
  <c r="S129" i="18" a="1"/>
  <c r="P129" i="18" a="1"/>
  <c r="P129" i="18" s="1"/>
  <c r="Q129" i="18" s="1" a="1"/>
  <c r="S130" i="18" a="1"/>
  <c r="P130" i="18" a="1"/>
  <c r="P130" i="18" s="1"/>
  <c r="Q130" i="18" a="1"/>
  <c r="S131" i="18" a="1"/>
  <c r="P131" i="18" a="1"/>
  <c r="P131" i="18" s="1"/>
  <c r="Q131" i="18" s="1" a="1"/>
  <c r="S132" i="18" a="1"/>
  <c r="P132" i="18" a="1"/>
  <c r="P132" i="18" s="1"/>
  <c r="Q132" i="18" a="1"/>
  <c r="S133" i="18" a="1"/>
  <c r="P133" i="18" a="1"/>
  <c r="P133" i="18" s="1"/>
  <c r="Q133" i="18" s="1" a="1"/>
  <c r="S134" i="18" a="1"/>
  <c r="P134" i="18" a="1"/>
  <c r="P134" i="18" s="1"/>
  <c r="Q134" i="18" a="1"/>
  <c r="S135" i="18" a="1"/>
  <c r="P135" i="18" a="1"/>
  <c r="P135" i="18" s="1"/>
  <c r="Q135" i="18" s="1" a="1"/>
  <c r="S136" i="18" a="1"/>
  <c r="P136" i="18" a="1"/>
  <c r="P136" i="18" s="1"/>
  <c r="Q136" i="18" a="1"/>
  <c r="S137" i="18" a="1"/>
  <c r="P137" i="18" a="1"/>
  <c r="P137" i="18" s="1"/>
  <c r="Q137" i="18" s="1" a="1"/>
  <c r="S138" i="18" a="1"/>
  <c r="P138" i="18" a="1"/>
  <c r="P138" i="18" s="1"/>
  <c r="Q138" i="18" a="1"/>
  <c r="S139" i="18" a="1"/>
  <c r="P139" i="18" a="1"/>
  <c r="P139" i="18" s="1"/>
  <c r="Q139" i="18" s="1" a="1"/>
  <c r="S140" i="18" a="1"/>
  <c r="P140" i="18" a="1"/>
  <c r="P140" i="18" s="1"/>
  <c r="Q140" i="18" a="1"/>
  <c r="S141" i="18" a="1"/>
  <c r="P141" i="18" a="1"/>
  <c r="P141" i="18" s="1"/>
  <c r="Q141" i="18" s="1" a="1"/>
  <c r="S142" i="18" a="1"/>
  <c r="P142" i="18" a="1"/>
  <c r="P142" i="18" s="1"/>
  <c r="Q142" i="18" a="1"/>
  <c r="S143" i="18" a="1"/>
  <c r="P143" i="18" a="1"/>
  <c r="P143" i="18" s="1"/>
  <c r="Q143" i="18" s="1" a="1"/>
  <c r="S144" i="18" a="1"/>
  <c r="P144" i="18" a="1"/>
  <c r="P144" i="18" s="1"/>
  <c r="Q144" i="18" a="1"/>
  <c r="S145" i="18" a="1"/>
  <c r="P145" i="18" a="1"/>
  <c r="P145" i="18" s="1"/>
  <c r="Q145" i="18" s="1" a="1"/>
  <c r="S146" i="18" a="1"/>
  <c r="P146" i="18" a="1"/>
  <c r="P146" i="18" s="1"/>
  <c r="Q146" i="18" a="1"/>
  <c r="S147" i="18" a="1"/>
  <c r="P147" i="18" a="1"/>
  <c r="P147" i="18" s="1"/>
  <c r="Q147" i="18" s="1" a="1"/>
  <c r="S148" i="18" a="1"/>
  <c r="P148" i="18" a="1"/>
  <c r="P148" i="18" s="1"/>
  <c r="Q148" i="18" a="1"/>
  <c r="S149" i="18" a="1"/>
  <c r="P149" i="18" a="1"/>
  <c r="P149" i="18" s="1"/>
  <c r="Q149" i="18" s="1" a="1"/>
  <c r="S150" i="18" a="1"/>
  <c r="P150" i="18" a="1"/>
  <c r="P150" i="18" s="1"/>
  <c r="Q150" i="18" a="1"/>
  <c r="S151" i="18" a="1"/>
  <c r="P151" i="18" a="1"/>
  <c r="P151" i="18" s="1"/>
  <c r="Q151" i="18" s="1" a="1"/>
  <c r="S152" i="18" a="1"/>
  <c r="P152" i="18" a="1"/>
  <c r="P152" i="18" s="1"/>
  <c r="Q152" i="18" a="1"/>
  <c r="S153" i="18" a="1"/>
  <c r="P153" i="18" a="1"/>
  <c r="P153" i="18" s="1"/>
  <c r="Q153" i="18" s="1" a="1"/>
  <c r="S154" i="18" a="1"/>
  <c r="P154" i="18" a="1"/>
  <c r="P154" i="18" s="1"/>
  <c r="Q154" i="18" a="1"/>
  <c r="S155" i="18" a="1"/>
  <c r="P155" i="18" a="1"/>
  <c r="P155" i="18" s="1"/>
  <c r="Q155" i="18" s="1" a="1"/>
  <c r="S156" i="18" a="1"/>
  <c r="P156" i="18" a="1"/>
  <c r="P156" i="18" s="1"/>
  <c r="Q156" i="18" a="1"/>
  <c r="S157" i="18" a="1"/>
  <c r="P157" i="18" a="1"/>
  <c r="P157" i="18" s="1"/>
  <c r="Q157" i="18" s="1" a="1"/>
  <c r="S158" i="18" a="1"/>
  <c r="P158" i="18" a="1"/>
  <c r="P158" i="18" s="1"/>
  <c r="Q158" i="18" a="1"/>
  <c r="S159" i="18" a="1"/>
  <c r="P159" i="18" a="1"/>
  <c r="P159" i="18" s="1"/>
  <c r="Q159" i="18" s="1" a="1"/>
  <c r="S160" i="18" a="1"/>
  <c r="P160" i="18" a="1"/>
  <c r="P160" i="18" s="1"/>
  <c r="Q160" i="18" a="1"/>
  <c r="S161" i="18" a="1"/>
  <c r="P161" i="18" a="1"/>
  <c r="P161" i="18" s="1"/>
  <c r="Q161" i="18" s="1" a="1"/>
  <c r="S162" i="18" a="1"/>
  <c r="P162" i="18" a="1"/>
  <c r="P162" i="18" s="1"/>
  <c r="Q162" i="18" a="1"/>
  <c r="S163" i="18" a="1"/>
  <c r="P163" i="18" a="1"/>
  <c r="P163" i="18" s="1"/>
  <c r="Q163" i="18" s="1" a="1"/>
  <c r="S164" i="18" a="1"/>
  <c r="P164" i="18" a="1"/>
  <c r="P164" i="18" s="1"/>
  <c r="Q164" i="18" a="1"/>
  <c r="S165" i="18" a="1"/>
  <c r="P165" i="18" a="1"/>
  <c r="P165" i="18" s="1"/>
  <c r="Q165" i="18" s="1" a="1"/>
  <c r="S166" i="18" a="1"/>
  <c r="P166" i="18" a="1"/>
  <c r="P166" i="18" s="1"/>
  <c r="Q166" i="18" a="1"/>
  <c r="S167" i="18" a="1"/>
  <c r="P167" i="18" a="1"/>
  <c r="P167" i="18" s="1"/>
  <c r="Q167" i="18" s="1" a="1"/>
  <c r="S168" i="18" a="1"/>
  <c r="P168" i="18" a="1"/>
  <c r="P168" i="18" s="1"/>
  <c r="Q168" i="18" a="1"/>
  <c r="S169" i="18" a="1"/>
  <c r="P169" i="18" a="1"/>
  <c r="P169" i="18" s="1"/>
  <c r="Q169" i="18" s="1" a="1"/>
  <c r="S170" i="18" a="1"/>
  <c r="P170" i="18" a="1"/>
  <c r="P170" i="18" s="1"/>
  <c r="Q170" i="18" a="1"/>
  <c r="S171" i="18" a="1"/>
  <c r="P171" i="18" a="1"/>
  <c r="P171" i="18" s="1"/>
  <c r="Q171" i="18" s="1" a="1"/>
  <c r="S172" i="18" a="1"/>
  <c r="P172" i="18" a="1"/>
  <c r="P172" i="18" s="1"/>
  <c r="Q172" i="18" a="1"/>
  <c r="S173" i="18" a="1"/>
  <c r="P173" i="18" a="1"/>
  <c r="P173" i="18" s="1"/>
  <c r="Q173" i="18" s="1" a="1"/>
  <c r="S174" i="18" a="1"/>
  <c r="P174" i="18" a="1"/>
  <c r="P174" i="18" s="1"/>
  <c r="Q174" i="18" a="1"/>
  <c r="S175" i="18" a="1"/>
  <c r="P175" i="18" a="1"/>
  <c r="P175" i="18" s="1"/>
  <c r="Q175" i="18" s="1" a="1"/>
  <c r="S176" i="18" a="1"/>
  <c r="P176" i="18" a="1"/>
  <c r="P176" i="18" s="1"/>
  <c r="Q176" i="18" a="1"/>
  <c r="S177" i="18" a="1"/>
  <c r="P177" i="18" a="1"/>
  <c r="P177" i="18" s="1"/>
  <c r="Q177" i="18" s="1" a="1"/>
  <c r="S178" i="18" a="1"/>
  <c r="P178" i="18" a="1"/>
  <c r="P178" i="18" s="1"/>
  <c r="Q178" i="18" a="1"/>
  <c r="S179" i="18" a="1"/>
  <c r="P179" i="18" a="1"/>
  <c r="P179" i="18" s="1"/>
  <c r="Q179" i="18" s="1" a="1"/>
  <c r="S180" i="18" a="1"/>
  <c r="P180" i="18" a="1"/>
  <c r="P180" i="18" s="1"/>
  <c r="Q180" i="18" a="1"/>
  <c r="S181" i="18" a="1"/>
  <c r="P181" i="18" a="1"/>
  <c r="P181" i="18" s="1"/>
  <c r="Q181" i="18" s="1" a="1"/>
  <c r="S182" i="18" a="1"/>
  <c r="P182" i="18" a="1"/>
  <c r="P182" i="18" s="1"/>
  <c r="Q182" i="18" a="1"/>
  <c r="S183" i="18" a="1"/>
  <c r="P183" i="18" a="1"/>
  <c r="P183" i="18" s="1"/>
  <c r="Q183" i="18" s="1" a="1"/>
  <c r="S184" i="18" a="1"/>
  <c r="P184" i="18" a="1"/>
  <c r="P184" i="18" s="1"/>
  <c r="Q184" i="18" a="1"/>
  <c r="S185" i="18" a="1"/>
  <c r="P185" i="18" a="1"/>
  <c r="P185" i="18" s="1"/>
  <c r="Q185" i="18" s="1" a="1"/>
  <c r="S186" i="18" a="1"/>
  <c r="P186" i="18" a="1"/>
  <c r="P186" i="18" s="1"/>
  <c r="Q186" i="18" a="1"/>
  <c r="S187" i="18" a="1"/>
  <c r="P187" i="18" a="1"/>
  <c r="P187" i="18" s="1"/>
  <c r="Q187" i="18" s="1" a="1"/>
  <c r="S188" i="18" a="1"/>
  <c r="P188" i="18" a="1"/>
  <c r="P188" i="18" s="1"/>
  <c r="Q188" i="18" a="1"/>
  <c r="S189" i="18" a="1"/>
  <c r="P189" i="18" a="1"/>
  <c r="P189" i="18" s="1"/>
  <c r="Q189" i="18" s="1" a="1"/>
  <c r="S190" i="18" a="1"/>
  <c r="P190" i="18" a="1"/>
  <c r="P190" i="18" s="1"/>
  <c r="Q190" i="18" a="1"/>
  <c r="S191" i="18" a="1"/>
  <c r="P191" i="18" a="1"/>
  <c r="P191" i="18" s="1"/>
  <c r="Q191" i="18" s="1" a="1"/>
  <c r="S192" i="18" a="1"/>
  <c r="P192" i="18" a="1"/>
  <c r="P192" i="18" s="1"/>
  <c r="Q192" i="18" a="1"/>
  <c r="S193" i="18" a="1"/>
  <c r="P193" i="18" a="1"/>
  <c r="P193" i="18" s="1"/>
  <c r="Q193" i="18" s="1" a="1"/>
  <c r="S194" i="18" a="1"/>
  <c r="P194" i="18" a="1"/>
  <c r="P194" i="18" s="1"/>
  <c r="Q194" i="18" a="1"/>
  <c r="S195" i="18" a="1"/>
  <c r="P195" i="18" a="1"/>
  <c r="P195" i="18" s="1"/>
  <c r="Q195" i="18" s="1" a="1"/>
  <c r="S196" i="18" a="1"/>
  <c r="P196" i="18" a="1"/>
  <c r="P196" i="18" s="1"/>
  <c r="Q196" i="18" a="1"/>
  <c r="S197" i="18" a="1"/>
  <c r="P197" i="18" a="1"/>
  <c r="P197" i="18" s="1"/>
  <c r="Q197" i="18" s="1" a="1"/>
  <c r="S198" i="18" a="1"/>
  <c r="P198" i="18" a="1"/>
  <c r="P198" i="18" s="1"/>
  <c r="Q198" i="18" a="1"/>
  <c r="S199" i="18" a="1"/>
  <c r="P199" i="18" a="1"/>
  <c r="P199" i="18" s="1"/>
  <c r="Q199" i="18" s="1" a="1"/>
  <c r="S200" i="18" a="1"/>
  <c r="P200" i="18" a="1"/>
  <c r="P200" i="18" s="1"/>
  <c r="Q200" i="18" a="1"/>
  <c r="S201" i="18" a="1"/>
  <c r="P201" i="18" a="1"/>
  <c r="P201" i="18" s="1"/>
  <c r="Q201" i="18" s="1" a="1"/>
  <c r="S202" i="18" a="1"/>
  <c r="P202" i="18" a="1"/>
  <c r="P202" i="18" s="1"/>
  <c r="Q202" i="18" a="1"/>
  <c r="S203" i="18" a="1"/>
  <c r="P203" i="18" a="1"/>
  <c r="P203" i="18" s="1"/>
  <c r="Q203" i="18" s="1" a="1"/>
  <c r="S204" i="18" a="1"/>
  <c r="P204" i="18" a="1"/>
  <c r="P204" i="18" s="1"/>
  <c r="Q204" i="18" a="1"/>
  <c r="S205" i="18" a="1"/>
  <c r="P205" i="18" a="1"/>
  <c r="P205" i="18" s="1"/>
  <c r="Q205" i="18" s="1" a="1"/>
  <c r="S206" i="18" a="1"/>
  <c r="P206" i="18" a="1"/>
  <c r="P206" i="18" s="1"/>
  <c r="Q206" i="18" a="1"/>
  <c r="S207" i="18" a="1"/>
  <c r="P207" i="18" a="1"/>
  <c r="P207" i="18" s="1"/>
  <c r="Q207" i="18" s="1" a="1"/>
  <c r="S208" i="18" a="1"/>
  <c r="P208" i="18" a="1"/>
  <c r="P208" i="18" s="1"/>
  <c r="Q208" i="18" a="1"/>
  <c r="S209" i="18" a="1"/>
  <c r="P209" i="18" a="1"/>
  <c r="P209" i="18" s="1"/>
  <c r="Q209" i="18" s="1" a="1"/>
  <c r="S210" i="18" a="1"/>
  <c r="P210" i="18" a="1"/>
  <c r="P210" i="18" s="1"/>
  <c r="Q210" i="18" a="1"/>
  <c r="S211" i="18" a="1"/>
  <c r="P211" i="18" a="1"/>
  <c r="P211" i="18" s="1"/>
  <c r="Q211" i="18" s="1" a="1"/>
  <c r="S212" i="18" a="1"/>
  <c r="P212" i="18" a="1"/>
  <c r="P212" i="18" s="1"/>
  <c r="Q212" i="18" a="1"/>
  <c r="S213" i="18" a="1"/>
  <c r="P213" i="18" a="1"/>
  <c r="P213" i="18" s="1"/>
  <c r="Q213" i="18" s="1" a="1"/>
  <c r="S214" i="18" a="1"/>
  <c r="P214" i="18" a="1"/>
  <c r="P214" i="18" s="1"/>
  <c r="Q214" i="18" a="1"/>
  <c r="S215" i="18" a="1"/>
  <c r="P215" i="18" a="1"/>
  <c r="P215" i="18" s="1"/>
  <c r="Q215" i="18" s="1" a="1"/>
  <c r="S216" i="18" a="1"/>
  <c r="P216" i="18" a="1"/>
  <c r="P216" i="18" s="1"/>
  <c r="Q216" i="18" a="1"/>
  <c r="S217" i="18" a="1"/>
  <c r="P217" i="18" a="1"/>
  <c r="P217" i="18" s="1"/>
  <c r="Q217" i="18" s="1" a="1"/>
  <c r="S218" i="18" a="1"/>
  <c r="P218" i="18" a="1"/>
  <c r="P218" i="18" s="1"/>
  <c r="Q218" i="18" a="1"/>
  <c r="S219" i="18" a="1"/>
  <c r="P219" i="18" a="1"/>
  <c r="P219" i="18" s="1"/>
  <c r="Q219" i="18" s="1" a="1"/>
  <c r="S220" i="18" a="1"/>
  <c r="P220" i="18" a="1"/>
  <c r="P220" i="18" s="1"/>
  <c r="Q220" i="18" a="1"/>
  <c r="S221" i="18" a="1"/>
  <c r="P221" i="18" a="1"/>
  <c r="P221" i="18" s="1"/>
  <c r="Q221" i="18" s="1" a="1"/>
  <c r="S222" i="18" a="1"/>
  <c r="P222" i="18" a="1"/>
  <c r="P222" i="18" s="1"/>
  <c r="Q222" i="18" a="1"/>
  <c r="S223" i="18" a="1"/>
  <c r="P223" i="18" a="1"/>
  <c r="P223" i="18" s="1"/>
  <c r="Q223" i="18" s="1" a="1"/>
  <c r="S224" i="18" a="1"/>
  <c r="P224" i="18" a="1"/>
  <c r="P224" i="18" s="1"/>
  <c r="Q224" i="18" a="1"/>
  <c r="S225" i="18" a="1"/>
  <c r="P225" i="18" a="1"/>
  <c r="P225" i="18" s="1"/>
  <c r="Q225" i="18" s="1" a="1"/>
  <c r="S226" i="18" a="1"/>
  <c r="P226" i="18" a="1"/>
  <c r="P226" i="18" s="1"/>
  <c r="Q226" i="18" a="1"/>
  <c r="S227" i="18" a="1"/>
  <c r="P227" i="18" a="1"/>
  <c r="P227" i="18" s="1"/>
  <c r="Q227" i="18" s="1" a="1"/>
  <c r="S228" i="18" a="1"/>
  <c r="P228" i="18" a="1"/>
  <c r="P228" i="18" s="1"/>
  <c r="Q228" i="18" a="1"/>
  <c r="S229" i="18" a="1"/>
  <c r="P229" i="18" a="1"/>
  <c r="P229" i="18" s="1"/>
  <c r="Q229" i="18" s="1" a="1"/>
  <c r="S230" i="18" a="1"/>
  <c r="P230" i="18" a="1"/>
  <c r="P230" i="18" s="1"/>
  <c r="Q230" i="18" a="1"/>
  <c r="S231" i="18" a="1"/>
  <c r="P231" i="18" a="1"/>
  <c r="P231" i="18" s="1"/>
  <c r="Q231" i="18" s="1" a="1"/>
  <c r="S232" i="18" a="1"/>
  <c r="P232" i="18" a="1"/>
  <c r="P232" i="18" s="1"/>
  <c r="Q232" i="18" a="1"/>
  <c r="S233" i="18" a="1"/>
  <c r="P233" i="18" a="1"/>
  <c r="P233" i="18" s="1"/>
  <c r="Q233" i="18" s="1" a="1"/>
  <c r="S234" i="18" a="1"/>
  <c r="P234" i="18" a="1"/>
  <c r="P234" i="18" s="1"/>
  <c r="Q234" i="18" a="1"/>
  <c r="S235" i="18" a="1"/>
  <c r="P235" i="18" a="1"/>
  <c r="P235" i="18" s="1"/>
  <c r="Q235" i="18" s="1" a="1"/>
  <c r="S236" i="18" a="1"/>
  <c r="P236" i="18" a="1"/>
  <c r="P236" i="18" s="1"/>
  <c r="Q236" i="18" a="1"/>
  <c r="S237" i="18" a="1"/>
  <c r="P237" i="18" a="1"/>
  <c r="P237" i="18" s="1"/>
  <c r="Q237" i="18" s="1" a="1"/>
  <c r="S238" i="18" a="1"/>
  <c r="P238" i="18" a="1"/>
  <c r="P238" i="18" s="1"/>
  <c r="Q238" i="18" a="1"/>
  <c r="S239" i="18" a="1"/>
  <c r="P239" i="18" a="1"/>
  <c r="P239" i="18" s="1"/>
  <c r="Q239" i="18" s="1" a="1"/>
  <c r="S240" i="18" a="1"/>
  <c r="P240" i="18" a="1"/>
  <c r="P240" i="18" s="1"/>
  <c r="Q240" i="18" a="1"/>
  <c r="S241" i="18" a="1"/>
  <c r="P241" i="18" a="1"/>
  <c r="P241" i="18" s="1"/>
  <c r="Q241" i="18" s="1" a="1"/>
  <c r="S242" i="18" a="1"/>
  <c r="P242" i="18" a="1"/>
  <c r="P242" i="18" s="1"/>
  <c r="Q242" i="18" a="1"/>
  <c r="S243" i="18" a="1"/>
  <c r="P243" i="18" a="1"/>
  <c r="P243" i="18" s="1"/>
  <c r="Q243" i="18" s="1" a="1"/>
  <c r="S244" i="18" a="1"/>
  <c r="P244" i="18" a="1"/>
  <c r="P244" i="18" s="1"/>
  <c r="Q244" i="18" a="1"/>
  <c r="S245" i="18" a="1"/>
  <c r="P245" i="18" a="1"/>
  <c r="P245" i="18" s="1"/>
  <c r="Q245" i="18" s="1" a="1"/>
  <c r="S246" i="18" a="1"/>
  <c r="P246" i="18" a="1"/>
  <c r="P246" i="18" s="1"/>
  <c r="Q246" i="18" a="1"/>
  <c r="S247" i="18" a="1"/>
  <c r="P247" i="18" a="1"/>
  <c r="P247" i="18" s="1"/>
  <c r="Q247" i="18" s="1" a="1"/>
  <c r="S248" i="18" a="1"/>
  <c r="P248" i="18" a="1"/>
  <c r="P248" i="18" s="1"/>
  <c r="Q248" i="18" a="1"/>
  <c r="S249" i="18" a="1"/>
  <c r="P249" i="18" a="1"/>
  <c r="P249" i="18" s="1"/>
  <c r="Q249" i="18" s="1" a="1"/>
  <c r="S250" i="18" a="1"/>
  <c r="P250" i="18" a="1"/>
  <c r="P250" i="18" s="1"/>
  <c r="Q250" i="18" a="1"/>
  <c r="S251" i="18" a="1"/>
  <c r="P251" i="18" a="1"/>
  <c r="P251" i="18" s="1"/>
  <c r="Q251" i="18" s="1" a="1"/>
  <c r="S252" i="18" a="1"/>
  <c r="P252" i="18" a="1"/>
  <c r="P252" i="18" s="1"/>
  <c r="Q252" i="18" a="1"/>
  <c r="S253" i="18" a="1"/>
  <c r="P253" i="18" a="1"/>
  <c r="P253" i="18" s="1"/>
  <c r="Q253" i="18" s="1" a="1"/>
  <c r="S254" i="18" a="1"/>
  <c r="P254" i="18" a="1"/>
  <c r="P254" i="18" s="1"/>
  <c r="Q254" i="18" a="1"/>
  <c r="S255" i="18" a="1"/>
  <c r="P255" i="18" a="1"/>
  <c r="P255" i="18" s="1"/>
  <c r="Q255" i="18" s="1" a="1"/>
  <c r="S256" i="18" a="1"/>
  <c r="P256" i="18" a="1"/>
  <c r="P256" i="18" s="1"/>
  <c r="Q256" i="18" a="1"/>
  <c r="T256" i="18" a="1"/>
  <c r="S257" i="18" a="1"/>
  <c r="P257" i="18" a="1"/>
  <c r="P257" i="18"/>
  <c r="Q257" i="18" s="1" a="1"/>
  <c r="T257" i="18" a="1"/>
  <c r="S258" i="18" a="1"/>
  <c r="P258" i="18" a="1"/>
  <c r="P258" i="18" s="1"/>
  <c r="Q258" i="18" s="1" a="1"/>
  <c r="T258" i="18" a="1"/>
  <c r="S259" i="18" a="1"/>
  <c r="P259" i="18" a="1"/>
  <c r="P259" i="18" s="1"/>
  <c r="Q259" i="18" s="1" a="1"/>
  <c r="T259" i="18" a="1"/>
  <c r="S260" i="18" a="1"/>
  <c r="P260" i="18" a="1"/>
  <c r="P260" i="18" s="1"/>
  <c r="Q260" i="18" a="1"/>
  <c r="T260" i="18" a="1"/>
  <c r="S261" i="18" a="1"/>
  <c r="P261" i="18" a="1"/>
  <c r="P261" i="18"/>
  <c r="Q261" i="18" s="1" a="1"/>
  <c r="T261" i="18" a="1"/>
  <c r="S262" i="18" a="1"/>
  <c r="P262" i="18" a="1"/>
  <c r="P262" i="18" s="1"/>
  <c r="Q262" i="18" s="1" a="1"/>
  <c r="T262" i="18" a="1"/>
  <c r="S263" i="18" a="1"/>
  <c r="P263" i="18" a="1"/>
  <c r="P263" i="18" s="1"/>
  <c r="Q263" i="18" s="1" a="1"/>
  <c r="T263" i="18" a="1"/>
  <c r="S264" i="18" a="1"/>
  <c r="P264" i="18" a="1"/>
  <c r="P264" i="18" s="1"/>
  <c r="Q264" i="18" a="1"/>
  <c r="T264" i="18" a="1"/>
  <c r="S265" i="18" a="1"/>
  <c r="P265" i="18" a="1"/>
  <c r="P265" i="18"/>
  <c r="Q265" i="18" s="1" a="1"/>
  <c r="T265" i="18" a="1"/>
  <c r="S266" i="18" a="1"/>
  <c r="P266" i="18" a="1"/>
  <c r="P266" i="18" s="1"/>
  <c r="Q266" i="18" s="1" a="1"/>
  <c r="T266" i="18" a="1"/>
  <c r="S267" i="18" a="1"/>
  <c r="P267" i="18" a="1"/>
  <c r="P267" i="18" s="1"/>
  <c r="Q267" i="18" s="1" a="1"/>
  <c r="T267" i="18" a="1"/>
  <c r="S268" i="18" a="1"/>
  <c r="P268" i="18" a="1"/>
  <c r="P268" i="18" s="1"/>
  <c r="Q268" i="18" a="1"/>
  <c r="T268" i="18" a="1"/>
  <c r="S269" i="18" a="1"/>
  <c r="P269" i="18" a="1"/>
  <c r="P269" i="18"/>
  <c r="Q269" i="18" s="1" a="1"/>
  <c r="T269" i="18" a="1"/>
  <c r="S270" i="18" a="1"/>
  <c r="P270" i="18" a="1"/>
  <c r="P270" i="18" s="1"/>
  <c r="Q270" i="18" s="1" a="1"/>
  <c r="T270" i="18" a="1"/>
  <c r="S271" i="18" a="1"/>
  <c r="P271" i="18" a="1"/>
  <c r="P271" i="18" s="1"/>
  <c r="Q271" i="18" s="1" a="1"/>
  <c r="T271" i="18" a="1"/>
  <c r="S272" i="18" a="1"/>
  <c r="P272" i="18" a="1"/>
  <c r="P272" i="18" s="1"/>
  <c r="Q272" i="18" a="1"/>
  <c r="T272" i="18" a="1"/>
  <c r="S273" i="18" a="1"/>
  <c r="P273" i="18" a="1"/>
  <c r="P273" i="18"/>
  <c r="Q273" i="18" s="1" a="1"/>
  <c r="T273" i="18" a="1"/>
  <c r="S274" i="18" a="1"/>
  <c r="P274" i="18" a="1"/>
  <c r="P274" i="18" s="1"/>
  <c r="Q274" i="18" s="1" a="1"/>
  <c r="T274" i="18" a="1"/>
  <c r="S275" i="18" a="1"/>
  <c r="P275" i="18" a="1"/>
  <c r="P275" i="18" s="1"/>
  <c r="Q275" i="18" s="1" a="1"/>
  <c r="T275" i="18" a="1"/>
  <c r="S276" i="18" a="1"/>
  <c r="P276" i="18" a="1"/>
  <c r="P276" i="18" s="1"/>
  <c r="Q276" i="18" a="1"/>
  <c r="T276" i="18" a="1"/>
  <c r="S277" i="18" a="1"/>
  <c r="P277" i="18" a="1"/>
  <c r="P277" i="18"/>
  <c r="Q277" i="18" s="1" a="1"/>
  <c r="T277" i="18" a="1"/>
  <c r="S278" i="18" a="1"/>
  <c r="P278" i="18" a="1"/>
  <c r="P278" i="18" s="1"/>
  <c r="Q278" i="18" s="1" a="1"/>
  <c r="T278" i="18" a="1"/>
  <c r="S279" i="18" a="1"/>
  <c r="P279" i="18" a="1"/>
  <c r="P279" i="18" s="1"/>
  <c r="Q279" i="18" s="1" a="1"/>
  <c r="T279" i="18" a="1"/>
  <c r="S280" i="18" a="1"/>
  <c r="P280" i="18" a="1"/>
  <c r="P280" i="18" s="1"/>
  <c r="Q280" i="18" a="1"/>
  <c r="T280" i="18" a="1"/>
  <c r="S281" i="18" a="1"/>
  <c r="P281" i="18" a="1"/>
  <c r="P281" i="18"/>
  <c r="Q281" i="18" s="1" a="1"/>
  <c r="T281" i="18" a="1"/>
  <c r="S282" i="18" a="1"/>
  <c r="P282" i="18" a="1"/>
  <c r="P282" i="18" s="1"/>
  <c r="Q282" i="18" s="1" a="1"/>
  <c r="T282" i="18" a="1"/>
  <c r="S283" i="18" a="1"/>
  <c r="P283" i="18" a="1"/>
  <c r="P283" i="18" s="1"/>
  <c r="Q283" i="18" s="1" a="1"/>
  <c r="T283" i="18" a="1"/>
  <c r="S284" i="18" a="1"/>
  <c r="P284" i="18" a="1"/>
  <c r="P284" i="18" s="1"/>
  <c r="Q284" i="18" a="1"/>
  <c r="T284" i="18" a="1"/>
  <c r="S285" i="18" a="1"/>
  <c r="P285" i="18" a="1"/>
  <c r="P285" i="18"/>
  <c r="Q285" i="18" s="1" a="1"/>
  <c r="T285" i="18" a="1"/>
  <c r="S286" i="18" a="1"/>
  <c r="P286" i="18" a="1"/>
  <c r="P286" i="18" s="1"/>
  <c r="Q286" i="18" s="1" a="1"/>
  <c r="T286" i="18" a="1"/>
  <c r="S287" i="18" a="1"/>
  <c r="P287" i="18" a="1"/>
  <c r="P287" i="18" s="1"/>
  <c r="Q287" i="18" s="1" a="1"/>
  <c r="T287" i="18" a="1"/>
  <c r="S288" i="18" a="1"/>
  <c r="P288" i="18" a="1"/>
  <c r="P288" i="18" s="1"/>
  <c r="Q288" i="18" a="1"/>
  <c r="T288" i="18" a="1"/>
  <c r="S289" i="18" a="1"/>
  <c r="P289" i="18" a="1"/>
  <c r="P289" i="18"/>
  <c r="Q289" i="18" s="1" a="1"/>
  <c r="T289" i="18" a="1"/>
  <c r="S290" i="18" a="1"/>
  <c r="P290" i="18" a="1"/>
  <c r="P290" i="18" s="1"/>
  <c r="Q290" i="18" s="1" a="1"/>
  <c r="T290" i="18" a="1"/>
  <c r="S291" i="18" a="1"/>
  <c r="P291" i="18" a="1"/>
  <c r="P291" i="18" s="1"/>
  <c r="Q291" i="18" s="1" a="1"/>
  <c r="T291" i="18" a="1"/>
  <c r="S292" i="18" a="1"/>
  <c r="P292" i="18" a="1"/>
  <c r="P292" i="18" s="1"/>
  <c r="Q292" i="18" a="1"/>
  <c r="T292" i="18" a="1"/>
  <c r="S293" i="18" a="1"/>
  <c r="P293" i="18" a="1"/>
  <c r="P293" i="18"/>
  <c r="Q293" i="18" s="1" a="1"/>
  <c r="T293" i="18" a="1"/>
  <c r="S294" i="18" a="1"/>
  <c r="P294" i="18" a="1"/>
  <c r="P294" i="18" s="1"/>
  <c r="Q294" i="18" s="1" a="1"/>
  <c r="T294" i="18" a="1"/>
  <c r="S295" i="18" a="1"/>
  <c r="P295" i="18" a="1"/>
  <c r="P295" i="18" s="1"/>
  <c r="Q295" i="18" s="1" a="1"/>
  <c r="T295" i="18" a="1"/>
  <c r="S296" i="18" a="1"/>
  <c r="P296" i="18" a="1"/>
  <c r="P296" i="18" s="1"/>
  <c r="Q296" i="18" a="1"/>
  <c r="T296" i="18" a="1"/>
  <c r="S297" i="18" a="1"/>
  <c r="P297" i="18" a="1"/>
  <c r="P297" i="18"/>
  <c r="Q297" i="18" s="1" a="1"/>
  <c r="T297" i="18" a="1"/>
  <c r="S298" i="18" a="1"/>
  <c r="P298" i="18" a="1"/>
  <c r="P298" i="18" s="1"/>
  <c r="Q298" i="18" s="1" a="1"/>
  <c r="T298" i="18" a="1"/>
  <c r="S299" i="18" a="1"/>
  <c r="P299" i="18" a="1"/>
  <c r="P299" i="18" s="1"/>
  <c r="Q299" i="18" s="1" a="1"/>
  <c r="T299" i="18" a="1"/>
  <c r="S300" i="18" a="1"/>
  <c r="P300" i="18" a="1"/>
  <c r="P300" i="18" s="1"/>
  <c r="Q300" i="18" a="1"/>
  <c r="T300" i="18" a="1"/>
  <c r="S301" i="18" a="1"/>
  <c r="P301" i="18" a="1"/>
  <c r="P301" i="18"/>
  <c r="Q301" i="18" s="1" a="1"/>
  <c r="T301" i="18" a="1"/>
  <c r="S302" i="18" a="1"/>
  <c r="P302" i="18" a="1"/>
  <c r="P302" i="18" s="1"/>
  <c r="Q302" i="18" s="1" a="1"/>
  <c r="T302" i="18" a="1"/>
  <c r="S303" i="18" a="1"/>
  <c r="P303" i="18" a="1"/>
  <c r="P303" i="18" s="1"/>
  <c r="Q303" i="18" s="1" a="1"/>
  <c r="T303" i="18" a="1"/>
  <c r="S304" i="18" a="1"/>
  <c r="P304" i="18" a="1"/>
  <c r="P304" i="18" s="1"/>
  <c r="Q304" i="18" a="1"/>
  <c r="T304" i="18" a="1"/>
  <c r="S305" i="18" a="1"/>
  <c r="P305" i="18" a="1"/>
  <c r="P305" i="18"/>
  <c r="Q305" i="18" s="1" a="1"/>
  <c r="T305" i="18" a="1"/>
  <c r="S306" i="18" a="1"/>
  <c r="P306" i="18" a="1"/>
  <c r="P306" i="18" s="1"/>
  <c r="Q306" i="18" s="1" a="1"/>
  <c r="T306" i="18" a="1"/>
  <c r="S307" i="18" a="1"/>
  <c r="P307" i="18" a="1"/>
  <c r="P307" i="18" s="1"/>
  <c r="Q307" i="18" s="1" a="1"/>
  <c r="T307" i="18" a="1"/>
  <c r="S308" i="18" a="1"/>
  <c r="P308" i="18" a="1"/>
  <c r="P308" i="18" s="1"/>
  <c r="Q308" i="18" a="1"/>
  <c r="T308" i="18" a="1"/>
  <c r="S309" i="18" a="1"/>
  <c r="P309" i="18" a="1"/>
  <c r="P309" i="18"/>
  <c r="Q309" i="18" s="1" a="1"/>
  <c r="T309" i="18" a="1"/>
  <c r="S310" i="18" a="1"/>
  <c r="P310" i="18" a="1"/>
  <c r="P310" i="18" s="1"/>
  <c r="Q310" i="18" s="1" a="1"/>
  <c r="T310" i="18" a="1"/>
  <c r="S311" i="18" a="1"/>
  <c r="P311" i="18" a="1"/>
  <c r="P311" i="18" s="1"/>
  <c r="Q311" i="18" s="1" a="1"/>
  <c r="T311" i="18" a="1"/>
  <c r="S312" i="18" a="1"/>
  <c r="P312" i="18" a="1"/>
  <c r="P312" i="18" s="1"/>
  <c r="Q312" i="18" a="1"/>
  <c r="T312" i="18" a="1"/>
  <c r="S313" i="18" a="1"/>
  <c r="P313" i="18" a="1"/>
  <c r="P313" i="18"/>
  <c r="Q313" i="18" s="1" a="1"/>
  <c r="T313" i="18" a="1"/>
  <c r="S314" i="18" a="1"/>
  <c r="P314" i="18" a="1"/>
  <c r="P314" i="18" s="1"/>
  <c r="Q314" i="18" s="1" a="1"/>
  <c r="T314" i="18" a="1"/>
  <c r="S315" i="18" a="1"/>
  <c r="P315" i="18" a="1"/>
  <c r="P315" i="18" s="1"/>
  <c r="Q315" i="18" s="1" a="1"/>
  <c r="T315" i="18" a="1"/>
  <c r="S316" i="18" a="1"/>
  <c r="P316" i="18" a="1"/>
  <c r="P316" i="18" s="1"/>
  <c r="Q316" i="18" a="1"/>
  <c r="T316" i="18" a="1"/>
  <c r="S317" i="18" a="1"/>
  <c r="P317" i="18" a="1"/>
  <c r="P317" i="18"/>
  <c r="Q317" i="18" s="1" a="1"/>
  <c r="T317" i="18" a="1"/>
  <c r="S318" i="18" a="1"/>
  <c r="P318" i="18" a="1"/>
  <c r="P318" i="18" s="1"/>
  <c r="Q318" i="18" s="1" a="1"/>
  <c r="T318" i="18" a="1"/>
  <c r="S319" i="18" a="1"/>
  <c r="P319" i="18" a="1"/>
  <c r="P319" i="18" s="1"/>
  <c r="Q319" i="18" s="1" a="1"/>
  <c r="T319" i="18" a="1"/>
  <c r="S320" i="18" a="1"/>
  <c r="P320" i="18" a="1"/>
  <c r="P320" i="18" s="1"/>
  <c r="Q320" i="18" a="1"/>
  <c r="T320" i="18" a="1"/>
  <c r="S321" i="18" a="1"/>
  <c r="P321" i="18" a="1"/>
  <c r="P321" i="18"/>
  <c r="Q321" i="18" s="1" a="1"/>
  <c r="T321" i="18" a="1"/>
  <c r="S322" i="18" a="1"/>
  <c r="P322" i="18" a="1"/>
  <c r="P322" i="18" s="1"/>
  <c r="Q322" i="18" s="1" a="1"/>
  <c r="T322" i="18" a="1"/>
  <c r="S323" i="18" a="1"/>
  <c r="P323" i="18" a="1"/>
  <c r="P323" i="18" s="1"/>
  <c r="Q323" i="18" s="1" a="1"/>
  <c r="T323" i="18" a="1"/>
  <c r="S324" i="18" a="1"/>
  <c r="P324" i="18" a="1"/>
  <c r="P324" i="18" s="1"/>
  <c r="Q324" i="18" a="1"/>
  <c r="T324" i="18" a="1"/>
  <c r="S325" i="18" a="1"/>
  <c r="P325" i="18" a="1"/>
  <c r="P325" i="18"/>
  <c r="Q325" i="18" s="1" a="1"/>
  <c r="T325" i="18" a="1"/>
  <c r="S326" i="18" a="1"/>
  <c r="P326" i="18" a="1"/>
  <c r="P326" i="18" s="1"/>
  <c r="Q326" i="18" s="1" a="1"/>
  <c r="T326" i="18" a="1"/>
  <c r="S327" i="18" a="1"/>
  <c r="P327" i="18" a="1"/>
  <c r="P327" i="18" s="1"/>
  <c r="Q327" i="18" s="1" a="1"/>
  <c r="T327" i="18" a="1"/>
  <c r="S328" i="18" a="1"/>
  <c r="P328" i="18" a="1"/>
  <c r="P328" i="18" s="1"/>
  <c r="Q328" i="18" a="1"/>
  <c r="T328" i="18" a="1"/>
  <c r="S329" i="18" a="1"/>
  <c r="P329" i="18" a="1"/>
  <c r="P329" i="18"/>
  <c r="Q329" i="18" s="1" a="1"/>
  <c r="T329" i="18" a="1"/>
  <c r="S330" i="18" a="1"/>
  <c r="P330" i="18" a="1"/>
  <c r="P330" i="18" s="1"/>
  <c r="Q330" i="18" s="1" a="1"/>
  <c r="T330" i="18" a="1"/>
  <c r="S331" i="18" a="1"/>
  <c r="P331" i="18" a="1"/>
  <c r="P331" i="18" s="1"/>
  <c r="Q331" i="18" s="1" a="1"/>
  <c r="T331" i="18" a="1"/>
  <c r="S332" i="18" a="1"/>
  <c r="P332" i="18" a="1"/>
  <c r="P332" i="18" s="1"/>
  <c r="Q332" i="18" a="1"/>
  <c r="T332" i="18" a="1"/>
  <c r="S333" i="18" a="1"/>
  <c r="P333" i="18" a="1"/>
  <c r="P333" i="18"/>
  <c r="Q333" i="18" s="1" a="1"/>
  <c r="T333" i="18" a="1"/>
  <c r="S334" i="18" a="1"/>
  <c r="P334" i="18" a="1"/>
  <c r="P334" i="18" s="1"/>
  <c r="Q334" i="18" s="1" a="1"/>
  <c r="T334" i="18" a="1"/>
  <c r="S335" i="18" a="1"/>
  <c r="P335" i="18" a="1"/>
  <c r="P335" i="18" s="1"/>
  <c r="Q335" i="18" s="1" a="1"/>
  <c r="T335" i="18" a="1"/>
  <c r="S336" i="18" a="1"/>
  <c r="P336" i="18" a="1"/>
  <c r="P336" i="18" s="1"/>
  <c r="Q336" i="18" a="1"/>
  <c r="T336" i="18" a="1"/>
  <c r="S337" i="18" a="1"/>
  <c r="P337" i="18" a="1"/>
  <c r="P337" i="18"/>
  <c r="Q337" i="18" s="1" a="1"/>
  <c r="T337" i="18" a="1"/>
  <c r="S338" i="18" a="1"/>
  <c r="P338" i="18" a="1"/>
  <c r="P338" i="18" s="1"/>
  <c r="Q338" i="18" s="1" a="1"/>
  <c r="T338" i="18" a="1"/>
  <c r="S339" i="18" a="1"/>
  <c r="P339" i="18" a="1"/>
  <c r="P339" i="18" s="1"/>
  <c r="Q339" i="18" s="1" a="1"/>
  <c r="T339" i="18" a="1"/>
  <c r="S340" i="18" a="1"/>
  <c r="P340" i="18" a="1"/>
  <c r="P340" i="18" s="1"/>
  <c r="Q340" i="18" a="1"/>
  <c r="T340" i="18" a="1"/>
  <c r="S341" i="18" a="1"/>
  <c r="P341" i="18" a="1"/>
  <c r="P341" i="18"/>
  <c r="Q341" i="18" s="1" a="1"/>
  <c r="T341" i="18" a="1"/>
  <c r="S342" i="18" a="1"/>
  <c r="P342" i="18" a="1"/>
  <c r="P342" i="18" s="1"/>
  <c r="Q342" i="18" s="1" a="1"/>
  <c r="T342" i="18" a="1"/>
  <c r="S343" i="18" a="1"/>
  <c r="P343" i="18" a="1"/>
  <c r="P343" i="18"/>
  <c r="Q343" i="18" s="1" a="1"/>
  <c r="T343" i="18" a="1"/>
  <c r="S344" i="18" a="1"/>
  <c r="P344" i="18" a="1"/>
  <c r="P344" i="18" s="1"/>
  <c r="Q344" i="18" a="1"/>
  <c r="T344" i="18" a="1"/>
  <c r="S345" i="18" a="1"/>
  <c r="P345" i="18" a="1"/>
  <c r="P345" i="18"/>
  <c r="Q345" i="18" s="1" a="1"/>
  <c r="T345" i="18" a="1"/>
  <c r="S346" i="18" a="1"/>
  <c r="P346" i="18" a="1"/>
  <c r="P346" i="18" s="1"/>
  <c r="Q346" i="18" s="1" a="1"/>
  <c r="T346" i="18" a="1"/>
  <c r="S347" i="18" a="1"/>
  <c r="P347" i="18" a="1"/>
  <c r="P347" i="18"/>
  <c r="Q347" i="18" s="1" a="1"/>
  <c r="T347" i="18" a="1"/>
  <c r="S348" i="18" a="1"/>
  <c r="P348" i="18" a="1"/>
  <c r="P348" i="18" s="1"/>
  <c r="Q348" i="18" a="1"/>
  <c r="T348" i="18" a="1"/>
  <c r="S349" i="18" a="1"/>
  <c r="P349" i="18" a="1"/>
  <c r="P349" i="18"/>
  <c r="Q349" i="18" s="1" a="1"/>
  <c r="T349" i="18" a="1"/>
  <c r="S350" i="18" a="1"/>
  <c r="P350" i="18" a="1"/>
  <c r="P350" i="18" s="1"/>
  <c r="Q350" i="18" s="1" a="1"/>
  <c r="T350" i="18" a="1"/>
  <c r="S351" i="18" a="1"/>
  <c r="P351" i="18" a="1"/>
  <c r="P351" i="18"/>
  <c r="Q351" i="18" s="1" a="1"/>
  <c r="T351" i="18" a="1"/>
  <c r="S352" i="18" a="1"/>
  <c r="P352" i="18" a="1"/>
  <c r="P352" i="18" s="1"/>
  <c r="Q352" i="18" a="1"/>
  <c r="T352" i="18" a="1"/>
  <c r="S353" i="18" a="1"/>
  <c r="P353" i="18" a="1"/>
  <c r="P353" i="18"/>
  <c r="Q353" i="18" s="1" a="1"/>
  <c r="T353" i="18" a="1"/>
  <c r="S354" i="18" a="1"/>
  <c r="P354" i="18" a="1"/>
  <c r="P354" i="18" s="1"/>
  <c r="Q354" i="18" s="1" a="1"/>
  <c r="T354" i="18" a="1"/>
  <c r="S355" i="18" a="1"/>
  <c r="P355" i="18" a="1"/>
  <c r="P355" i="18"/>
  <c r="Q355" i="18" s="1" a="1"/>
  <c r="T355" i="18" a="1"/>
  <c r="S356" i="18" a="1"/>
  <c r="P356" i="18" a="1"/>
  <c r="P356" i="18" s="1"/>
  <c r="Q356" i="18" a="1"/>
  <c r="T356" i="18" a="1"/>
  <c r="S357" i="18" a="1"/>
  <c r="P357" i="18" a="1"/>
  <c r="P357" i="18"/>
  <c r="Q357" i="18" s="1" a="1"/>
  <c r="T357" i="18" a="1"/>
  <c r="S358" i="18" a="1"/>
  <c r="P358" i="18" a="1"/>
  <c r="P358" i="18" s="1"/>
  <c r="Q358" i="18" s="1" a="1"/>
  <c r="T358" i="18" a="1"/>
  <c r="S359" i="18" a="1"/>
  <c r="P359" i="18" a="1"/>
  <c r="P359" i="18"/>
  <c r="Q359" i="18" s="1" a="1"/>
  <c r="T359" i="18" a="1"/>
  <c r="S360" i="18" a="1"/>
  <c r="P360" i="18" a="1"/>
  <c r="P360" i="18" s="1"/>
  <c r="Q360" i="18" a="1"/>
  <c r="T360" i="18" a="1"/>
  <c r="S361" i="18" a="1"/>
  <c r="P361" i="18" a="1"/>
  <c r="P361" i="18"/>
  <c r="Q361" i="18" s="1" a="1"/>
  <c r="T361" i="18" a="1"/>
  <c r="S362" i="18" a="1"/>
  <c r="P362" i="18" a="1"/>
  <c r="P362" i="18" s="1"/>
  <c r="Q362" i="18" s="1" a="1"/>
  <c r="T362" i="18" a="1"/>
  <c r="S363" i="18" a="1"/>
  <c r="P363" i="18" a="1"/>
  <c r="P363" i="18"/>
  <c r="Q363" i="18" s="1" a="1"/>
  <c r="T363" i="18" a="1"/>
  <c r="S364" i="18" a="1"/>
  <c r="P364" i="18" a="1"/>
  <c r="P364" i="18" s="1"/>
  <c r="Q364" i="18" a="1"/>
  <c r="T364" i="18" a="1"/>
  <c r="S365" i="18" a="1"/>
  <c r="P365" i="18" a="1"/>
  <c r="P365" i="18"/>
  <c r="Q365" i="18" s="1" a="1"/>
  <c r="T365" i="18" a="1"/>
  <c r="S366" i="18" a="1"/>
  <c r="P366" i="18" a="1"/>
  <c r="P366" i="18" s="1"/>
  <c r="Q366" i="18" s="1" a="1"/>
  <c r="T366" i="18" a="1"/>
  <c r="S367" i="18" a="1"/>
  <c r="P367" i="18" a="1"/>
  <c r="P367" i="18"/>
  <c r="Q367" i="18" s="1" a="1"/>
  <c r="T367" i="18" a="1"/>
  <c r="S368" i="18" a="1"/>
  <c r="P368" i="18" a="1"/>
  <c r="P368" i="18" s="1"/>
  <c r="Q368" i="18" a="1"/>
  <c r="T368" i="18" a="1"/>
  <c r="S369" i="18" a="1"/>
  <c r="P369" i="18" a="1"/>
  <c r="P369" i="18"/>
  <c r="Q369" i="18" s="1" a="1"/>
  <c r="T369" i="18" a="1"/>
  <c r="S370" i="18" a="1"/>
  <c r="P370" i="18" a="1"/>
  <c r="P370" i="18" s="1"/>
  <c r="Q370" i="18" s="1" a="1"/>
  <c r="T370" i="18" a="1"/>
  <c r="S371" i="18" a="1"/>
  <c r="P371" i="18" a="1"/>
  <c r="P371" i="18"/>
  <c r="Q371" i="18" s="1" a="1"/>
  <c r="T371" i="18" a="1"/>
  <c r="S372" i="18" a="1"/>
  <c r="P372" i="18" a="1"/>
  <c r="P372" i="18" s="1"/>
  <c r="Q372" i="18" a="1"/>
  <c r="T372" i="18" a="1"/>
  <c r="S373" i="18" a="1"/>
  <c r="P373" i="18" a="1"/>
  <c r="P373" i="18"/>
  <c r="Q373" i="18" s="1" a="1"/>
  <c r="T373" i="18" a="1"/>
  <c r="S374" i="18" a="1"/>
  <c r="P374" i="18" a="1"/>
  <c r="P374" i="18" s="1"/>
  <c r="Q374" i="18" s="1" a="1"/>
  <c r="T374" i="18" a="1"/>
  <c r="S375" i="18" a="1"/>
  <c r="P375" i="18" a="1"/>
  <c r="P375" i="18"/>
  <c r="Q375" i="18" s="1" a="1"/>
  <c r="T375" i="18" a="1"/>
  <c r="S376" i="18" a="1"/>
  <c r="P376" i="18" a="1"/>
  <c r="P376" i="18" s="1"/>
  <c r="Q376" i="18" a="1"/>
  <c r="T376" i="18" a="1"/>
  <c r="S377" i="18" a="1"/>
  <c r="P377" i="18" a="1"/>
  <c r="P377" i="18"/>
  <c r="Q377" i="18" s="1" a="1"/>
  <c r="T377" i="18" a="1"/>
  <c r="S378" i="18" a="1"/>
  <c r="P378" i="18" a="1"/>
  <c r="P378" i="18" s="1"/>
  <c r="Q378" i="18" s="1" a="1"/>
  <c r="T378" i="18" a="1"/>
  <c r="S379" i="18" a="1"/>
  <c r="P379" i="18" a="1"/>
  <c r="P379" i="18"/>
  <c r="Q379" i="18" s="1" a="1"/>
  <c r="T379" i="18" a="1"/>
  <c r="S380" i="18" a="1"/>
  <c r="P380" i="18" a="1"/>
  <c r="P380" i="18" s="1"/>
  <c r="Q380" i="18" a="1"/>
  <c r="T380" i="18" a="1"/>
  <c r="S381" i="18" a="1"/>
  <c r="P381" i="18" a="1"/>
  <c r="P381" i="18"/>
  <c r="Q381" i="18" s="1" a="1"/>
  <c r="T381" i="18" a="1"/>
  <c r="S382" i="18" a="1"/>
  <c r="P382" i="18" a="1"/>
  <c r="P382" i="18" s="1"/>
  <c r="Q382" i="18" s="1" a="1"/>
  <c r="T382" i="18" a="1"/>
  <c r="S383" i="18" a="1"/>
  <c r="P383" i="18" a="1"/>
  <c r="P383" i="18"/>
  <c r="Q383" i="18" s="1" a="1"/>
  <c r="T383" i="18" a="1"/>
  <c r="S384" i="18" a="1"/>
  <c r="P384" i="18" a="1"/>
  <c r="P384" i="18" s="1"/>
  <c r="Q384" i="18" a="1"/>
  <c r="T384" i="18" a="1"/>
  <c r="S385" i="18" a="1"/>
  <c r="P385" i="18" a="1"/>
  <c r="P385" i="18"/>
  <c r="Q385" i="18" s="1" a="1"/>
  <c r="T385" i="18" a="1"/>
  <c r="S386" i="18" a="1"/>
  <c r="P386" i="18" a="1"/>
  <c r="P386" i="18" s="1"/>
  <c r="Q386" i="18" s="1" a="1"/>
  <c r="T386" i="18" a="1"/>
  <c r="S387" i="18" a="1"/>
  <c r="P387" i="18" a="1"/>
  <c r="P387" i="18"/>
  <c r="Q387" i="18" s="1" a="1"/>
  <c r="T387" i="18" a="1"/>
  <c r="S388" i="18" a="1"/>
  <c r="P388" i="18" a="1"/>
  <c r="P388" i="18" s="1"/>
  <c r="Q388" i="18" a="1"/>
  <c r="T388" i="18" a="1"/>
  <c r="S389" i="18" a="1"/>
  <c r="P389" i="18" a="1"/>
  <c r="P389" i="18"/>
  <c r="Q389" i="18" s="1" a="1"/>
  <c r="T389" i="18" a="1"/>
  <c r="S390" i="18" a="1"/>
  <c r="P390" i="18" a="1"/>
  <c r="P390" i="18" s="1"/>
  <c r="Q390" i="18" s="1" a="1"/>
  <c r="T390" i="18" a="1"/>
  <c r="S391" i="18" a="1"/>
  <c r="P391" i="18" a="1"/>
  <c r="P391" i="18"/>
  <c r="Q391" i="18" s="1" a="1"/>
  <c r="T391" i="18" a="1"/>
  <c r="S392" i="18" a="1"/>
  <c r="P392" i="18" a="1"/>
  <c r="P392" i="18" s="1"/>
  <c r="Q392" i="18" a="1"/>
  <c r="T392" i="18" a="1"/>
  <c r="S393" i="18" a="1"/>
  <c r="P393" i="18" a="1"/>
  <c r="P393" i="18"/>
  <c r="Q393" i="18" s="1" a="1"/>
  <c r="T393" i="18" a="1"/>
  <c r="S394" i="18" a="1"/>
  <c r="P394" i="18" a="1"/>
  <c r="P394" i="18" s="1"/>
  <c r="Q394" i="18" s="1" a="1"/>
  <c r="T394" i="18" a="1"/>
  <c r="S395" i="18" a="1"/>
  <c r="P395" i="18" a="1"/>
  <c r="P395" i="18"/>
  <c r="Q395" i="18" s="1" a="1"/>
  <c r="T395" i="18" a="1"/>
  <c r="S396" i="18" a="1"/>
  <c r="P396" i="18" a="1"/>
  <c r="P396" i="18" s="1"/>
  <c r="Q396" i="18" a="1"/>
  <c r="T396" i="18" a="1"/>
  <c r="S397" i="18" a="1"/>
  <c r="P397" i="18" a="1"/>
  <c r="P397" i="18"/>
  <c r="Q397" i="18" s="1" a="1"/>
  <c r="T397" i="18" a="1"/>
  <c r="S398" i="18" a="1"/>
  <c r="P398" i="18" a="1"/>
  <c r="P398" i="18" s="1"/>
  <c r="Q398" i="18" s="1" a="1"/>
  <c r="T398" i="18" a="1"/>
  <c r="S399" i="18" a="1"/>
  <c r="P399" i="18" a="1"/>
  <c r="P399" i="18"/>
  <c r="Q399" i="18" s="1" a="1"/>
  <c r="T399" i="18" a="1"/>
  <c r="S400" i="18" a="1"/>
  <c r="P400" i="18" a="1"/>
  <c r="P400" i="18" s="1"/>
  <c r="Q400" i="18" a="1"/>
  <c r="T400" i="18" a="1"/>
  <c r="S401" i="18" a="1"/>
  <c r="P401" i="18" a="1"/>
  <c r="P401" i="18"/>
  <c r="Q401" i="18" s="1" a="1"/>
  <c r="T401" i="18" a="1"/>
  <c r="S402" i="18" a="1"/>
  <c r="P402" i="18" a="1"/>
  <c r="P402" i="18" s="1"/>
  <c r="Q402" i="18" s="1" a="1"/>
  <c r="T402" i="18" a="1"/>
  <c r="S403" i="18" a="1"/>
  <c r="P403" i="18" a="1"/>
  <c r="P403" i="18"/>
  <c r="Q403" i="18" s="1" a="1"/>
  <c r="T403" i="18" a="1"/>
  <c r="S404" i="18" a="1"/>
  <c r="P404" i="18" a="1"/>
  <c r="P404" i="18" s="1"/>
  <c r="Q404" i="18" a="1"/>
  <c r="T404" i="18" a="1"/>
  <c r="S405" i="18" a="1"/>
  <c r="P405" i="18" a="1"/>
  <c r="P405" i="18"/>
  <c r="Q405" i="18" s="1" a="1"/>
  <c r="T405" i="18" a="1"/>
  <c r="S406" i="18" a="1"/>
  <c r="P406" i="18" a="1"/>
  <c r="P406" i="18" s="1"/>
  <c r="Q406" i="18" s="1" a="1"/>
  <c r="T406" i="18" a="1"/>
  <c r="S407" i="18" a="1"/>
  <c r="P407" i="18" a="1"/>
  <c r="P407" i="18"/>
  <c r="Q407" i="18" s="1" a="1"/>
  <c r="T407" i="18" a="1"/>
  <c r="S408" i="18" a="1"/>
  <c r="P408" i="18" a="1"/>
  <c r="P408" i="18" s="1"/>
  <c r="Q408" i="18" a="1"/>
  <c r="T408" i="18" a="1"/>
  <c r="S409" i="18" a="1"/>
  <c r="P409" i="18" a="1"/>
  <c r="P409" i="18"/>
  <c r="Q409" i="18" s="1" a="1"/>
  <c r="T409" i="18" a="1"/>
  <c r="S410" i="18" a="1"/>
  <c r="P410" i="18" a="1"/>
  <c r="P410" i="18" s="1"/>
  <c r="Q410" i="18" s="1" a="1"/>
  <c r="T410" i="18" a="1"/>
  <c r="S411" i="18" a="1"/>
  <c r="P411" i="18" a="1"/>
  <c r="P411" i="18"/>
  <c r="Q411" i="18" s="1" a="1"/>
  <c r="T411" i="18" a="1"/>
  <c r="S412" i="18" a="1"/>
  <c r="P412" i="18" a="1"/>
  <c r="P412" i="18" s="1"/>
  <c r="Q412" i="18" a="1"/>
  <c r="T412" i="18" a="1"/>
  <c r="S413" i="18" a="1"/>
  <c r="P413" i="18" a="1"/>
  <c r="P413" i="18"/>
  <c r="Q413" i="18" s="1" a="1"/>
  <c r="T413" i="18" a="1"/>
  <c r="S414" i="18" a="1"/>
  <c r="P414" i="18" a="1"/>
  <c r="P414" i="18" s="1"/>
  <c r="Q414" i="18" s="1" a="1"/>
  <c r="T414" i="18" a="1"/>
  <c r="S415" i="18" a="1"/>
  <c r="P415" i="18" a="1"/>
  <c r="P415" i="18"/>
  <c r="Q415" i="18" s="1" a="1"/>
  <c r="T415" i="18" a="1"/>
  <c r="S416" i="18" a="1"/>
  <c r="P416" i="18" a="1"/>
  <c r="P416" i="18" s="1"/>
  <c r="Q416" i="18" a="1"/>
  <c r="T416" i="18" a="1"/>
  <c r="S417" i="18" a="1"/>
  <c r="P417" i="18" a="1"/>
  <c r="P417" i="18"/>
  <c r="Q417" i="18" s="1" a="1"/>
  <c r="T417" i="18" a="1"/>
  <c r="S418" i="18" a="1"/>
  <c r="P418" i="18" a="1"/>
  <c r="P418" i="18" s="1"/>
  <c r="Q418" i="18" s="1" a="1"/>
  <c r="T418" i="18" a="1"/>
  <c r="S419" i="18" a="1"/>
  <c r="P419" i="18" a="1"/>
  <c r="P419" i="18"/>
  <c r="Q419" i="18" s="1" a="1"/>
  <c r="T419" i="18" a="1"/>
  <c r="S420" i="18" a="1"/>
  <c r="P420" i="18" a="1"/>
  <c r="P420" i="18" s="1"/>
  <c r="Q420" i="18" a="1"/>
  <c r="T420" i="18" a="1"/>
  <c r="S421" i="18" a="1"/>
  <c r="P421" i="18" a="1"/>
  <c r="P421" i="18"/>
  <c r="Q421" i="18" s="1" a="1"/>
  <c r="T421" i="18" a="1"/>
  <c r="S422" i="18" a="1"/>
  <c r="P422" i="18" a="1"/>
  <c r="P422" i="18" s="1"/>
  <c r="Q422" i="18" s="1" a="1"/>
  <c r="T422" i="18" a="1"/>
  <c r="S423" i="18" a="1"/>
  <c r="P423" i="18" a="1"/>
  <c r="P423" i="18"/>
  <c r="Q423" i="18" s="1" a="1"/>
  <c r="T423" i="18" a="1"/>
  <c r="S424" i="18" a="1"/>
  <c r="P424" i="18" a="1"/>
  <c r="P424" i="18" s="1"/>
  <c r="Q424" i="18" a="1"/>
  <c r="T424" i="18" a="1"/>
  <c r="S425" i="18" a="1"/>
  <c r="P425" i="18" a="1"/>
  <c r="P425" i="18"/>
  <c r="Q425" i="18" s="1" a="1"/>
  <c r="T425" i="18" a="1"/>
  <c r="S426" i="18" a="1"/>
  <c r="P426" i="18" a="1"/>
  <c r="P426" i="18" s="1"/>
  <c r="Q426" i="18" s="1" a="1"/>
  <c r="T426" i="18" a="1"/>
  <c r="S427" i="18" a="1"/>
  <c r="P427" i="18" a="1"/>
  <c r="P427" i="18"/>
  <c r="Q427" i="18" s="1" a="1"/>
  <c r="T427" i="18" a="1"/>
  <c r="S428" i="18" a="1"/>
  <c r="P428" i="18" a="1"/>
  <c r="P428" i="18" s="1"/>
  <c r="Q428" i="18" a="1"/>
  <c r="T428" i="18" a="1"/>
  <c r="S429" i="18" a="1"/>
  <c r="P429" i="18" a="1"/>
  <c r="P429" i="18"/>
  <c r="Q429" i="18" s="1" a="1"/>
  <c r="T429" i="18" a="1"/>
  <c r="S430" i="18" a="1"/>
  <c r="P430" i="18" a="1"/>
  <c r="P430" i="18" s="1"/>
  <c r="Q430" i="18" s="1" a="1"/>
  <c r="T430" i="18" a="1"/>
  <c r="S431" i="18" a="1"/>
  <c r="P431" i="18" a="1"/>
  <c r="P431" i="18"/>
  <c r="Q431" i="18" s="1" a="1"/>
  <c r="T431" i="18" a="1"/>
  <c r="S432" i="18" a="1"/>
  <c r="P432" i="18" a="1"/>
  <c r="P432" i="18" s="1"/>
  <c r="Q432" i="18" a="1"/>
  <c r="T432" i="18" a="1"/>
  <c r="S433" i="18" a="1"/>
  <c r="P433" i="18" a="1"/>
  <c r="P433" i="18"/>
  <c r="Q433" i="18" s="1" a="1"/>
  <c r="T433" i="18" a="1"/>
  <c r="S434" i="18" a="1"/>
  <c r="P434" i="18" a="1"/>
  <c r="P434" i="18" s="1"/>
  <c r="Q434" i="18" s="1" a="1"/>
  <c r="T434" i="18" a="1"/>
  <c r="S435" i="18" a="1"/>
  <c r="P435" i="18" a="1"/>
  <c r="P435" i="18"/>
  <c r="Q435" i="18" s="1" a="1"/>
  <c r="T435" i="18" a="1"/>
  <c r="S436" i="18" a="1"/>
  <c r="P436" i="18" a="1"/>
  <c r="P436" i="18" s="1"/>
  <c r="Q436" i="18" a="1"/>
  <c r="T436" i="18" a="1"/>
  <c r="S437" i="18" a="1"/>
  <c r="P437" i="18" a="1"/>
  <c r="P437" i="18"/>
  <c r="Q437" i="18" s="1" a="1"/>
  <c r="T437" i="18" a="1"/>
  <c r="S438" i="18" a="1"/>
  <c r="P438" i="18" a="1"/>
  <c r="P438" i="18" s="1"/>
  <c r="Q438" i="18" s="1" a="1"/>
  <c r="T438" i="18" a="1"/>
  <c r="S439" i="18" a="1"/>
  <c r="P439" i="18" a="1"/>
  <c r="P439" i="18"/>
  <c r="Q439" i="18" s="1" a="1"/>
  <c r="T439" i="18" a="1"/>
  <c r="S440" i="18" a="1"/>
  <c r="P440" i="18" a="1"/>
  <c r="P440" i="18" s="1"/>
  <c r="Q440" i="18" a="1"/>
  <c r="T440" i="18" a="1"/>
  <c r="S441" i="18" a="1"/>
  <c r="P441" i="18" a="1"/>
  <c r="P441" i="18"/>
  <c r="Q441" i="18" s="1" a="1"/>
  <c r="T441" i="18" a="1"/>
  <c r="S442" i="18" a="1"/>
  <c r="P442" i="18" a="1"/>
  <c r="P442" i="18" s="1"/>
  <c r="Q442" i="18" s="1" a="1"/>
  <c r="T442" i="18" a="1"/>
  <c r="S443" i="18" a="1"/>
  <c r="P443" i="18" a="1"/>
  <c r="P443" i="18"/>
  <c r="Q443" i="18" s="1" a="1"/>
  <c r="T443" i="18" a="1"/>
  <c r="S444" i="18" a="1"/>
  <c r="P444" i="18" a="1"/>
  <c r="P444" i="18" s="1"/>
  <c r="Q444" i="18" a="1"/>
  <c r="T444" i="18" a="1"/>
  <c r="S445" i="18" a="1"/>
  <c r="P445" i="18" a="1"/>
  <c r="P445" i="18"/>
  <c r="Q445" i="18" s="1" a="1"/>
  <c r="T445" i="18" a="1"/>
  <c r="S446" i="18" a="1"/>
  <c r="P446" i="18" a="1"/>
  <c r="P446" i="18" s="1"/>
  <c r="Q446" i="18" s="1" a="1"/>
  <c r="T446" i="18" a="1"/>
  <c r="S447" i="18" a="1"/>
  <c r="P447" i="18" a="1"/>
  <c r="P447" i="18"/>
  <c r="Q447" i="18" s="1" a="1"/>
  <c r="T447" i="18" a="1"/>
  <c r="S448" i="18" a="1"/>
  <c r="P448" i="18" a="1"/>
  <c r="P448" i="18" s="1"/>
  <c r="Q448" i="18" a="1"/>
  <c r="T448" i="18" a="1"/>
  <c r="S449" i="18" a="1"/>
  <c r="P449" i="18" a="1"/>
  <c r="P449" i="18"/>
  <c r="Q449" i="18" s="1" a="1"/>
  <c r="T449" i="18" a="1"/>
  <c r="S450" i="18" a="1"/>
  <c r="P450" i="18" a="1"/>
  <c r="P450" i="18" s="1"/>
  <c r="Q450" i="18" s="1" a="1"/>
  <c r="T450" i="18" a="1"/>
  <c r="S451" i="18" a="1"/>
  <c r="P451" i="18" a="1"/>
  <c r="P451" i="18"/>
  <c r="Q451" i="18" s="1" a="1"/>
  <c r="T451" i="18" a="1"/>
  <c r="S452" i="18" a="1"/>
  <c r="P452" i="18" a="1"/>
  <c r="P452" i="18" s="1"/>
  <c r="Q452" i="18" a="1"/>
  <c r="T452" i="18" a="1"/>
  <c r="S453" i="18" a="1"/>
  <c r="P453" i="18" a="1"/>
  <c r="P453" i="18"/>
  <c r="Q453" i="18" s="1" a="1"/>
  <c r="T453" i="18" a="1"/>
  <c r="S454" i="18" a="1"/>
  <c r="P454" i="18" a="1"/>
  <c r="P454" i="18" s="1"/>
  <c r="Q454" i="18" s="1" a="1"/>
  <c r="T454" i="18" a="1"/>
  <c r="S455" i="18" a="1"/>
  <c r="P455" i="18" a="1"/>
  <c r="P455" i="18"/>
  <c r="Q455" i="18" s="1" a="1"/>
  <c r="T455" i="18" a="1"/>
  <c r="S456" i="18" a="1"/>
  <c r="P456" i="18" a="1"/>
  <c r="P456" i="18" s="1"/>
  <c r="Q456" i="18" a="1"/>
  <c r="T456" i="18" a="1"/>
  <c r="S457" i="18" a="1"/>
  <c r="P457" i="18" a="1"/>
  <c r="P457" i="18"/>
  <c r="Q457" i="18" s="1" a="1"/>
  <c r="T457" i="18" a="1"/>
  <c r="S458" i="18" a="1"/>
  <c r="P458" i="18" a="1"/>
  <c r="P458" i="18" s="1"/>
  <c r="Q458" i="18" s="1" a="1"/>
  <c r="T458" i="18" a="1"/>
  <c r="S459" i="18" a="1"/>
  <c r="P459" i="18" a="1"/>
  <c r="P459" i="18"/>
  <c r="Q459" i="18" s="1" a="1"/>
  <c r="T459" i="18" a="1"/>
  <c r="S460" i="18" a="1"/>
  <c r="P460" i="18" a="1"/>
  <c r="P460" i="18" s="1"/>
  <c r="Q460" i="18" a="1"/>
  <c r="T460" i="18" a="1"/>
  <c r="S461" i="18" a="1"/>
  <c r="P461" i="18" a="1"/>
  <c r="P461" i="18"/>
  <c r="Q461" i="18" s="1" a="1"/>
  <c r="T461" i="18" a="1"/>
  <c r="S462" i="18" a="1"/>
  <c r="P462" i="18" a="1"/>
  <c r="P462" i="18" s="1"/>
  <c r="Q462" i="18" s="1" a="1"/>
  <c r="T462" i="18" a="1"/>
  <c r="S463" i="18" a="1"/>
  <c r="P463" i="18" a="1"/>
  <c r="P463" i="18"/>
  <c r="Q463" i="18" s="1" a="1"/>
  <c r="T463" i="18" a="1"/>
  <c r="S464" i="18" a="1"/>
  <c r="P464" i="18" a="1"/>
  <c r="P464" i="18" s="1"/>
  <c r="Q464" i="18" a="1"/>
  <c r="T464" i="18" a="1"/>
  <c r="S465" i="18" a="1"/>
  <c r="P465" i="18" a="1"/>
  <c r="P465" i="18"/>
  <c r="Q465" i="18" s="1" a="1"/>
  <c r="T465" i="18" a="1"/>
  <c r="S466" i="18" a="1"/>
  <c r="P466" i="18" a="1"/>
  <c r="P466" i="18" s="1"/>
  <c r="Q466" i="18" s="1" a="1"/>
  <c r="T466" i="18" a="1"/>
  <c r="S467" i="18" a="1"/>
  <c r="P467" i="18" a="1"/>
  <c r="P467" i="18"/>
  <c r="Q467" i="18" s="1" a="1"/>
  <c r="T467" i="18" a="1"/>
  <c r="S468" i="18" a="1"/>
  <c r="P468" i="18" a="1"/>
  <c r="P468" i="18" s="1"/>
  <c r="Q468" i="18" a="1"/>
  <c r="T468" i="18" a="1"/>
  <c r="S469" i="18" a="1"/>
  <c r="P469" i="18" a="1"/>
  <c r="P469" i="18"/>
  <c r="Q469" i="18" s="1" a="1"/>
  <c r="T469" i="18" a="1"/>
  <c r="S470" i="18" a="1"/>
  <c r="P470" i="18" a="1"/>
  <c r="P470" i="18" s="1"/>
  <c r="Q470" i="18" s="1" a="1"/>
  <c r="T470" i="18" a="1"/>
  <c r="S471" i="18" a="1"/>
  <c r="P471" i="18" a="1"/>
  <c r="P471" i="18"/>
  <c r="Q471" i="18" s="1" a="1"/>
  <c r="T471" i="18" a="1"/>
  <c r="S472" i="18" a="1"/>
  <c r="P472" i="18" a="1"/>
  <c r="P472" i="18" s="1"/>
  <c r="Q472" i="18" a="1"/>
  <c r="T472" i="18" a="1"/>
  <c r="S473" i="18" a="1"/>
  <c r="P473" i="18" a="1"/>
  <c r="P473" i="18"/>
  <c r="Q473" i="18" s="1" a="1"/>
  <c r="T473" i="18" a="1"/>
  <c r="S474" i="18" a="1"/>
  <c r="P474" i="18" a="1"/>
  <c r="P474" i="18" s="1"/>
  <c r="Q474" i="18" s="1" a="1"/>
  <c r="T474" i="18" a="1"/>
  <c r="S475" i="18" a="1"/>
  <c r="P475" i="18" a="1"/>
  <c r="P475" i="18"/>
  <c r="Q475" i="18" s="1" a="1"/>
  <c r="T475" i="18" a="1"/>
  <c r="S476" i="18" a="1"/>
  <c r="P476" i="18" a="1"/>
  <c r="P476" i="18" s="1"/>
  <c r="Q476" i="18" a="1"/>
  <c r="T476" i="18" a="1"/>
  <c r="S477" i="18" a="1"/>
  <c r="P477" i="18" a="1"/>
  <c r="P477" i="18"/>
  <c r="Q477" i="18" s="1" a="1"/>
  <c r="T477" i="18" a="1"/>
  <c r="S478" i="18" a="1"/>
  <c r="P478" i="18" a="1"/>
  <c r="P478" i="18" s="1"/>
  <c r="Q478" i="18" s="1" a="1"/>
  <c r="T478" i="18" a="1"/>
  <c r="S479" i="18" a="1"/>
  <c r="P479" i="18" a="1"/>
  <c r="P479" i="18"/>
  <c r="Q479" i="18" s="1" a="1"/>
  <c r="T479" i="18" a="1"/>
  <c r="S480" i="18" a="1"/>
  <c r="P480" i="18" a="1"/>
  <c r="P480" i="18" s="1"/>
  <c r="Q480" i="18" a="1"/>
  <c r="T480" i="18" a="1"/>
  <c r="S481" i="18" a="1"/>
  <c r="P481" i="18" a="1"/>
  <c r="P481" i="18"/>
  <c r="Q481" i="18" s="1" a="1"/>
  <c r="T481" i="18" a="1"/>
  <c r="S482" i="18" a="1"/>
  <c r="P482" i="18" a="1"/>
  <c r="P482" i="18" s="1"/>
  <c r="Q482" i="18" s="1" a="1"/>
  <c r="T482" i="18" a="1"/>
  <c r="S483" i="18" a="1"/>
  <c r="P483" i="18" a="1"/>
  <c r="P483" i="18"/>
  <c r="Q483" i="18" s="1" a="1"/>
  <c r="T483" i="18" a="1"/>
  <c r="S484" i="18" a="1"/>
  <c r="P484" i="18" a="1"/>
  <c r="P484" i="18" s="1"/>
  <c r="Q484" i="18" s="1" a="1"/>
  <c r="T484" i="18" a="1"/>
  <c r="S485" i="18" a="1"/>
  <c r="P485" i="18" a="1"/>
  <c r="P485" i="18"/>
  <c r="Q485" i="18" s="1" a="1"/>
  <c r="T485" i="18" a="1"/>
  <c r="S486" i="18" a="1"/>
  <c r="P486" i="18" a="1"/>
  <c r="P486" i="18" s="1"/>
  <c r="Q486" i="18" s="1" a="1"/>
  <c r="T486" i="18" a="1"/>
  <c r="S487" i="18" a="1"/>
  <c r="P487" i="18" a="1"/>
  <c r="P487" i="18"/>
  <c r="Q487" i="18" s="1" a="1"/>
  <c r="T487" i="18" a="1"/>
  <c r="S488" i="18" a="1"/>
  <c r="P488" i="18" a="1"/>
  <c r="P488" i="18" s="1"/>
  <c r="Q488" i="18" s="1" a="1"/>
  <c r="T488" i="18" a="1"/>
  <c r="S489" i="18" a="1"/>
  <c r="P489" i="18" a="1"/>
  <c r="P489" i="18"/>
  <c r="Q489" i="18" s="1" a="1"/>
  <c r="T489" i="18" a="1"/>
  <c r="S490" i="18" a="1"/>
  <c r="P490" i="18" a="1"/>
  <c r="P490" i="18" s="1"/>
  <c r="Q490" i="18" s="1" a="1"/>
  <c r="T490" i="18" a="1"/>
  <c r="S491" i="18" a="1"/>
  <c r="P491" i="18" a="1"/>
  <c r="P491" i="18"/>
  <c r="Q491" i="18" s="1" a="1"/>
  <c r="T491" i="18" a="1"/>
  <c r="S492" i="18" a="1"/>
  <c r="P492" i="18" a="1"/>
  <c r="P492" i="18" s="1"/>
  <c r="Q492" i="18" s="1" a="1"/>
  <c r="T492" i="18" a="1"/>
  <c r="S493" i="18" a="1"/>
  <c r="P493" i="18" a="1"/>
  <c r="P493" i="18"/>
  <c r="Q493" i="18" s="1" a="1"/>
  <c r="T493" i="18" a="1"/>
  <c r="S494" i="18" a="1"/>
  <c r="P494" i="18" a="1"/>
  <c r="P494" i="18" s="1"/>
  <c r="Q494" i="18" s="1" a="1"/>
  <c r="T494" i="18" a="1"/>
  <c r="S495" i="18" a="1"/>
  <c r="P495" i="18" a="1"/>
  <c r="P495" i="18"/>
  <c r="Q495" i="18" s="1" a="1"/>
  <c r="T495" i="18" a="1"/>
  <c r="S496" i="18" a="1"/>
  <c r="P496" i="18" a="1"/>
  <c r="P496" i="18" s="1"/>
  <c r="Q496" i="18" s="1" a="1"/>
  <c r="T496" i="18" a="1"/>
  <c r="S497" i="18" a="1"/>
  <c r="P497" i="18" a="1"/>
  <c r="P497" i="18"/>
  <c r="Q497" i="18" s="1" a="1"/>
  <c r="T497" i="18" a="1"/>
  <c r="S498" i="18" a="1"/>
  <c r="P498" i="18" a="1"/>
  <c r="P498" i="18" s="1"/>
  <c r="Q498" i="18" s="1" a="1"/>
  <c r="T498" i="18" a="1"/>
  <c r="S499" i="18" a="1"/>
  <c r="P499" i="18" a="1"/>
  <c r="P499" i="18"/>
  <c r="Q499" i="18" s="1" a="1"/>
  <c r="T499" i="18" a="1"/>
  <c r="S500" i="18" a="1"/>
  <c r="P500" i="18" a="1"/>
  <c r="P500" i="18" s="1"/>
  <c r="Q500" i="18" s="1" a="1"/>
  <c r="T500" i="18" a="1"/>
  <c r="S501" i="18" a="1"/>
  <c r="P501" i="18" a="1"/>
  <c r="P501" i="18"/>
  <c r="Q501" i="18" s="1" a="1"/>
  <c r="T501" i="18" a="1"/>
  <c r="S502" i="18" a="1"/>
  <c r="P502" i="18" a="1"/>
  <c r="P502" i="18" s="1"/>
  <c r="Q502" i="18" s="1" a="1"/>
  <c r="T502" i="18" a="1"/>
  <c r="S503" i="18" a="1"/>
  <c r="P503" i="18" a="1"/>
  <c r="P503" i="18"/>
  <c r="Q503" i="18" s="1" a="1"/>
  <c r="T503" i="18" a="1"/>
  <c r="S504" i="18" a="1"/>
  <c r="P504" i="18" a="1"/>
  <c r="P504" i="18" s="1"/>
  <c r="Q504" i="18" s="1" a="1"/>
  <c r="T504" i="18" a="1"/>
  <c r="S505" i="18" a="1"/>
  <c r="P505" i="18" a="1"/>
  <c r="P505" i="18"/>
  <c r="Q505" i="18" s="1" a="1"/>
  <c r="T505" i="18" a="1"/>
  <c r="S506" i="18" a="1"/>
  <c r="P506" i="18" a="1"/>
  <c r="P506" i="18" s="1"/>
  <c r="Q506" i="18" s="1" a="1"/>
  <c r="T506" i="18" a="1"/>
  <c r="S507" i="18" a="1"/>
  <c r="P507" i="18" a="1"/>
  <c r="P507" i="18"/>
  <c r="Q507" i="18" s="1" a="1"/>
  <c r="T507" i="18" a="1"/>
  <c r="S508" i="18" a="1"/>
  <c r="P508" i="18" a="1"/>
  <c r="P508" i="18" s="1"/>
  <c r="Q508" i="18" s="1" a="1"/>
  <c r="T508" i="18" a="1"/>
  <c r="S509" i="18" a="1"/>
  <c r="P509" i="18" a="1"/>
  <c r="P509" i="18"/>
  <c r="Q509" i="18" s="1" a="1"/>
  <c r="T509" i="18" a="1"/>
  <c r="S510" i="18" a="1"/>
  <c r="P510" i="18" a="1"/>
  <c r="P510" i="18" s="1"/>
  <c r="Q510" i="18" s="1" a="1"/>
  <c r="T510" i="18" a="1"/>
  <c r="S511" i="18" a="1"/>
  <c r="P511" i="18" a="1"/>
  <c r="P511" i="18"/>
  <c r="Q511" i="18" s="1" a="1"/>
  <c r="T511" i="18" a="1"/>
  <c r="S512" i="18" a="1"/>
  <c r="P512" i="18" a="1"/>
  <c r="P512" i="18" s="1"/>
  <c r="Q512" i="18" s="1" a="1"/>
  <c r="T512" i="18" a="1"/>
  <c r="S513" i="18" a="1"/>
  <c r="P513" i="18" a="1"/>
  <c r="P513" i="18"/>
  <c r="Q513" i="18" s="1" a="1"/>
  <c r="T513" i="18" a="1"/>
  <c r="S514" i="18" a="1"/>
  <c r="P514" i="18" a="1"/>
  <c r="P514" i="18" s="1"/>
  <c r="Q514" i="18" s="1" a="1"/>
  <c r="T514" i="18" a="1"/>
  <c r="S515" i="18" a="1"/>
  <c r="P515" i="18" a="1"/>
  <c r="P515" i="18"/>
  <c r="Q515" i="18" s="1" a="1"/>
  <c r="T515" i="18" a="1"/>
  <c r="S516" i="18" a="1"/>
  <c r="P516" i="18" a="1"/>
  <c r="P516" i="18" s="1"/>
  <c r="Q516" i="18" s="1" a="1"/>
  <c r="T516" i="18" a="1"/>
  <c r="S517" i="18" a="1"/>
  <c r="P517" i="18" a="1"/>
  <c r="P517" i="18"/>
  <c r="Q517" i="18" s="1" a="1"/>
  <c r="T517" i="18" a="1"/>
  <c r="S518" i="18" a="1"/>
  <c r="P518" i="18" a="1"/>
  <c r="P518" i="18" s="1"/>
  <c r="Q518" i="18" s="1" a="1"/>
  <c r="T518" i="18" a="1"/>
  <c r="S519" i="18" a="1"/>
  <c r="P519" i="18" a="1"/>
  <c r="P519" i="18"/>
  <c r="Q519" i="18" s="1" a="1"/>
  <c r="T519" i="18" a="1"/>
  <c r="S520" i="18" a="1"/>
  <c r="P520" i="18" a="1"/>
  <c r="P520" i="18" s="1"/>
  <c r="Q520" i="18" s="1" a="1"/>
  <c r="T520" i="18" a="1"/>
  <c r="S521" i="18" a="1"/>
  <c r="P521" i="18" a="1"/>
  <c r="P521" i="18"/>
  <c r="Q521" i="18" s="1" a="1"/>
  <c r="T521" i="18" a="1"/>
  <c r="S522" i="18" a="1"/>
  <c r="P522" i="18" a="1"/>
  <c r="P522" i="18" s="1"/>
  <c r="Q522" i="18" s="1" a="1"/>
  <c r="T522" i="18" a="1"/>
  <c r="S523" i="18" a="1"/>
  <c r="P523" i="18" a="1"/>
  <c r="P523" i="18"/>
  <c r="Q523" i="18" s="1" a="1"/>
  <c r="T523" i="18" a="1"/>
  <c r="S524" i="18" a="1"/>
  <c r="P524" i="18" a="1"/>
  <c r="P524" i="18" s="1"/>
  <c r="Q524" i="18" s="1" a="1"/>
  <c r="T524" i="18" a="1"/>
  <c r="S525" i="18" a="1"/>
  <c r="P525" i="18" a="1"/>
  <c r="P525" i="18"/>
  <c r="Q525" i="18" s="1" a="1"/>
  <c r="T525" i="18" a="1"/>
  <c r="S526" i="18" a="1"/>
  <c r="P526" i="18" a="1"/>
  <c r="P526" i="18" s="1"/>
  <c r="Q526" i="18" s="1" a="1"/>
  <c r="T526" i="18" a="1"/>
  <c r="S527" i="18" a="1"/>
  <c r="P527" i="18" a="1"/>
  <c r="P527" i="18"/>
  <c r="Q527" i="18" s="1" a="1"/>
  <c r="T527" i="18" a="1"/>
  <c r="S528" i="18" a="1"/>
  <c r="P528" i="18" a="1"/>
  <c r="P528" i="18" s="1"/>
  <c r="Q528" i="18" s="1" a="1"/>
  <c r="T528" i="18" a="1"/>
  <c r="S529" i="18" a="1"/>
  <c r="P529" i="18" a="1"/>
  <c r="P529" i="18"/>
  <c r="Q529" i="18" s="1" a="1"/>
  <c r="T529" i="18" a="1"/>
  <c r="S530" i="18" a="1"/>
  <c r="P530" i="18" a="1"/>
  <c r="P530" i="18" s="1"/>
  <c r="Q530" i="18" s="1" a="1"/>
  <c r="T530" i="18" a="1"/>
  <c r="S531" i="18" a="1"/>
  <c r="P531" i="18" a="1"/>
  <c r="P531" i="18"/>
  <c r="Q531" i="18" s="1" a="1"/>
  <c r="T531" i="18" a="1"/>
  <c r="S532" i="18" a="1"/>
  <c r="P532" i="18" a="1"/>
  <c r="P532" i="18" s="1"/>
  <c r="Q532" i="18" s="1" a="1"/>
  <c r="T532" i="18" a="1"/>
  <c r="S533" i="18" a="1"/>
  <c r="P533" i="18" a="1"/>
  <c r="P533" i="18"/>
  <c r="Q533" i="18" s="1" a="1"/>
  <c r="T533" i="18" a="1"/>
  <c r="S534" i="18" a="1"/>
  <c r="P534" i="18" a="1"/>
  <c r="P534" i="18" s="1"/>
  <c r="Q534" i="18" s="1" a="1"/>
  <c r="T534" i="18" a="1"/>
  <c r="S535" i="18" a="1"/>
  <c r="P535" i="18" a="1"/>
  <c r="P535" i="18"/>
  <c r="Q535" i="18" s="1" a="1"/>
  <c r="T535" i="18" a="1"/>
  <c r="S536" i="18" a="1"/>
  <c r="P536" i="18" a="1"/>
  <c r="P536" i="18" s="1"/>
  <c r="Q536" i="18" s="1" a="1"/>
  <c r="T536" i="18" a="1"/>
  <c r="S537" i="18" a="1"/>
  <c r="P537" i="18" a="1"/>
  <c r="P537" i="18"/>
  <c r="Q537" i="18" s="1" a="1"/>
  <c r="T537" i="18" a="1"/>
  <c r="S538" i="18" a="1"/>
  <c r="P538" i="18" a="1"/>
  <c r="P538" i="18" s="1"/>
  <c r="Q538" i="18" s="1" a="1"/>
  <c r="T538" i="18" a="1"/>
  <c r="S539" i="18" a="1"/>
  <c r="P539" i="18" a="1"/>
  <c r="P539" i="18"/>
  <c r="Q539" i="18" s="1" a="1"/>
  <c r="T539" i="18" a="1"/>
  <c r="S540" i="18" a="1"/>
  <c r="P540" i="18" a="1"/>
  <c r="P540" i="18" s="1"/>
  <c r="Q540" i="18" s="1" a="1"/>
  <c r="T540" i="18" a="1"/>
  <c r="S541" i="18" a="1"/>
  <c r="P541" i="18" a="1"/>
  <c r="P541" i="18"/>
  <c r="Q541" i="18" s="1" a="1"/>
  <c r="T541" i="18" a="1"/>
  <c r="S542" i="18" a="1"/>
  <c r="P542" i="18" a="1"/>
  <c r="P542" i="18" s="1"/>
  <c r="Q542" i="18" s="1" a="1"/>
  <c r="T542" i="18" a="1"/>
  <c r="S543" i="18" a="1"/>
  <c r="P543" i="18" a="1"/>
  <c r="P543" i="18"/>
  <c r="Q543" i="18" s="1" a="1"/>
  <c r="T543" i="18" a="1"/>
  <c r="S544" i="18" a="1"/>
  <c r="P544" i="18" a="1"/>
  <c r="P544" i="18" s="1"/>
  <c r="Q544" i="18" s="1" a="1"/>
  <c r="T544" i="18" a="1"/>
  <c r="S545" i="18" a="1"/>
  <c r="P545" i="18" a="1"/>
  <c r="P545" i="18"/>
  <c r="Q545" i="18" s="1" a="1"/>
  <c r="T545" i="18" a="1"/>
  <c r="S546" i="18" a="1"/>
  <c r="P546" i="18" a="1"/>
  <c r="P546" i="18" s="1"/>
  <c r="Q546" i="18" s="1" a="1"/>
  <c r="T546" i="18" a="1"/>
  <c r="S547" i="18" a="1"/>
  <c r="P547" i="18" a="1"/>
  <c r="P547" i="18"/>
  <c r="Q547" i="18" s="1" a="1"/>
  <c r="T547" i="18" a="1"/>
  <c r="S548" i="18" a="1"/>
  <c r="P548" i="18" a="1"/>
  <c r="P548" i="18" s="1"/>
  <c r="Q548" i="18" s="1" a="1"/>
  <c r="T548" i="18" a="1"/>
  <c r="S549" i="18" a="1"/>
  <c r="P549" i="18" a="1"/>
  <c r="P549" i="18"/>
  <c r="Q549" i="18" s="1" a="1"/>
  <c r="T549" i="18" a="1"/>
  <c r="S550" i="18" a="1"/>
  <c r="P550" i="18" a="1"/>
  <c r="P550" i="18" s="1"/>
  <c r="Q550" i="18" s="1" a="1"/>
  <c r="T550" i="18" a="1"/>
  <c r="S551" i="18" a="1"/>
  <c r="P551" i="18" a="1"/>
  <c r="P551" i="18"/>
  <c r="Q551" i="18" s="1" a="1"/>
  <c r="T551" i="18" a="1"/>
  <c r="S552" i="18" a="1"/>
  <c r="P552" i="18" a="1"/>
  <c r="P552" i="18" s="1"/>
  <c r="Q552" i="18" s="1" a="1"/>
  <c r="T552" i="18" a="1"/>
  <c r="S553" i="18" a="1"/>
  <c r="P553" i="18" a="1"/>
  <c r="P553" i="18"/>
  <c r="Q553" i="18" s="1" a="1"/>
  <c r="T553" i="18" a="1"/>
  <c r="S554" i="18" a="1"/>
  <c r="P554" i="18" a="1"/>
  <c r="P554" i="18" s="1"/>
  <c r="Q554" i="18" s="1" a="1"/>
  <c r="T554" i="18" a="1"/>
  <c r="S555" i="18" a="1"/>
  <c r="P555" i="18" a="1"/>
  <c r="P555" i="18"/>
  <c r="Q555" i="18" s="1" a="1"/>
  <c r="T555" i="18" a="1"/>
  <c r="S556" i="18" a="1"/>
  <c r="P556" i="18" a="1"/>
  <c r="P556" i="18" s="1"/>
  <c r="Q556" i="18" s="1" a="1"/>
  <c r="T556" i="18" a="1"/>
  <c r="S557" i="18" a="1"/>
  <c r="P557" i="18" a="1"/>
  <c r="P557" i="18"/>
  <c r="Q557" i="18" s="1" a="1"/>
  <c r="T557" i="18" a="1"/>
  <c r="S558" i="18" a="1"/>
  <c r="P558" i="18" a="1"/>
  <c r="P558" i="18" s="1"/>
  <c r="Q558" i="18" s="1" a="1"/>
  <c r="T558" i="18" a="1"/>
  <c r="S559" i="18" a="1"/>
  <c r="P559" i="18" a="1"/>
  <c r="P559" i="18"/>
  <c r="Q559" i="18" s="1" a="1"/>
  <c r="T559" i="18" a="1"/>
  <c r="S560" i="18" a="1"/>
  <c r="P560" i="18" a="1"/>
  <c r="P560" i="18" s="1"/>
  <c r="Q560" i="18" s="1" a="1"/>
  <c r="T560" i="18" a="1"/>
  <c r="S561" i="18" a="1"/>
  <c r="P561" i="18" a="1"/>
  <c r="P561" i="18"/>
  <c r="Q561" i="18" s="1" a="1"/>
  <c r="T561" i="18" a="1"/>
  <c r="S562" i="18" a="1"/>
  <c r="P562" i="18" a="1"/>
  <c r="P562" i="18" s="1"/>
  <c r="Q562" i="18" s="1" a="1"/>
  <c r="T562" i="18" a="1"/>
  <c r="S563" i="18" a="1"/>
  <c r="P563" i="18" a="1"/>
  <c r="P563" i="18"/>
  <c r="Q563" i="18" s="1" a="1"/>
  <c r="T563" i="18" a="1"/>
  <c r="S564" i="18" a="1"/>
  <c r="P564" i="18" a="1"/>
  <c r="P564" i="18" s="1"/>
  <c r="Q564" i="18" s="1" a="1"/>
  <c r="T564" i="18" a="1"/>
  <c r="S565" i="18" a="1"/>
  <c r="P565" i="18" a="1"/>
  <c r="P565" i="18"/>
  <c r="Q565" i="18" s="1" a="1"/>
  <c r="T565" i="18" a="1"/>
  <c r="S566" i="18" a="1"/>
  <c r="P566" i="18" a="1"/>
  <c r="P566" i="18" s="1"/>
  <c r="Q566" i="18" s="1" a="1"/>
  <c r="T566" i="18" a="1"/>
  <c r="S567" i="18" a="1"/>
  <c r="P567" i="18" a="1"/>
  <c r="P567" i="18"/>
  <c r="Q567" i="18" s="1" a="1"/>
  <c r="T567" i="18" a="1"/>
  <c r="S568" i="18" a="1"/>
  <c r="P568" i="18" a="1"/>
  <c r="P568" i="18" s="1"/>
  <c r="Q568" i="18" s="1" a="1"/>
  <c r="T568" i="18" a="1"/>
  <c r="S569" i="18" a="1"/>
  <c r="P569" i="18" a="1"/>
  <c r="P569" i="18"/>
  <c r="Q569" i="18" s="1" a="1"/>
  <c r="T569" i="18" a="1"/>
  <c r="S570" i="18" a="1"/>
  <c r="P570" i="18" a="1"/>
  <c r="P570" i="18" s="1"/>
  <c r="Q570" i="18" s="1" a="1"/>
  <c r="T570" i="18" a="1"/>
  <c r="S571" i="18" a="1"/>
  <c r="P571" i="18" a="1"/>
  <c r="P571" i="18"/>
  <c r="Q571" i="18" s="1" a="1"/>
  <c r="T571" i="18" a="1"/>
  <c r="S572" i="18" a="1"/>
  <c r="P572" i="18" a="1"/>
  <c r="P572" i="18" s="1"/>
  <c r="Q572" i="18" a="1"/>
  <c r="T572" i="18" a="1"/>
  <c r="S573" i="18" a="1"/>
  <c r="P573" i="18" a="1"/>
  <c r="P573" i="18"/>
  <c r="Q573" i="18" s="1" a="1"/>
  <c r="T573" i="18" a="1"/>
  <c r="S574" i="18" a="1"/>
  <c r="P574" i="18" a="1"/>
  <c r="P574" i="18" s="1"/>
  <c r="Q574" i="18" a="1"/>
  <c r="T574" i="18" a="1"/>
  <c r="S575" i="18" a="1"/>
  <c r="P575" i="18" a="1"/>
  <c r="P575" i="18"/>
  <c r="Q575" i="18" s="1" a="1"/>
  <c r="T575" i="18" a="1"/>
  <c r="S576" i="18" a="1"/>
  <c r="P576" i="18" a="1"/>
  <c r="P576" i="18" s="1"/>
  <c r="Q576" i="18" a="1"/>
  <c r="T576" i="18" a="1"/>
  <c r="S577" i="18" a="1"/>
  <c r="P577" i="18" a="1"/>
  <c r="P577" i="18"/>
  <c r="Q577" i="18" s="1" a="1"/>
  <c r="T577" i="18" a="1"/>
  <c r="S578" i="18" a="1"/>
  <c r="P578" i="18" a="1"/>
  <c r="P578" i="18" s="1"/>
  <c r="Q578" i="18" a="1"/>
  <c r="T578" i="18" a="1"/>
  <c r="S579" i="18" a="1"/>
  <c r="P579" i="18" a="1"/>
  <c r="P579" i="18"/>
  <c r="Q579" i="18" s="1" a="1"/>
  <c r="T579" i="18" a="1"/>
  <c r="S580" i="18" a="1"/>
  <c r="P580" i="18" a="1"/>
  <c r="P580" i="18" s="1"/>
  <c r="Q580" i="18" a="1"/>
  <c r="T580" i="18" a="1"/>
  <c r="S581" i="18" a="1"/>
  <c r="P581" i="18" a="1"/>
  <c r="P581" i="18"/>
  <c r="Q581" i="18" s="1" a="1"/>
  <c r="T581" i="18" a="1"/>
  <c r="S582" i="18" a="1"/>
  <c r="P582" i="18" a="1"/>
  <c r="P582" i="18" s="1"/>
  <c r="Q582" i="18" a="1"/>
  <c r="T582" i="18" a="1"/>
  <c r="S583" i="18" a="1"/>
  <c r="P583" i="18" a="1"/>
  <c r="P583" i="18"/>
  <c r="Q583" i="18" s="1" a="1"/>
  <c r="T583" i="18" a="1"/>
  <c r="S584" i="18" a="1"/>
  <c r="P584" i="18" a="1"/>
  <c r="P584" i="18" s="1"/>
  <c r="Q584" i="18" a="1"/>
  <c r="T584" i="18" a="1"/>
  <c r="S585" i="18" a="1"/>
  <c r="P585" i="18" a="1"/>
  <c r="P585" i="18"/>
  <c r="Q585" i="18" s="1" a="1"/>
  <c r="T585" i="18" a="1"/>
  <c r="S586" i="18" a="1"/>
  <c r="P586" i="18" a="1"/>
  <c r="P586" i="18" s="1"/>
  <c r="Q586" i="18" a="1"/>
  <c r="T586" i="18" a="1"/>
  <c r="S587" i="18" a="1"/>
  <c r="P587" i="18" a="1"/>
  <c r="P587" i="18"/>
  <c r="Q587" i="18" s="1" a="1"/>
  <c r="T587" i="18" a="1"/>
  <c r="S588" i="18" a="1"/>
  <c r="P588" i="18" a="1"/>
  <c r="P588" i="18" s="1"/>
  <c r="Q588" i="18" a="1"/>
  <c r="T588" i="18" a="1"/>
  <c r="S589" i="18" a="1"/>
  <c r="P589" i="18" a="1"/>
  <c r="P589" i="18"/>
  <c r="Q589" i="18" s="1" a="1"/>
  <c r="T589" i="18" a="1"/>
  <c r="S590" i="18" a="1"/>
  <c r="P590" i="18" a="1"/>
  <c r="P590" i="18" s="1"/>
  <c r="Q590" i="18" a="1"/>
  <c r="T590" i="18" a="1"/>
  <c r="S591" i="18" a="1"/>
  <c r="P591" i="18" a="1"/>
  <c r="P591" i="18"/>
  <c r="Q591" i="18" s="1" a="1"/>
  <c r="T591" i="18" a="1"/>
  <c r="S592" i="18" a="1"/>
  <c r="P592" i="18" a="1"/>
  <c r="P592" i="18" s="1"/>
  <c r="Q592" i="18" a="1"/>
  <c r="T592" i="18" a="1"/>
  <c r="S593" i="18" a="1"/>
  <c r="P593" i="18" a="1"/>
  <c r="P593" i="18"/>
  <c r="Q593" i="18" s="1" a="1"/>
  <c r="T593" i="18" a="1"/>
  <c r="S594" i="18" a="1"/>
  <c r="P594" i="18" a="1"/>
  <c r="P594" i="18" s="1"/>
  <c r="Q594" i="18" a="1"/>
  <c r="T594" i="18" a="1"/>
  <c r="S595" i="18" a="1"/>
  <c r="P595" i="18" a="1"/>
  <c r="P595" i="18"/>
  <c r="Q595" i="18" s="1" a="1"/>
  <c r="T595" i="18" a="1"/>
  <c r="S596" i="18" a="1"/>
  <c r="P596" i="18" a="1"/>
  <c r="P596" i="18" s="1"/>
  <c r="Q596" i="18" a="1"/>
  <c r="T596" i="18" a="1"/>
  <c r="S597" i="18" a="1"/>
  <c r="P597" i="18" a="1"/>
  <c r="P597" i="18"/>
  <c r="Q597" i="18" s="1" a="1"/>
  <c r="T597" i="18" a="1"/>
  <c r="S598" i="18" a="1"/>
  <c r="P598" i="18" a="1"/>
  <c r="P598" i="18" s="1"/>
  <c r="Q598" i="18" a="1"/>
  <c r="T598" i="18" a="1"/>
  <c r="S599" i="18" a="1"/>
  <c r="P599" i="18" a="1"/>
  <c r="P599" i="18"/>
  <c r="Q599" i="18" s="1" a="1"/>
  <c r="T599" i="18" a="1"/>
  <c r="S600" i="18" a="1"/>
  <c r="P600" i="18" a="1"/>
  <c r="P600" i="18" s="1"/>
  <c r="Q600" i="18" a="1"/>
  <c r="T600" i="18" a="1"/>
  <c r="S601" i="18" a="1"/>
  <c r="P601" i="18" a="1"/>
  <c r="P601" i="18"/>
  <c r="Q601" i="18" s="1" a="1"/>
  <c r="T601" i="18" a="1"/>
  <c r="S602" i="18" a="1"/>
  <c r="P602" i="18" a="1"/>
  <c r="P602" i="18" s="1"/>
  <c r="Q602" i="18" a="1"/>
  <c r="T602" i="18" a="1"/>
  <c r="S603" i="18" a="1"/>
  <c r="P603" i="18" a="1"/>
  <c r="P603" i="18"/>
  <c r="Q603" i="18" s="1" a="1"/>
  <c r="T603" i="18" a="1"/>
  <c r="S604" i="18" a="1"/>
  <c r="P604" i="18" a="1"/>
  <c r="P604" i="18" s="1"/>
  <c r="Q604" i="18" a="1"/>
  <c r="T604" i="18" a="1"/>
  <c r="S605" i="18" a="1"/>
  <c r="P605" i="18" a="1"/>
  <c r="P605" i="18"/>
  <c r="Q605" i="18" s="1" a="1"/>
  <c r="T605" i="18" a="1"/>
  <c r="S606" i="18" a="1"/>
  <c r="P606" i="18" a="1"/>
  <c r="P606" i="18" s="1"/>
  <c r="Q606" i="18" a="1"/>
  <c r="T606" i="18" a="1"/>
  <c r="S607" i="18" a="1"/>
  <c r="P607" i="18" a="1"/>
  <c r="P607" i="18"/>
  <c r="Q607" i="18" s="1" a="1"/>
  <c r="T607" i="18" a="1"/>
  <c r="S608" i="18" a="1"/>
  <c r="P608" i="18" a="1"/>
  <c r="P608" i="18" s="1"/>
  <c r="Q608" i="18" a="1"/>
  <c r="T608" i="18" a="1"/>
  <c r="S609" i="18" a="1"/>
  <c r="P609" i="18" a="1"/>
  <c r="P609" i="18"/>
  <c r="Q609" i="18" s="1" a="1"/>
  <c r="T609" i="18" a="1"/>
  <c r="S610" i="18" a="1"/>
  <c r="P610" i="18" a="1"/>
  <c r="P610" i="18" s="1"/>
  <c r="Q610" i="18" a="1"/>
  <c r="T610" i="18" a="1"/>
  <c r="S611" i="18" a="1"/>
  <c r="P611" i="18" a="1"/>
  <c r="P611" i="18"/>
  <c r="Q611" i="18" s="1" a="1"/>
  <c r="T611" i="18" a="1"/>
  <c r="S612" i="18" a="1"/>
  <c r="P612" i="18" a="1"/>
  <c r="P612" i="18" s="1"/>
  <c r="Q612" i="18" a="1"/>
  <c r="T612" i="18" a="1"/>
  <c r="S613" i="18" a="1"/>
  <c r="P613" i="18" a="1"/>
  <c r="P613" i="18"/>
  <c r="Q613" i="18" s="1" a="1"/>
  <c r="T613" i="18" a="1"/>
  <c r="S614" i="18" a="1"/>
  <c r="P614" i="18" a="1"/>
  <c r="P614" i="18" s="1"/>
  <c r="Q614" i="18" a="1"/>
  <c r="T614" i="18" a="1"/>
  <c r="S615" i="18" a="1"/>
  <c r="P615" i="18" a="1"/>
  <c r="P615" i="18"/>
  <c r="Q615" i="18" s="1" a="1"/>
  <c r="T615" i="18" a="1"/>
  <c r="S616" i="18" a="1"/>
  <c r="P616" i="18" a="1"/>
  <c r="P616" i="18" s="1"/>
  <c r="Q616" i="18" a="1"/>
  <c r="T616" i="18" a="1"/>
  <c r="S617" i="18" a="1"/>
  <c r="P617" i="18" a="1"/>
  <c r="P617" i="18"/>
  <c r="Q617" i="18" s="1" a="1"/>
  <c r="T617" i="18" a="1"/>
  <c r="S618" i="18" a="1"/>
  <c r="P618" i="18" a="1"/>
  <c r="P618" i="18" s="1"/>
  <c r="Q618" i="18" a="1"/>
  <c r="T618" i="18" a="1"/>
  <c r="S619" i="18" a="1"/>
  <c r="P619" i="18" a="1"/>
  <c r="P619" i="18"/>
  <c r="Q619" i="18" s="1" a="1"/>
  <c r="T619" i="18" a="1"/>
  <c r="S620" i="18" a="1"/>
  <c r="P620" i="18" a="1"/>
  <c r="P620" i="18" s="1"/>
  <c r="Q620" i="18" a="1"/>
  <c r="T620" i="18" a="1"/>
  <c r="S621" i="18" a="1"/>
  <c r="P621" i="18" a="1"/>
  <c r="P621" i="18"/>
  <c r="Q621" i="18" s="1" a="1"/>
  <c r="T621" i="18" a="1"/>
  <c r="S622" i="18" a="1"/>
  <c r="P622" i="18" a="1"/>
  <c r="P622" i="18" s="1"/>
  <c r="Q622" i="18" a="1"/>
  <c r="T622" i="18" a="1"/>
  <c r="S623" i="18" a="1"/>
  <c r="P623" i="18" a="1"/>
  <c r="P623" i="18"/>
  <c r="Q623" i="18" s="1" a="1"/>
  <c r="T623" i="18" a="1"/>
  <c r="S624" i="18" a="1"/>
  <c r="P624" i="18" a="1"/>
  <c r="P624" i="18" s="1"/>
  <c r="Q624" i="18" a="1"/>
  <c r="T624" i="18" a="1"/>
  <c r="S625" i="18" a="1"/>
  <c r="P625" i="18" a="1"/>
  <c r="P625" i="18"/>
  <c r="Q625" i="18" s="1" a="1"/>
  <c r="T625" i="18" a="1"/>
  <c r="S626" i="18" a="1"/>
  <c r="P626" i="18" a="1"/>
  <c r="P626" i="18" s="1"/>
  <c r="Q626" i="18" a="1"/>
  <c r="T626" i="18" a="1"/>
  <c r="S627" i="18" a="1"/>
  <c r="P627" i="18" a="1"/>
  <c r="P627" i="18"/>
  <c r="Q627" i="18" s="1" a="1"/>
  <c r="T627" i="18" a="1"/>
  <c r="S628" i="18" a="1"/>
  <c r="P628" i="18" a="1"/>
  <c r="P628" i="18" s="1"/>
  <c r="Q628" i="18" a="1"/>
  <c r="T628" i="18" a="1"/>
  <c r="S629" i="18" a="1"/>
  <c r="P629" i="18" a="1"/>
  <c r="P629" i="18"/>
  <c r="Q629" i="18" s="1" a="1"/>
  <c r="T629" i="18" a="1"/>
  <c r="S630" i="18" a="1"/>
  <c r="P630" i="18" a="1"/>
  <c r="P630" i="18" s="1"/>
  <c r="Q630" i="18" a="1"/>
  <c r="T630" i="18" a="1"/>
  <c r="S631" i="18" a="1"/>
  <c r="P631" i="18" a="1"/>
  <c r="P631" i="18"/>
  <c r="Q631" i="18" s="1" a="1"/>
  <c r="T631" i="18" a="1"/>
  <c r="S632" i="18" a="1"/>
  <c r="P632" i="18" a="1"/>
  <c r="P632" i="18" s="1"/>
  <c r="Q632" i="18" a="1"/>
  <c r="T632" i="18" a="1"/>
  <c r="S633" i="18" a="1"/>
  <c r="P633" i="18" a="1"/>
  <c r="P633" i="18"/>
  <c r="Q633" i="18" s="1" a="1"/>
  <c r="T633" i="18" a="1"/>
  <c r="S634" i="18" a="1"/>
  <c r="P634" i="18" a="1"/>
  <c r="P634" i="18" s="1"/>
  <c r="Q634" i="18" a="1"/>
  <c r="T634" i="18" a="1"/>
  <c r="S635" i="18" a="1"/>
  <c r="P635" i="18" a="1"/>
  <c r="P635" i="18"/>
  <c r="Q635" i="18" s="1" a="1"/>
  <c r="T635" i="18" a="1"/>
  <c r="S636" i="18" a="1"/>
  <c r="P636" i="18" a="1"/>
  <c r="P636" i="18" s="1"/>
  <c r="Q636" i="18" a="1"/>
  <c r="T636" i="18" a="1"/>
  <c r="S637" i="18" a="1"/>
  <c r="P637" i="18" a="1"/>
  <c r="P637" i="18"/>
  <c r="Q637" i="18" s="1" a="1"/>
  <c r="T637" i="18" a="1"/>
  <c r="S638" i="18" a="1"/>
  <c r="P638" i="18" a="1"/>
  <c r="P638" i="18" s="1"/>
  <c r="Q638" i="18" a="1"/>
  <c r="T638" i="18" a="1"/>
  <c r="S639" i="18" a="1"/>
  <c r="P639" i="18" a="1"/>
  <c r="P639" i="18"/>
  <c r="Q639" i="18" s="1" a="1"/>
  <c r="T639" i="18" a="1"/>
  <c r="S640" i="18" a="1"/>
  <c r="P640" i="18" a="1"/>
  <c r="P640" i="18" s="1"/>
  <c r="Q640" i="18" a="1"/>
  <c r="T640" i="18" a="1"/>
  <c r="S641" i="18" a="1"/>
  <c r="P641" i="18" a="1"/>
  <c r="P641" i="18"/>
  <c r="Q641" i="18" s="1" a="1"/>
  <c r="T641" i="18" a="1"/>
  <c r="S642" i="18" a="1"/>
  <c r="P642" i="18" a="1"/>
  <c r="P642" i="18" s="1"/>
  <c r="Q642" i="18" a="1"/>
  <c r="T642" i="18" a="1"/>
  <c r="S643" i="18" a="1"/>
  <c r="P643" i="18" a="1"/>
  <c r="P643" i="18"/>
  <c r="Q643" i="18" s="1" a="1"/>
  <c r="T643" i="18" a="1"/>
  <c r="S644" i="18" a="1"/>
  <c r="P644" i="18" a="1"/>
  <c r="P644" i="18" s="1"/>
  <c r="Q644" i="18" a="1"/>
  <c r="T644" i="18" a="1"/>
  <c r="S645" i="18" a="1"/>
  <c r="P645" i="18" a="1"/>
  <c r="P645" i="18"/>
  <c r="Q645" i="18" s="1" a="1"/>
  <c r="T645" i="18" a="1"/>
  <c r="S646" i="18" a="1"/>
  <c r="P646" i="18" a="1"/>
  <c r="P646" i="18" s="1"/>
  <c r="Q646" i="18" a="1"/>
  <c r="T646" i="18" a="1"/>
  <c r="S647" i="18" a="1"/>
  <c r="P647" i="18" a="1"/>
  <c r="P647" i="18"/>
  <c r="Q647" i="18" s="1" a="1"/>
  <c r="T647" i="18" a="1"/>
  <c r="S648" i="18" a="1"/>
  <c r="P648" i="18" a="1"/>
  <c r="P648" i="18" s="1"/>
  <c r="Q648" i="18" a="1"/>
  <c r="T648" i="18" a="1"/>
  <c r="S649" i="18" a="1"/>
  <c r="P649" i="18" a="1"/>
  <c r="P649" i="18"/>
  <c r="Q649" i="18" s="1" a="1"/>
  <c r="T649" i="18" a="1"/>
  <c r="S650" i="18" a="1"/>
  <c r="P650" i="18" a="1"/>
  <c r="P650" i="18" s="1"/>
  <c r="Q650" i="18" a="1"/>
  <c r="T650" i="18" a="1"/>
  <c r="S651" i="18" a="1"/>
  <c r="P651" i="18" a="1"/>
  <c r="P651" i="18"/>
  <c r="Q651" i="18" s="1" a="1"/>
  <c r="T651" i="18" a="1"/>
  <c r="S652" i="18" a="1"/>
  <c r="P652" i="18" a="1"/>
  <c r="P652" i="18" s="1"/>
  <c r="Q652" i="18" a="1"/>
  <c r="T652" i="18" a="1"/>
  <c r="S653" i="18" a="1"/>
  <c r="P653" i="18" a="1"/>
  <c r="P653" i="18"/>
  <c r="Q653" i="18" s="1" a="1"/>
  <c r="T653" i="18" a="1"/>
  <c r="S654" i="18" a="1"/>
  <c r="P654" i="18" a="1"/>
  <c r="P654" i="18" s="1"/>
  <c r="Q654" i="18" a="1"/>
  <c r="T654" i="18" a="1"/>
  <c r="S655" i="18" a="1"/>
  <c r="P655" i="18" a="1"/>
  <c r="P655" i="18"/>
  <c r="Q655" i="18" s="1" a="1"/>
  <c r="T655" i="18" a="1"/>
  <c r="S656" i="18" a="1"/>
  <c r="P656" i="18" a="1"/>
  <c r="P656" i="18"/>
  <c r="Q656" i="18" s="1" a="1"/>
  <c r="T656" i="18" a="1"/>
  <c r="S657" i="18" a="1"/>
  <c r="P657" i="18" a="1"/>
  <c r="P657" i="18" s="1"/>
  <c r="Q657" i="18" s="1" a="1"/>
  <c r="T657" i="18" a="1"/>
  <c r="S658" i="18" a="1"/>
  <c r="P658" i="18" a="1"/>
  <c r="P658" i="18" s="1"/>
  <c r="Q658" i="18" s="1" a="1"/>
  <c r="T658" i="18" a="1"/>
  <c r="S659" i="18" a="1"/>
  <c r="P659" i="18" a="1"/>
  <c r="P659" i="18" s="1"/>
  <c r="Q659" i="18" s="1" a="1"/>
  <c r="T659" i="18" a="1"/>
  <c r="S660" i="18" a="1"/>
  <c r="P660" i="18" a="1"/>
  <c r="P660" i="18"/>
  <c r="Q660" i="18" s="1" a="1"/>
  <c r="T660" i="18" a="1"/>
  <c r="S661" i="18" a="1"/>
  <c r="P661" i="18" a="1"/>
  <c r="P661" i="18" s="1"/>
  <c r="Q661" i="18" s="1" a="1"/>
  <c r="T661" i="18" a="1"/>
  <c r="S662" i="18" a="1"/>
  <c r="P662" i="18" a="1"/>
  <c r="P662" i="18" s="1"/>
  <c r="Q662" i="18" s="1" a="1"/>
  <c r="T662" i="18" a="1"/>
  <c r="S663" i="18" a="1"/>
  <c r="P663" i="18" a="1"/>
  <c r="P663" i="18" s="1"/>
  <c r="Q663" i="18" s="1" a="1"/>
  <c r="T663" i="18" a="1"/>
  <c r="S664" i="18" a="1"/>
  <c r="P664" i="18" a="1"/>
  <c r="P664" i="18"/>
  <c r="Q664" i="18" s="1" a="1"/>
  <c r="T664" i="18" a="1"/>
  <c r="S665" i="18" a="1"/>
  <c r="P665" i="18" a="1"/>
  <c r="P665" i="18" s="1"/>
  <c r="Q665" i="18" s="1" a="1"/>
  <c r="T665" i="18" a="1"/>
  <c r="S666" i="18" a="1"/>
  <c r="P666" i="18" a="1"/>
  <c r="P666" i="18" s="1"/>
  <c r="Q666" i="18" s="1" a="1"/>
  <c r="T666" i="18" a="1"/>
  <c r="S667" i="18" a="1"/>
  <c r="P667" i="18" a="1"/>
  <c r="P667" i="18" s="1"/>
  <c r="Q667" i="18" s="1" a="1"/>
  <c r="T667" i="18" a="1"/>
  <c r="S668" i="18" a="1"/>
  <c r="P668" i="18" a="1"/>
  <c r="P668" i="18"/>
  <c r="Q668" i="18" s="1" a="1"/>
  <c r="T668" i="18" a="1"/>
  <c r="S669" i="18" a="1"/>
  <c r="P669" i="18" a="1"/>
  <c r="P669" i="18" s="1"/>
  <c r="Q669" i="18" s="1" a="1"/>
  <c r="T669" i="18" a="1"/>
  <c r="S670" i="18" a="1"/>
  <c r="P670" i="18" a="1"/>
  <c r="P670" i="18" s="1"/>
  <c r="Q670" i="18" s="1" a="1"/>
  <c r="T670" i="18" a="1"/>
  <c r="S671" i="18" a="1"/>
  <c r="P671" i="18" a="1"/>
  <c r="P671" i="18" s="1"/>
  <c r="Q671" i="18" s="1" a="1"/>
  <c r="T671" i="18" a="1"/>
  <c r="S672" i="18" a="1"/>
  <c r="P672" i="18" a="1"/>
  <c r="P672" i="18"/>
  <c r="Q672" i="18" s="1" a="1"/>
  <c r="T672" i="18" a="1"/>
  <c r="S673" i="18" a="1"/>
  <c r="P673" i="18" a="1"/>
  <c r="P673" i="18" s="1"/>
  <c r="Q673" i="18" s="1" a="1"/>
  <c r="T673" i="18" a="1"/>
  <c r="S674" i="18" a="1"/>
  <c r="P674" i="18" a="1"/>
  <c r="P674" i="18" s="1"/>
  <c r="Q674" i="18" s="1" a="1"/>
  <c r="T674" i="18" a="1"/>
  <c r="S675" i="18" a="1"/>
  <c r="P675" i="18" a="1"/>
  <c r="P675" i="18" s="1"/>
  <c r="Q675" i="18" s="1" a="1"/>
  <c r="T675" i="18" a="1"/>
  <c r="S676" i="18" a="1"/>
  <c r="P676" i="18" a="1"/>
  <c r="P676" i="18"/>
  <c r="Q676" i="18" s="1" a="1"/>
  <c r="T676" i="18" a="1"/>
  <c r="S677" i="18" a="1"/>
  <c r="P677" i="18" a="1"/>
  <c r="P677" i="18" s="1"/>
  <c r="Q677" i="18" s="1" a="1"/>
  <c r="T677" i="18" a="1"/>
  <c r="S678" i="18" a="1"/>
  <c r="P678" i="18" a="1"/>
  <c r="P678" i="18" s="1"/>
  <c r="Q678" i="18" s="1" a="1"/>
  <c r="T678" i="18" a="1"/>
  <c r="S679" i="18" a="1"/>
  <c r="P679" i="18" a="1"/>
  <c r="P679" i="18" s="1"/>
  <c r="Q679" i="18" s="1" a="1"/>
  <c r="T679" i="18" a="1"/>
  <c r="S680" i="18" a="1"/>
  <c r="P680" i="18" a="1"/>
  <c r="P680" i="18"/>
  <c r="Q680" i="18" s="1" a="1"/>
  <c r="T680" i="18" a="1"/>
  <c r="S681" i="18" a="1"/>
  <c r="P681" i="18" a="1"/>
  <c r="P681" i="18" s="1"/>
  <c r="Q681" i="18" s="1" a="1"/>
  <c r="T681" i="18" a="1"/>
  <c r="S682" i="18" a="1"/>
  <c r="P682" i="18" a="1"/>
  <c r="P682" i="18" s="1"/>
  <c r="Q682" i="18" s="1" a="1"/>
  <c r="T682" i="18" a="1"/>
  <c r="S683" i="18" a="1"/>
  <c r="P683" i="18" a="1"/>
  <c r="P683" i="18" s="1"/>
  <c r="Q683" i="18" s="1" a="1"/>
  <c r="T683" i="18" a="1"/>
  <c r="S684" i="18" a="1"/>
  <c r="P684" i="18" a="1"/>
  <c r="P684" i="18"/>
  <c r="Q684" i="18" s="1" a="1"/>
  <c r="T684" i="18" a="1"/>
  <c r="S685" i="18" a="1"/>
  <c r="P685" i="18" a="1"/>
  <c r="P685" i="18" s="1"/>
  <c r="Q685" i="18" s="1" a="1"/>
  <c r="T685" i="18" a="1"/>
  <c r="S686" i="18" a="1"/>
  <c r="P686" i="18" a="1"/>
  <c r="P686" i="18" s="1"/>
  <c r="Q686" i="18" s="1" a="1"/>
  <c r="T686" i="18" a="1"/>
  <c r="S687" i="18" a="1"/>
  <c r="P687" i="18" a="1"/>
  <c r="P687" i="18" s="1"/>
  <c r="Q687" i="18" s="1" a="1"/>
  <c r="T687" i="18" a="1"/>
  <c r="S688" i="18" a="1"/>
  <c r="P688" i="18" a="1"/>
  <c r="P688" i="18"/>
  <c r="Q688" i="18" s="1" a="1"/>
  <c r="T688" i="18" a="1"/>
  <c r="S689" i="18" a="1"/>
  <c r="P689" i="18" a="1"/>
  <c r="P689" i="18" s="1"/>
  <c r="Q689" i="18" s="1" a="1"/>
  <c r="T689" i="18" a="1"/>
  <c r="S690" i="18" a="1"/>
  <c r="P690" i="18" a="1"/>
  <c r="P690" i="18" s="1"/>
  <c r="Q690" i="18" s="1" a="1"/>
  <c r="T690" i="18" a="1"/>
  <c r="S691" i="18" a="1"/>
  <c r="P691" i="18" a="1"/>
  <c r="P691" i="18" s="1"/>
  <c r="Q691" i="18" s="1" a="1"/>
  <c r="T691" i="18" a="1"/>
  <c r="S692" i="18" a="1"/>
  <c r="P692" i="18" a="1"/>
  <c r="P692" i="18"/>
  <c r="Q692" i="18" s="1" a="1"/>
  <c r="T692" i="18" a="1"/>
  <c r="S693" i="18" a="1"/>
  <c r="P693" i="18" a="1"/>
  <c r="P693" i="18" s="1"/>
  <c r="Q693" i="18" s="1" a="1"/>
  <c r="T693" i="18" a="1"/>
  <c r="S694" i="18" a="1"/>
  <c r="P694" i="18" a="1"/>
  <c r="P694" i="18" s="1"/>
  <c r="Q694" i="18" s="1" a="1"/>
  <c r="T694" i="18" a="1"/>
  <c r="S695" i="18" a="1"/>
  <c r="P695" i="18" a="1"/>
  <c r="P695" i="18" s="1"/>
  <c r="Q695" i="18" s="1" a="1"/>
  <c r="T695" i="18" a="1"/>
  <c r="S696" i="18" a="1"/>
  <c r="P696" i="18" a="1"/>
  <c r="P696" i="18"/>
  <c r="Q696" i="18" s="1" a="1"/>
  <c r="T696" i="18" a="1"/>
  <c r="S697" i="18" a="1"/>
  <c r="P697" i="18" a="1"/>
  <c r="P697" i="18" s="1"/>
  <c r="Q697" i="18" s="1" a="1"/>
  <c r="T697" i="18" a="1"/>
  <c r="S698" i="18" a="1"/>
  <c r="P698" i="18" a="1"/>
  <c r="P698" i="18" s="1"/>
  <c r="Q698" i="18" s="1" a="1"/>
  <c r="T698" i="18" a="1"/>
  <c r="S699" i="18" a="1"/>
  <c r="P699" i="18" a="1"/>
  <c r="P699" i="18" s="1"/>
  <c r="Q699" i="18" s="1" a="1"/>
  <c r="T699" i="18" a="1"/>
  <c r="S700" i="18" a="1"/>
  <c r="P700" i="18" a="1"/>
  <c r="P700" i="18"/>
  <c r="Q700" i="18" s="1" a="1"/>
  <c r="T700" i="18" a="1"/>
  <c r="S701" i="18" a="1"/>
  <c r="P701" i="18" a="1"/>
  <c r="P701" i="18" s="1"/>
  <c r="Q701" i="18" s="1" a="1"/>
  <c r="T701" i="18" a="1"/>
  <c r="S702" i="18" a="1"/>
  <c r="P702" i="18" a="1"/>
  <c r="P702" i="18" s="1"/>
  <c r="Q702" i="18" s="1" a="1"/>
  <c r="T702" i="18" a="1"/>
  <c r="S703" i="18" a="1"/>
  <c r="P703" i="18" a="1"/>
  <c r="P703" i="18" s="1"/>
  <c r="Q703" i="18" s="1" a="1"/>
  <c r="T703" i="18" a="1"/>
  <c r="S704" i="18" a="1"/>
  <c r="P704" i="18" a="1"/>
  <c r="P704" i="18"/>
  <c r="Q704" i="18" s="1" a="1"/>
  <c r="T704" i="18" a="1"/>
  <c r="S705" i="18" a="1"/>
  <c r="P705" i="18" a="1"/>
  <c r="P705" i="18" s="1"/>
  <c r="Q705" i="18" s="1" a="1"/>
  <c r="T705" i="18" a="1"/>
  <c r="S706" i="18" a="1"/>
  <c r="P706" i="18" a="1"/>
  <c r="P706" i="18" s="1"/>
  <c r="Q706" i="18" s="1" a="1"/>
  <c r="T706" i="18" a="1"/>
  <c r="S707" i="18" a="1"/>
  <c r="P707" i="18" a="1"/>
  <c r="P707" i="18" s="1"/>
  <c r="Q707" i="18" s="1" a="1"/>
  <c r="T707" i="18" a="1"/>
  <c r="S708" i="18" a="1"/>
  <c r="P708" i="18" a="1"/>
  <c r="P708" i="18"/>
  <c r="Q708" i="18" s="1" a="1"/>
  <c r="T708" i="18" a="1"/>
  <c r="S709" i="18" a="1"/>
  <c r="P709" i="18" a="1"/>
  <c r="P709" i="18" s="1"/>
  <c r="Q709" i="18" s="1" a="1"/>
  <c r="T709" i="18" a="1"/>
  <c r="S710" i="18" a="1"/>
  <c r="P710" i="18" a="1"/>
  <c r="P710" i="18" s="1"/>
  <c r="Q710" i="18" s="1" a="1"/>
  <c r="T710" i="18" a="1"/>
  <c r="S711" i="18" a="1"/>
  <c r="P711" i="18" a="1"/>
  <c r="P711" i="18" s="1"/>
  <c r="Q711" i="18" s="1" a="1"/>
  <c r="T711" i="18" a="1"/>
  <c r="S712" i="18" a="1"/>
  <c r="P712" i="18" a="1"/>
  <c r="P712" i="18"/>
  <c r="Q712" i="18" s="1" a="1"/>
  <c r="T712" i="18" a="1"/>
  <c r="S713" i="18" a="1"/>
  <c r="P713" i="18" a="1"/>
  <c r="P713" i="18" s="1"/>
  <c r="Q713" i="18" s="1" a="1"/>
  <c r="T713" i="18" a="1"/>
  <c r="S714" i="18" a="1"/>
  <c r="P714" i="18" a="1"/>
  <c r="P714" i="18" s="1"/>
  <c r="Q714" i="18" s="1" a="1"/>
  <c r="T714" i="18" a="1"/>
  <c r="S715" i="18" a="1"/>
  <c r="P715" i="18" a="1"/>
  <c r="P715" i="18" s="1"/>
  <c r="Q715" i="18" s="1" a="1"/>
  <c r="T715" i="18" a="1"/>
  <c r="S716" i="18" a="1"/>
  <c r="P716" i="18" a="1"/>
  <c r="P716" i="18"/>
  <c r="Q716" i="18" s="1" a="1"/>
  <c r="T716" i="18" a="1"/>
  <c r="S717" i="18" a="1"/>
  <c r="P717" i="18" a="1"/>
  <c r="P717" i="18" s="1"/>
  <c r="Q717" i="18" s="1" a="1"/>
  <c r="T717" i="18" a="1"/>
  <c r="S718" i="18" a="1"/>
  <c r="P718" i="18" a="1"/>
  <c r="P718" i="18" s="1"/>
  <c r="Q718" i="18" s="1" a="1"/>
  <c r="T718" i="18" a="1"/>
  <c r="S719" i="18" a="1"/>
  <c r="P719" i="18" a="1"/>
  <c r="P719" i="18" s="1"/>
  <c r="Q719" i="18" s="1" a="1"/>
  <c r="T719" i="18" a="1"/>
  <c r="S720" i="18" a="1"/>
  <c r="P720" i="18" a="1"/>
  <c r="P720" i="18"/>
  <c r="Q720" i="18" s="1" a="1"/>
  <c r="T720" i="18" a="1"/>
  <c r="S721" i="18" a="1"/>
  <c r="P721" i="18" a="1"/>
  <c r="P721" i="18" s="1"/>
  <c r="Q721" i="18" s="1" a="1"/>
  <c r="T721" i="18" a="1"/>
  <c r="S722" i="18" a="1"/>
  <c r="P722" i="18" a="1"/>
  <c r="P722" i="18" s="1"/>
  <c r="Q722" i="18" s="1" a="1"/>
  <c r="T722" i="18" a="1"/>
  <c r="S723" i="18" a="1"/>
  <c r="P723" i="18" a="1"/>
  <c r="P723" i="18" s="1"/>
  <c r="Q723" i="18" s="1" a="1"/>
  <c r="T723" i="18" a="1"/>
  <c r="S724" i="18" a="1"/>
  <c r="P724" i="18" a="1"/>
  <c r="P724" i="18"/>
  <c r="Q724" i="18" s="1" a="1"/>
  <c r="T724" i="18" a="1"/>
  <c r="S725" i="18" a="1"/>
  <c r="P725" i="18" a="1"/>
  <c r="P725" i="18" s="1"/>
  <c r="Q725" i="18" s="1" a="1"/>
  <c r="T725" i="18" a="1"/>
  <c r="S726" i="18" a="1"/>
  <c r="P726" i="18" a="1"/>
  <c r="P726" i="18" s="1"/>
  <c r="Q726" i="18" s="1" a="1"/>
  <c r="T726" i="18" a="1"/>
  <c r="S727" i="18" a="1"/>
  <c r="P727" i="18" a="1"/>
  <c r="P727" i="18" s="1"/>
  <c r="Q727" i="18" s="1" a="1"/>
  <c r="T727" i="18" a="1"/>
  <c r="S728" i="18" a="1"/>
  <c r="P728" i="18" a="1"/>
  <c r="P728" i="18"/>
  <c r="Q728" i="18" s="1" a="1"/>
  <c r="T728" i="18" a="1"/>
  <c r="S729" i="18" a="1"/>
  <c r="P729" i="18" a="1"/>
  <c r="P729" i="18" s="1"/>
  <c r="Q729" i="18" s="1" a="1"/>
  <c r="T729" i="18" a="1"/>
  <c r="S730" i="18" a="1"/>
  <c r="P730" i="18" a="1"/>
  <c r="P730" i="18" s="1"/>
  <c r="Q730" i="18" s="1" a="1"/>
  <c r="T730" i="18" a="1"/>
  <c r="S731" i="18" a="1"/>
  <c r="P731" i="18" a="1"/>
  <c r="P731" i="18" s="1"/>
  <c r="Q731" i="18" s="1" a="1"/>
  <c r="T731" i="18" a="1"/>
  <c r="S732" i="18" a="1"/>
  <c r="P732" i="18" a="1"/>
  <c r="P732" i="18"/>
  <c r="Q732" i="18" s="1" a="1"/>
  <c r="T732" i="18" a="1"/>
  <c r="S733" i="18" a="1"/>
  <c r="P733" i="18" a="1"/>
  <c r="P733" i="18" s="1"/>
  <c r="Q733" i="18" s="1" a="1"/>
  <c r="T733" i="18" a="1"/>
  <c r="S734" i="18" a="1"/>
  <c r="P734" i="18" a="1"/>
  <c r="P734" i="18" s="1"/>
  <c r="Q734" i="18" s="1" a="1"/>
  <c r="T734" i="18" a="1"/>
  <c r="S735" i="18" a="1"/>
  <c r="P735" i="18" a="1"/>
  <c r="P735" i="18" s="1"/>
  <c r="Q735" i="18" s="1" a="1"/>
  <c r="T735" i="18" a="1"/>
  <c r="S736" i="18" a="1"/>
  <c r="P736" i="18" a="1"/>
  <c r="P736" i="18"/>
  <c r="Q736" i="18" s="1" a="1"/>
  <c r="T736" i="18" a="1"/>
  <c r="S737" i="18" a="1"/>
  <c r="P737" i="18" a="1"/>
  <c r="P737" i="18" s="1"/>
  <c r="Q737" i="18" s="1" a="1"/>
  <c r="T737" i="18" a="1"/>
  <c r="S738" i="18" a="1"/>
  <c r="P738" i="18" a="1"/>
  <c r="P738" i="18" s="1"/>
  <c r="Q738" i="18" s="1" a="1"/>
  <c r="T738" i="18" a="1"/>
  <c r="S739" i="18" a="1"/>
  <c r="P739" i="18" a="1"/>
  <c r="P739" i="18" s="1"/>
  <c r="Q739" i="18" s="1" a="1"/>
  <c r="T739" i="18" a="1"/>
  <c r="S740" i="18" a="1"/>
  <c r="P740" i="18" a="1"/>
  <c r="P740" i="18"/>
  <c r="Q740" i="18" s="1" a="1"/>
  <c r="T740" i="18" a="1"/>
  <c r="S741" i="18" a="1"/>
  <c r="P741" i="18" a="1"/>
  <c r="P741" i="18" s="1"/>
  <c r="Q741" i="18" s="1" a="1"/>
  <c r="T741" i="18" a="1"/>
  <c r="S742" i="18" a="1"/>
  <c r="P742" i="18" a="1"/>
  <c r="P742" i="18" s="1"/>
  <c r="Q742" i="18" s="1" a="1"/>
  <c r="T742" i="18" a="1"/>
  <c r="S743" i="18" a="1"/>
  <c r="P743" i="18" a="1"/>
  <c r="P743" i="18" s="1"/>
  <c r="Q743" i="18" s="1" a="1"/>
  <c r="T743" i="18" a="1"/>
  <c r="S744" i="18" a="1"/>
  <c r="P744" i="18" a="1"/>
  <c r="P744" i="18"/>
  <c r="Q744" i="18" s="1" a="1"/>
  <c r="T744" i="18" a="1"/>
  <c r="S745" i="18" a="1"/>
  <c r="P745" i="18" a="1"/>
  <c r="P745" i="18" s="1"/>
  <c r="Q745" i="18" s="1" a="1"/>
  <c r="T745" i="18" a="1"/>
  <c r="S746" i="18" a="1"/>
  <c r="P746" i="18" a="1"/>
  <c r="P746" i="18" s="1"/>
  <c r="Q746" i="18" s="1" a="1"/>
  <c r="T746" i="18" a="1"/>
  <c r="S747" i="18" a="1"/>
  <c r="P747" i="18" a="1"/>
  <c r="P747" i="18" s="1"/>
  <c r="Q747" i="18" s="1" a="1"/>
  <c r="T747" i="18" a="1"/>
  <c r="S748" i="18" a="1"/>
  <c r="P748" i="18" a="1"/>
  <c r="P748" i="18"/>
  <c r="Q748" i="18" s="1" a="1"/>
  <c r="T748" i="18" a="1"/>
  <c r="S749" i="18" a="1"/>
  <c r="P749" i="18" a="1"/>
  <c r="P749" i="18" s="1"/>
  <c r="Q749" i="18" s="1" a="1"/>
  <c r="T749" i="18" a="1"/>
  <c r="S750" i="18" a="1"/>
  <c r="P750" i="18" a="1"/>
  <c r="P750" i="18" s="1"/>
  <c r="Q750" i="18" s="1" a="1"/>
  <c r="T750" i="18" a="1"/>
  <c r="S751" i="18" a="1"/>
  <c r="P751" i="18" a="1"/>
  <c r="P751" i="18" s="1"/>
  <c r="Q751" i="18" s="1" a="1"/>
  <c r="T751" i="18" a="1"/>
  <c r="S752" i="18" a="1"/>
  <c r="P752" i="18" a="1"/>
  <c r="P752" i="18"/>
  <c r="Q752" i="18" s="1" a="1"/>
  <c r="T752" i="18" a="1"/>
  <c r="S753" i="18" a="1"/>
  <c r="P753" i="18" a="1"/>
  <c r="P753" i="18" s="1"/>
  <c r="Q753" i="18" s="1" a="1"/>
  <c r="T753" i="18" a="1"/>
  <c r="S754" i="18" a="1"/>
  <c r="P754" i="18" a="1"/>
  <c r="P754" i="18" s="1"/>
  <c r="Q754" i="18" s="1" a="1"/>
  <c r="T754" i="18" a="1"/>
  <c r="S755" i="18" a="1"/>
  <c r="P755" i="18" a="1"/>
  <c r="P755" i="18" s="1"/>
  <c r="Q755" i="18" s="1" a="1"/>
  <c r="T755" i="18" a="1"/>
  <c r="S756" i="18" a="1"/>
  <c r="P756" i="18" a="1"/>
  <c r="P756" i="18"/>
  <c r="Q756" i="18" s="1" a="1"/>
  <c r="T756" i="18" a="1"/>
  <c r="S757" i="18" a="1"/>
  <c r="P757" i="18" a="1"/>
  <c r="P757" i="18" s="1"/>
  <c r="Q757" i="18" s="1" a="1"/>
  <c r="T757" i="18" a="1"/>
  <c r="S758" i="18" a="1"/>
  <c r="P758" i="18" a="1"/>
  <c r="P758" i="18" s="1"/>
  <c r="Q758" i="18" s="1" a="1"/>
  <c r="T758" i="18" a="1"/>
  <c r="S759" i="18" a="1"/>
  <c r="P759" i="18" a="1"/>
  <c r="P759" i="18" s="1"/>
  <c r="Q759" i="18" s="1" a="1"/>
  <c r="T759" i="18" a="1"/>
  <c r="S760" i="18" a="1"/>
  <c r="P760" i="18" a="1"/>
  <c r="P760" i="18"/>
  <c r="Q760" i="18" s="1" a="1"/>
  <c r="T760" i="18" a="1"/>
  <c r="S761" i="18" a="1"/>
  <c r="P761" i="18" a="1"/>
  <c r="P761" i="18" s="1"/>
  <c r="Q761" i="18" s="1" a="1"/>
  <c r="T761" i="18" a="1"/>
  <c r="S762" i="18" a="1"/>
  <c r="P762" i="18" a="1"/>
  <c r="P762" i="18" s="1"/>
  <c r="Q762" i="18" s="1" a="1"/>
  <c r="T762" i="18" a="1"/>
  <c r="S763" i="18" a="1"/>
  <c r="P763" i="18" a="1"/>
  <c r="P763" i="18" s="1"/>
  <c r="Q763" i="18" s="1" a="1"/>
  <c r="T763" i="18" a="1"/>
  <c r="S764" i="18" a="1"/>
  <c r="P764" i="18" a="1"/>
  <c r="P764" i="18"/>
  <c r="Q764" i="18" s="1" a="1"/>
  <c r="T764" i="18" a="1"/>
  <c r="S765" i="18" a="1"/>
  <c r="P765" i="18" a="1"/>
  <c r="P765" i="18" s="1"/>
  <c r="Q765" i="18" s="1" a="1"/>
  <c r="T765" i="18" a="1"/>
  <c r="S766" i="18" a="1"/>
  <c r="P766" i="18" a="1"/>
  <c r="P766" i="18" s="1"/>
  <c r="Q766" i="18" s="1" a="1"/>
  <c r="T766" i="18" a="1"/>
  <c r="S767" i="18" a="1"/>
  <c r="P767" i="18" a="1"/>
  <c r="P767" i="18" s="1"/>
  <c r="Q767" i="18" s="1" a="1"/>
  <c r="T767" i="18" a="1"/>
  <c r="S768" i="18" a="1"/>
  <c r="P768" i="18" a="1"/>
  <c r="P768" i="18"/>
  <c r="Q768" i="18" s="1" a="1"/>
  <c r="T768" i="18" a="1"/>
  <c r="S769" i="18" a="1"/>
  <c r="P769" i="18" a="1"/>
  <c r="P769" i="18" s="1"/>
  <c r="Q769" i="18" s="1" a="1"/>
  <c r="T769" i="18" a="1"/>
  <c r="S770" i="18" a="1"/>
  <c r="P770" i="18" a="1"/>
  <c r="P770" i="18" s="1"/>
  <c r="Q770" i="18" s="1" a="1"/>
  <c r="T770" i="18" a="1"/>
  <c r="S771" i="18" a="1"/>
  <c r="P771" i="18" a="1"/>
  <c r="P771" i="18" s="1"/>
  <c r="Q771" i="18" s="1" a="1"/>
  <c r="T771" i="18" a="1"/>
  <c r="S772" i="18" a="1"/>
  <c r="P772" i="18" a="1"/>
  <c r="P772" i="18"/>
  <c r="Q772" i="18" s="1" a="1"/>
  <c r="T772" i="18" a="1"/>
  <c r="S773" i="18" a="1"/>
  <c r="P773" i="18" a="1"/>
  <c r="P773" i="18" s="1"/>
  <c r="Q773" i="18" s="1" a="1"/>
  <c r="T773" i="18" a="1"/>
  <c r="S774" i="18" a="1"/>
  <c r="P774" i="18" a="1"/>
  <c r="P774" i="18" s="1"/>
  <c r="Q774" i="18" s="1" a="1"/>
  <c r="T774" i="18" a="1"/>
  <c r="S775" i="18" a="1"/>
  <c r="P775" i="18" a="1"/>
  <c r="P775" i="18" s="1"/>
  <c r="Q775" i="18" s="1" a="1"/>
  <c r="T775" i="18" a="1"/>
  <c r="S776" i="18" a="1"/>
  <c r="P776" i="18" a="1"/>
  <c r="P776" i="18"/>
  <c r="Q776" i="18" s="1" a="1"/>
  <c r="T776" i="18" a="1"/>
  <c r="S777" i="18" a="1"/>
  <c r="P777" i="18" a="1"/>
  <c r="P777" i="18" s="1"/>
  <c r="Q777" i="18" s="1" a="1"/>
  <c r="T777" i="18" a="1"/>
  <c r="S778" i="18" a="1"/>
  <c r="P778" i="18" a="1"/>
  <c r="P778" i="18" s="1"/>
  <c r="Q778" i="18" s="1" a="1"/>
  <c r="T778" i="18" a="1"/>
  <c r="S779" i="18" a="1"/>
  <c r="P779" i="18" a="1"/>
  <c r="P779" i="18" s="1"/>
  <c r="Q779" i="18" s="1" a="1"/>
  <c r="T779" i="18" a="1"/>
  <c r="S780" i="18" a="1"/>
  <c r="P780" i="18" a="1"/>
  <c r="P780" i="18"/>
  <c r="Q780" i="18" s="1" a="1"/>
  <c r="T780" i="18" a="1"/>
  <c r="S781" i="18" a="1"/>
  <c r="P781" i="18" a="1"/>
  <c r="P781" i="18" s="1"/>
  <c r="Q781" i="18" s="1" a="1"/>
  <c r="T781" i="18" a="1"/>
  <c r="S782" i="18" a="1"/>
  <c r="P782" i="18" a="1"/>
  <c r="P782" i="18" s="1"/>
  <c r="Q782" i="18" s="1" a="1"/>
  <c r="T782" i="18" a="1"/>
  <c r="S783" i="18" a="1"/>
  <c r="P783" i="18" a="1"/>
  <c r="P783" i="18" s="1"/>
  <c r="Q783" i="18" s="1" a="1"/>
  <c r="T783" i="18" a="1"/>
  <c r="S784" i="18" a="1"/>
  <c r="P784" i="18" a="1"/>
  <c r="P784" i="18"/>
  <c r="Q784" i="18" s="1" a="1"/>
  <c r="T784" i="18" a="1"/>
  <c r="S785" i="18" a="1"/>
  <c r="P785" i="18" a="1"/>
  <c r="P785" i="18" s="1"/>
  <c r="Q785" i="18" s="1" a="1"/>
  <c r="T785" i="18" a="1"/>
  <c r="S786" i="18" a="1"/>
  <c r="P786" i="18" a="1"/>
  <c r="P786" i="18" s="1"/>
  <c r="Q786" i="18" s="1" a="1"/>
  <c r="T786" i="18" a="1"/>
  <c r="S787" i="18" a="1"/>
  <c r="P787" i="18" a="1"/>
  <c r="P787" i="18" s="1"/>
  <c r="Q787" i="18" s="1" a="1"/>
  <c r="T787" i="18" a="1"/>
  <c r="S788" i="18" a="1"/>
  <c r="P788" i="18" a="1"/>
  <c r="P788" i="18"/>
  <c r="Q788" i="18" s="1" a="1"/>
  <c r="T788" i="18" a="1"/>
  <c r="S789" i="18" a="1"/>
  <c r="P789" i="18" a="1"/>
  <c r="P789" i="18" s="1"/>
  <c r="Q789" i="18" s="1" a="1"/>
  <c r="T789" i="18" a="1"/>
  <c r="S790" i="18" a="1"/>
  <c r="P790" i="18" a="1"/>
  <c r="P790" i="18" s="1"/>
  <c r="Q790" i="18" s="1" a="1"/>
  <c r="T790" i="18" a="1"/>
  <c r="S791" i="18" a="1"/>
  <c r="P791" i="18" a="1"/>
  <c r="P791" i="18" s="1"/>
  <c r="Q791" i="18" s="1" a="1"/>
  <c r="T791" i="18" a="1"/>
  <c r="S792" i="18" a="1"/>
  <c r="P792" i="18" a="1"/>
  <c r="P792" i="18"/>
  <c r="Q792" i="18" s="1" a="1"/>
  <c r="T792" i="18" a="1"/>
  <c r="S793" i="18" a="1"/>
  <c r="P793" i="18" a="1"/>
  <c r="P793" i="18" s="1"/>
  <c r="Q793" i="18" s="1" a="1"/>
  <c r="T793" i="18" a="1"/>
  <c r="S794" i="18" a="1"/>
  <c r="P794" i="18" a="1"/>
  <c r="P794" i="18" s="1"/>
  <c r="Q794" i="18" s="1" a="1"/>
  <c r="T794" i="18" a="1"/>
  <c r="S795" i="18" a="1"/>
  <c r="P795" i="18" a="1"/>
  <c r="P795" i="18" s="1"/>
  <c r="Q795" i="18" s="1" a="1"/>
  <c r="T795" i="18" a="1"/>
  <c r="S796" i="18" a="1"/>
  <c r="P796" i="18" a="1"/>
  <c r="P796" i="18"/>
  <c r="Q796" i="18" s="1" a="1"/>
  <c r="T796" i="18" a="1"/>
  <c r="S797" i="18" a="1"/>
  <c r="P797" i="18" a="1"/>
  <c r="P797" i="18" s="1"/>
  <c r="Q797" i="18" s="1" a="1"/>
  <c r="T797" i="18" a="1"/>
  <c r="S798" i="18" a="1"/>
  <c r="P798" i="18" a="1"/>
  <c r="P798" i="18" s="1"/>
  <c r="Q798" i="18" s="1" a="1"/>
  <c r="T798" i="18" a="1"/>
  <c r="S799" i="18" a="1"/>
  <c r="P799" i="18" a="1"/>
  <c r="P799" i="18" s="1"/>
  <c r="Q799" i="18" s="1" a="1"/>
  <c r="T799" i="18" a="1"/>
  <c r="S800" i="18" a="1"/>
  <c r="P800" i="18" a="1"/>
  <c r="P800" i="18"/>
  <c r="Q800" i="18" s="1" a="1"/>
  <c r="T800" i="18" a="1"/>
  <c r="S801" i="18" a="1"/>
  <c r="P801" i="18" a="1"/>
  <c r="P801" i="18" s="1"/>
  <c r="Q801" i="18" s="1" a="1"/>
  <c r="T801" i="18" a="1"/>
  <c r="S802" i="18" a="1"/>
  <c r="P802" i="18" a="1"/>
  <c r="P802" i="18" s="1"/>
  <c r="Q802" i="18" s="1" a="1"/>
  <c r="T802" i="18" a="1"/>
  <c r="S803" i="18" a="1"/>
  <c r="P803" i="18" a="1"/>
  <c r="P803" i="18" s="1"/>
  <c r="Q803" i="18" s="1" a="1"/>
  <c r="T803" i="18" a="1"/>
  <c r="S804" i="18" a="1"/>
  <c r="P804" i="18" a="1"/>
  <c r="P804" i="18"/>
  <c r="Q804" i="18" s="1" a="1"/>
  <c r="T804" i="18" a="1"/>
  <c r="S805" i="18" a="1"/>
  <c r="P805" i="18" a="1"/>
  <c r="P805" i="18" s="1"/>
  <c r="Q805" i="18" s="1" a="1"/>
  <c r="T805" i="18" a="1"/>
  <c r="S806" i="18" a="1"/>
  <c r="P806" i="18" a="1"/>
  <c r="P806" i="18"/>
  <c r="Q806" i="18" s="1" a="1"/>
  <c r="T806" i="18" a="1"/>
  <c r="S807" i="18" a="1"/>
  <c r="P807" i="18" a="1"/>
  <c r="P807" i="18" s="1"/>
  <c r="Q807" i="18" s="1" a="1"/>
  <c r="T807" i="18" a="1"/>
  <c r="S808" i="18" a="1"/>
  <c r="P808" i="18" a="1"/>
  <c r="P808" i="18"/>
  <c r="Q808" i="18" s="1" a="1"/>
  <c r="T808" i="18" a="1"/>
  <c r="S809" i="18" a="1"/>
  <c r="P809" i="18" a="1"/>
  <c r="P809" i="18" s="1"/>
  <c r="Q809" i="18" s="1" a="1"/>
  <c r="T809" i="18" a="1"/>
  <c r="S810" i="18" a="1"/>
  <c r="P810" i="18" a="1"/>
  <c r="P810" i="18"/>
  <c r="Q810" i="18" s="1" a="1"/>
  <c r="T810" i="18" a="1"/>
  <c r="S811" i="18" a="1"/>
  <c r="P811" i="18" a="1"/>
  <c r="P811" i="18" s="1"/>
  <c r="Q811" i="18" s="1" a="1"/>
  <c r="T811" i="18" a="1"/>
  <c r="S812" i="18" a="1"/>
  <c r="P812" i="18" a="1"/>
  <c r="P812" i="18"/>
  <c r="Q812" i="18" s="1" a="1"/>
  <c r="T812" i="18" a="1"/>
  <c r="S813" i="18" a="1"/>
  <c r="P813" i="18" a="1"/>
  <c r="P813" i="18" s="1"/>
  <c r="Q813" i="18" s="1" a="1"/>
  <c r="T813" i="18" a="1"/>
  <c r="S814" i="18" a="1"/>
  <c r="P814" i="18" a="1"/>
  <c r="P814" i="18"/>
  <c r="Q814" i="18" s="1" a="1"/>
  <c r="T814" i="18" a="1"/>
  <c r="S815" i="18" a="1"/>
  <c r="P815" i="18" a="1"/>
  <c r="P815" i="18" s="1"/>
  <c r="Q815" i="18" s="1" a="1"/>
  <c r="T815" i="18" a="1"/>
  <c r="S816" i="18" a="1"/>
  <c r="P816" i="18" a="1"/>
  <c r="P816" i="18"/>
  <c r="Q816" i="18" s="1" a="1"/>
  <c r="T816" i="18" a="1"/>
  <c r="S817" i="18" a="1"/>
  <c r="P817" i="18" a="1"/>
  <c r="P817" i="18" s="1"/>
  <c r="Q817" i="18" s="1" a="1"/>
  <c r="T817" i="18" a="1"/>
  <c r="S818" i="18" a="1"/>
  <c r="P818" i="18" a="1"/>
  <c r="P818" i="18"/>
  <c r="Q818" i="18" s="1" a="1"/>
  <c r="T818" i="18" a="1"/>
  <c r="S819" i="18" a="1"/>
  <c r="P819" i="18" a="1"/>
  <c r="P819" i="18" s="1"/>
  <c r="Q819" i="18" s="1" a="1"/>
  <c r="T819" i="18" a="1"/>
  <c r="S820" i="18" a="1"/>
  <c r="P820" i="18" a="1"/>
  <c r="P820" i="18"/>
  <c r="Q820" i="18" s="1" a="1"/>
  <c r="T820" i="18" a="1"/>
  <c r="S821" i="18" a="1"/>
  <c r="P821" i="18" a="1"/>
  <c r="P821" i="18" s="1"/>
  <c r="Q821" i="18" s="1" a="1"/>
  <c r="T821" i="18" a="1"/>
  <c r="S822" i="18" a="1"/>
  <c r="P822" i="18" a="1"/>
  <c r="P822" i="18"/>
  <c r="Q822" i="18" s="1" a="1"/>
  <c r="T822" i="18" a="1"/>
  <c r="S823" i="18" a="1"/>
  <c r="P823" i="18" a="1"/>
  <c r="P823" i="18" s="1"/>
  <c r="Q823" i="18" s="1" a="1"/>
  <c r="T823" i="18" a="1"/>
  <c r="S824" i="18" a="1"/>
  <c r="P824" i="18" a="1"/>
  <c r="P824" i="18"/>
  <c r="Q824" i="18" s="1" a="1"/>
  <c r="T824" i="18" a="1"/>
  <c r="S825" i="18" a="1"/>
  <c r="P825" i="18" a="1"/>
  <c r="P825" i="18" s="1"/>
  <c r="Q825" i="18" s="1" a="1"/>
  <c r="T825" i="18" a="1"/>
  <c r="S826" i="18" a="1"/>
  <c r="P826" i="18" a="1"/>
  <c r="P826" i="18"/>
  <c r="Q826" i="18" s="1" a="1"/>
  <c r="T826" i="18" a="1"/>
  <c r="S827" i="18" a="1"/>
  <c r="P827" i="18" a="1"/>
  <c r="P827" i="18" s="1"/>
  <c r="Q827" i="18" s="1" a="1"/>
  <c r="T827" i="18" a="1"/>
  <c r="S828" i="18" a="1"/>
  <c r="P828" i="18" a="1"/>
  <c r="P828" i="18"/>
  <c r="Q828" i="18" s="1" a="1"/>
  <c r="T828" i="18" a="1"/>
  <c r="S829" i="18" a="1"/>
  <c r="P829" i="18" a="1"/>
  <c r="P829" i="18" s="1"/>
  <c r="Q829" i="18" s="1" a="1"/>
  <c r="T829" i="18" a="1"/>
  <c r="S830" i="18" a="1"/>
  <c r="P830" i="18" a="1"/>
  <c r="P830" i="18"/>
  <c r="Q830" i="18" s="1" a="1"/>
  <c r="T830" i="18" a="1"/>
  <c r="S831" i="18" a="1"/>
  <c r="P831" i="18" a="1"/>
  <c r="P831" i="18" s="1"/>
  <c r="Q831" i="18" s="1" a="1"/>
  <c r="T831" i="18" a="1"/>
  <c r="S832" i="18" a="1"/>
  <c r="P832" i="18" a="1"/>
  <c r="P832" i="18"/>
  <c r="Q832" i="18" s="1" a="1"/>
  <c r="T832" i="18" a="1"/>
  <c r="S833" i="18" a="1"/>
  <c r="P833" i="18" a="1"/>
  <c r="P833" i="18" s="1"/>
  <c r="Q833" i="18" s="1" a="1"/>
  <c r="T833" i="18" a="1"/>
  <c r="S834" i="18" a="1"/>
  <c r="P834" i="18" a="1"/>
  <c r="P834" i="18"/>
  <c r="Q834" i="18" s="1" a="1"/>
  <c r="T834" i="18" a="1"/>
  <c r="S835" i="18" a="1"/>
  <c r="P835" i="18" a="1"/>
  <c r="P835" i="18" s="1"/>
  <c r="Q835" i="18" s="1" a="1"/>
  <c r="T835" i="18" a="1"/>
  <c r="S836" i="18" a="1"/>
  <c r="P836" i="18" a="1"/>
  <c r="P836" i="18"/>
  <c r="Q836" i="18" s="1" a="1"/>
  <c r="T836" i="18" a="1"/>
  <c r="S837" i="18" a="1"/>
  <c r="P837" i="18" a="1"/>
  <c r="P837" i="18" s="1"/>
  <c r="Q837" i="18" s="1" a="1"/>
  <c r="T837" i="18" a="1"/>
  <c r="S838" i="18" a="1"/>
  <c r="P838" i="18" a="1"/>
  <c r="P838" i="18"/>
  <c r="Q838" i="18" s="1" a="1"/>
  <c r="T838" i="18" a="1"/>
  <c r="S839" i="18" a="1"/>
  <c r="P839" i="18" a="1"/>
  <c r="P839" i="18" s="1"/>
  <c r="Q839" i="18" s="1" a="1"/>
  <c r="T839" i="18" a="1"/>
  <c r="S840" i="18" a="1"/>
  <c r="P840" i="18" a="1"/>
  <c r="P840" i="18"/>
  <c r="Q840" i="18" s="1" a="1"/>
  <c r="T840" i="18" a="1"/>
  <c r="S841" i="18" a="1"/>
  <c r="P841" i="18" a="1"/>
  <c r="P841" i="18" s="1"/>
  <c r="Q841" i="18" s="1" a="1"/>
  <c r="T841" i="18" a="1"/>
  <c r="S842" i="18" a="1"/>
  <c r="P842" i="18" a="1"/>
  <c r="P842" i="18"/>
  <c r="Q842" i="18" s="1" a="1"/>
  <c r="T842" i="18" a="1"/>
  <c r="S843" i="18" a="1"/>
  <c r="P843" i="18" a="1"/>
  <c r="P843" i="18" s="1"/>
  <c r="Q843" i="18" s="1" a="1"/>
  <c r="T843" i="18" a="1"/>
  <c r="S844" i="18" a="1"/>
  <c r="P844" i="18" a="1"/>
  <c r="P844" i="18"/>
  <c r="Q844" i="18" s="1" a="1"/>
  <c r="T844" i="18" a="1"/>
  <c r="S845" i="18" a="1"/>
  <c r="P845" i="18" a="1"/>
  <c r="P845" i="18" s="1"/>
  <c r="Q845" i="18" s="1" a="1"/>
  <c r="T845" i="18" a="1"/>
  <c r="S846" i="18" a="1"/>
  <c r="P846" i="18" a="1"/>
  <c r="P846" i="18"/>
  <c r="Q846" i="18" s="1" a="1"/>
  <c r="T846" i="18" a="1"/>
  <c r="S847" i="18" a="1"/>
  <c r="P847" i="18" a="1"/>
  <c r="P847" i="18" s="1"/>
  <c r="Q847" i="18" s="1" a="1"/>
  <c r="T847" i="18" a="1"/>
  <c r="S848" i="18" a="1"/>
  <c r="P848" i="18" a="1"/>
  <c r="P848" i="18"/>
  <c r="Q848" i="18" s="1" a="1"/>
  <c r="T848" i="18" a="1"/>
  <c r="S849" i="18" a="1"/>
  <c r="P849" i="18" a="1"/>
  <c r="P849" i="18" s="1"/>
  <c r="Q849" i="18" s="1" a="1"/>
  <c r="T849" i="18" a="1"/>
  <c r="S850" i="18" a="1"/>
  <c r="P850" i="18" a="1"/>
  <c r="P850" i="18"/>
  <c r="Q850" i="18" s="1" a="1"/>
  <c r="T850" i="18" a="1"/>
  <c r="S851" i="18" a="1"/>
  <c r="P851" i="18" a="1"/>
  <c r="P851" i="18" s="1"/>
  <c r="Q851" i="18" s="1" a="1"/>
  <c r="T851" i="18" a="1"/>
  <c r="S852" i="18" a="1"/>
  <c r="P852" i="18" a="1"/>
  <c r="P852" i="18"/>
  <c r="Q852" i="18" s="1" a="1"/>
  <c r="T852" i="18" a="1"/>
  <c r="S853" i="18" a="1"/>
  <c r="P853" i="18" a="1"/>
  <c r="P853" i="18" s="1"/>
  <c r="Q853" i="18" s="1" a="1"/>
  <c r="T853" i="18" a="1"/>
  <c r="S854" i="18" a="1"/>
  <c r="P854" i="18" a="1"/>
  <c r="P854" i="18"/>
  <c r="Q854" i="18" s="1" a="1"/>
  <c r="T854" i="18" a="1"/>
  <c r="S855" i="18" a="1"/>
  <c r="P855" i="18" a="1"/>
  <c r="P855" i="18" s="1"/>
  <c r="Q855" i="18" s="1" a="1"/>
  <c r="T855" i="18" a="1"/>
  <c r="S856" i="18" a="1"/>
  <c r="P856" i="18" a="1"/>
  <c r="P856" i="18"/>
  <c r="Q856" i="18" s="1" a="1"/>
  <c r="T856" i="18" a="1"/>
  <c r="S857" i="18" a="1"/>
  <c r="P857" i="18" a="1"/>
  <c r="P857" i="18" s="1"/>
  <c r="Q857" i="18" s="1" a="1"/>
  <c r="T857" i="18" a="1"/>
  <c r="S858" i="18" a="1"/>
  <c r="P858" i="18" a="1"/>
  <c r="P858" i="18"/>
  <c r="Q858" i="18" s="1" a="1"/>
  <c r="T858" i="18" a="1"/>
  <c r="S859" i="18" a="1"/>
  <c r="P859" i="18" a="1"/>
  <c r="P859" i="18" s="1"/>
  <c r="Q859" i="18" s="1" a="1"/>
  <c r="T859" i="18" a="1"/>
  <c r="S860" i="18" a="1"/>
  <c r="P860" i="18" a="1"/>
  <c r="P860" i="18"/>
  <c r="Q860" i="18" s="1" a="1"/>
  <c r="T860" i="18" a="1"/>
  <c r="S861" i="18" a="1"/>
  <c r="P861" i="18" a="1"/>
  <c r="P861" i="18" s="1"/>
  <c r="Q861" i="18" s="1" a="1"/>
  <c r="T861" i="18" a="1"/>
  <c r="S862" i="18" a="1"/>
  <c r="P862" i="18" a="1"/>
  <c r="P862" i="18"/>
  <c r="Q862" i="18" s="1" a="1"/>
  <c r="T862" i="18" a="1"/>
  <c r="S863" i="18" a="1"/>
  <c r="P863" i="18" a="1"/>
  <c r="P863" i="18" s="1"/>
  <c r="Q863" i="18" s="1" a="1"/>
  <c r="T863" i="18" a="1"/>
  <c r="S864" i="18" a="1"/>
  <c r="P864" i="18" a="1"/>
  <c r="P864" i="18"/>
  <c r="Q864" i="18" s="1" a="1"/>
  <c r="T864" i="18" a="1"/>
  <c r="S865" i="18" a="1"/>
  <c r="P865" i="18" a="1"/>
  <c r="P865" i="18" s="1"/>
  <c r="Q865" i="18" s="1" a="1"/>
  <c r="T865" i="18" a="1"/>
  <c r="S866" i="18" a="1"/>
  <c r="P866" i="18" a="1"/>
  <c r="P866" i="18"/>
  <c r="Q866" i="18" s="1" a="1"/>
  <c r="T866" i="18" a="1"/>
  <c r="S867" i="18" a="1"/>
  <c r="P867" i="18" a="1"/>
  <c r="P867" i="18" s="1"/>
  <c r="Q867" i="18" s="1" a="1"/>
  <c r="T867" i="18" a="1"/>
  <c r="S868" i="18" a="1"/>
  <c r="P868" i="18" a="1"/>
  <c r="P868" i="18"/>
  <c r="Q868" i="18" s="1" a="1"/>
  <c r="T868" i="18" a="1"/>
  <c r="S869" i="18" a="1"/>
  <c r="P869" i="18" a="1"/>
  <c r="P869" i="18" s="1"/>
  <c r="Q869" i="18" s="1" a="1"/>
  <c r="T869" i="18" a="1"/>
  <c r="S870" i="18" a="1"/>
  <c r="P870" i="18" a="1"/>
  <c r="P870" i="18"/>
  <c r="Q870" i="18" s="1" a="1"/>
  <c r="T870" i="18" a="1"/>
  <c r="S871" i="18" a="1"/>
  <c r="P871" i="18" a="1"/>
  <c r="P871" i="18" s="1"/>
  <c r="Q871" i="18" s="1" a="1"/>
  <c r="T871" i="18" a="1"/>
  <c r="S872" i="18" a="1"/>
  <c r="P872" i="18" a="1"/>
  <c r="P872" i="18"/>
  <c r="Q872" i="18" s="1" a="1"/>
  <c r="T872" i="18" a="1"/>
  <c r="S873" i="18" a="1"/>
  <c r="P873" i="18" a="1"/>
  <c r="P873" i="18" s="1"/>
  <c r="Q873" i="18" s="1" a="1"/>
  <c r="T873" i="18" a="1"/>
  <c r="S874" i="18" a="1"/>
  <c r="P874" i="18" a="1"/>
  <c r="P874" i="18"/>
  <c r="Q874" i="18" s="1" a="1"/>
  <c r="T874" i="18" a="1"/>
  <c r="S875" i="18" a="1"/>
  <c r="P875" i="18" a="1"/>
  <c r="P875" i="18" s="1"/>
  <c r="Q875" i="18" s="1" a="1"/>
  <c r="T875" i="18" a="1"/>
  <c r="S876" i="18" a="1"/>
  <c r="P876" i="18" a="1"/>
  <c r="P876" i="18"/>
  <c r="Q876" i="18" s="1" a="1"/>
  <c r="T876" i="18" a="1"/>
  <c r="S877" i="18" a="1"/>
  <c r="P877" i="18" a="1"/>
  <c r="P877" i="18" s="1"/>
  <c r="Q877" i="18" s="1" a="1"/>
  <c r="T877" i="18" a="1"/>
  <c r="S878" i="18" a="1"/>
  <c r="P878" i="18" a="1"/>
  <c r="P878" i="18"/>
  <c r="Q878" i="18" s="1" a="1"/>
  <c r="T878" i="18" a="1"/>
  <c r="S879" i="18" a="1"/>
  <c r="P879" i="18" a="1"/>
  <c r="P879" i="18" s="1"/>
  <c r="Q879" i="18" s="1" a="1"/>
  <c r="T879" i="18" a="1"/>
  <c r="S880" i="18" a="1"/>
  <c r="P880" i="18" a="1"/>
  <c r="P880" i="18"/>
  <c r="Q880" i="18" s="1" a="1"/>
  <c r="T880" i="18" a="1"/>
  <c r="S881" i="18" a="1"/>
  <c r="P881" i="18" a="1"/>
  <c r="P881" i="18" s="1"/>
  <c r="Q881" i="18" s="1" a="1"/>
  <c r="T881" i="18" a="1"/>
  <c r="S882" i="18" a="1"/>
  <c r="P882" i="18" a="1"/>
  <c r="P882" i="18"/>
  <c r="Q882" i="18" s="1" a="1"/>
  <c r="T882" i="18" a="1"/>
  <c r="S883" i="18" a="1"/>
  <c r="P883" i="18" a="1"/>
  <c r="P883" i="18" s="1"/>
  <c r="Q883" i="18" s="1" a="1"/>
  <c r="T883" i="18" a="1"/>
  <c r="S884" i="18" a="1"/>
  <c r="P884" i="18" a="1"/>
  <c r="P884" i="18"/>
  <c r="Q884" i="18" s="1" a="1"/>
  <c r="T884" i="18" a="1"/>
  <c r="S885" i="18" a="1"/>
  <c r="P885" i="18" a="1"/>
  <c r="P885" i="18" s="1"/>
  <c r="Q885" i="18" s="1" a="1"/>
  <c r="T885" i="18" a="1"/>
  <c r="S886" i="18" a="1"/>
  <c r="P886" i="18" a="1"/>
  <c r="P886" i="18"/>
  <c r="Q886" i="18" s="1" a="1"/>
  <c r="T886" i="18" a="1"/>
  <c r="S887" i="18" a="1"/>
  <c r="P887" i="18" a="1"/>
  <c r="P887" i="18" s="1"/>
  <c r="Q887" i="18" s="1" a="1"/>
  <c r="T887" i="18" a="1"/>
  <c r="S888" i="18" a="1"/>
  <c r="P888" i="18" a="1"/>
  <c r="P888" i="18"/>
  <c r="Q888" i="18" s="1" a="1"/>
  <c r="T888" i="18" a="1"/>
  <c r="S889" i="18" a="1"/>
  <c r="P889" i="18" a="1"/>
  <c r="P889" i="18" s="1"/>
  <c r="Q889" i="18" s="1" a="1"/>
  <c r="T889" i="18" a="1"/>
  <c r="S890" i="18" a="1"/>
  <c r="P890" i="18" a="1"/>
  <c r="P890" i="18"/>
  <c r="Q890" i="18" s="1" a="1"/>
  <c r="T890" i="18" a="1"/>
  <c r="S891" i="18" a="1"/>
  <c r="P891" i="18" a="1"/>
  <c r="P891" i="18" s="1"/>
  <c r="Q891" i="18" s="1" a="1"/>
  <c r="T891" i="18" a="1"/>
  <c r="S892" i="18" a="1"/>
  <c r="P892" i="18" a="1"/>
  <c r="P892" i="18"/>
  <c r="Q892" i="18" s="1" a="1"/>
  <c r="T892" i="18" a="1"/>
  <c r="S893" i="18" a="1"/>
  <c r="P893" i="18" a="1"/>
  <c r="P893" i="18" s="1"/>
  <c r="Q893" i="18" s="1" a="1"/>
  <c r="T893" i="18" a="1"/>
  <c r="S894" i="18" a="1"/>
  <c r="P894" i="18" a="1"/>
  <c r="P894" i="18"/>
  <c r="Q894" i="18" s="1" a="1"/>
  <c r="T894" i="18" a="1"/>
  <c r="S895" i="18" a="1"/>
  <c r="P895" i="18" a="1"/>
  <c r="P895" i="18" s="1"/>
  <c r="Q895" i="18" s="1" a="1"/>
  <c r="T895" i="18" a="1"/>
  <c r="S896" i="18" a="1"/>
  <c r="P896" i="18" a="1"/>
  <c r="P896" i="18"/>
  <c r="Q896" i="18" s="1" a="1"/>
  <c r="T896" i="18" a="1"/>
  <c r="S897" i="18" a="1"/>
  <c r="P897" i="18" a="1"/>
  <c r="P897" i="18" s="1"/>
  <c r="Q897" i="18" s="1" a="1"/>
  <c r="T897" i="18" a="1"/>
  <c r="S898" i="18" a="1"/>
  <c r="P898" i="18" a="1"/>
  <c r="P898" i="18"/>
  <c r="Q898" i="18" s="1" a="1"/>
  <c r="T898" i="18" a="1"/>
  <c r="S899" i="18" a="1"/>
  <c r="P899" i="18" a="1"/>
  <c r="P899" i="18" s="1"/>
  <c r="Q899" i="18" s="1" a="1"/>
  <c r="T899" i="18" a="1"/>
  <c r="S900" i="18" a="1"/>
  <c r="P900" i="18" a="1"/>
  <c r="P900" i="18"/>
  <c r="Q900" i="18" s="1" a="1"/>
  <c r="T900" i="18" a="1"/>
  <c r="S901" i="18" a="1"/>
  <c r="P901" i="18" a="1"/>
  <c r="P901" i="18" s="1"/>
  <c r="Q901" i="18" s="1" a="1"/>
  <c r="T901" i="18" a="1"/>
  <c r="S902" i="18" a="1"/>
  <c r="P902" i="18" a="1"/>
  <c r="P902" i="18"/>
  <c r="Q902" i="18" s="1" a="1"/>
  <c r="T902" i="18" a="1"/>
  <c r="S903" i="18" a="1"/>
  <c r="P903" i="18" a="1"/>
  <c r="P903" i="18" s="1"/>
  <c r="Q903" i="18" s="1" a="1"/>
  <c r="T903" i="18" a="1"/>
  <c r="S904" i="18" a="1"/>
  <c r="P904" i="18" a="1"/>
  <c r="P904" i="18"/>
  <c r="Q904" i="18" s="1" a="1"/>
  <c r="T904" i="18" a="1"/>
  <c r="S905" i="18" a="1"/>
  <c r="P905" i="18" a="1"/>
  <c r="P905" i="18" s="1"/>
  <c r="Q905" i="18" s="1" a="1"/>
  <c r="T905" i="18" a="1"/>
  <c r="S906" i="18" a="1"/>
  <c r="P906" i="18" a="1"/>
  <c r="P906" i="18"/>
  <c r="Q906" i="18" s="1" a="1"/>
  <c r="T906" i="18" a="1"/>
  <c r="S907" i="18" a="1"/>
  <c r="P907" i="18" a="1"/>
  <c r="P907" i="18" s="1"/>
  <c r="Q907" i="18" s="1" a="1"/>
  <c r="T907" i="18" a="1"/>
  <c r="S908" i="18" a="1"/>
  <c r="P908" i="18" a="1"/>
  <c r="P908" i="18"/>
  <c r="Q908" i="18" s="1" a="1"/>
  <c r="T908" i="18" a="1"/>
  <c r="S909" i="18" a="1"/>
  <c r="P909" i="18" a="1"/>
  <c r="P909" i="18" s="1"/>
  <c r="Q909" i="18" s="1" a="1"/>
  <c r="T909" i="18" a="1"/>
  <c r="S910" i="18" a="1"/>
  <c r="P910" i="18" a="1"/>
  <c r="P910" i="18"/>
  <c r="Q910" i="18" s="1" a="1"/>
  <c r="T910" i="18" a="1"/>
  <c r="S911" i="18" a="1"/>
  <c r="P911" i="18" a="1"/>
  <c r="P911" i="18" s="1"/>
  <c r="Q911" i="18" s="1" a="1"/>
  <c r="T911" i="18" a="1"/>
  <c r="S912" i="18" a="1"/>
  <c r="P912" i="18" a="1"/>
  <c r="P912" i="18"/>
  <c r="Q912" i="18" s="1" a="1"/>
  <c r="T912" i="18" a="1"/>
  <c r="S913" i="18" a="1"/>
  <c r="P913" i="18" a="1"/>
  <c r="P913" i="18" s="1"/>
  <c r="Q913" i="18" s="1" a="1"/>
  <c r="T913" i="18" a="1"/>
  <c r="S914" i="18" a="1"/>
  <c r="P914" i="18" a="1"/>
  <c r="P914" i="18"/>
  <c r="Q914" i="18" s="1" a="1"/>
  <c r="T914" i="18" a="1"/>
  <c r="S915" i="18" a="1"/>
  <c r="P915" i="18" a="1"/>
  <c r="P915" i="18" s="1"/>
  <c r="Q915" i="18" s="1" a="1"/>
  <c r="T915" i="18" a="1"/>
  <c r="S916" i="18" a="1"/>
  <c r="P916" i="18" a="1"/>
  <c r="P916" i="18"/>
  <c r="Q916" i="18" s="1" a="1"/>
  <c r="T916" i="18" a="1"/>
  <c r="S917" i="18" a="1"/>
  <c r="P917" i="18" a="1"/>
  <c r="P917" i="18" s="1"/>
  <c r="Q917" i="18" s="1" a="1"/>
  <c r="T917" i="18" a="1"/>
  <c r="S918" i="18" a="1"/>
  <c r="P918" i="18" a="1"/>
  <c r="P918" i="18"/>
  <c r="Q918" i="18" s="1" a="1"/>
  <c r="T918" i="18" a="1"/>
  <c r="S919" i="18" a="1"/>
  <c r="P919" i="18" a="1"/>
  <c r="P919" i="18" s="1"/>
  <c r="Q919" i="18" s="1" a="1"/>
  <c r="T919" i="18" a="1"/>
  <c r="S920" i="18" a="1"/>
  <c r="P920" i="18" a="1"/>
  <c r="P920" i="18"/>
  <c r="Q920" i="18" s="1" a="1"/>
  <c r="T920" i="18" a="1"/>
  <c r="S921" i="18" a="1"/>
  <c r="P921" i="18" a="1"/>
  <c r="P921" i="18" s="1"/>
  <c r="Q921" i="18" s="1" a="1"/>
  <c r="T921" i="18" a="1"/>
  <c r="S922" i="18" a="1"/>
  <c r="P922" i="18" a="1"/>
  <c r="P922" i="18"/>
  <c r="Q922" i="18" s="1" a="1"/>
  <c r="T922" i="18" a="1"/>
  <c r="S923" i="18" a="1"/>
  <c r="P923" i="18" a="1"/>
  <c r="P923" i="18" s="1"/>
  <c r="Q923" i="18" s="1" a="1"/>
  <c r="T923" i="18" a="1"/>
  <c r="S924" i="18" a="1"/>
  <c r="P924" i="18" a="1"/>
  <c r="P924" i="18"/>
  <c r="Q924" i="18" s="1" a="1"/>
  <c r="T924" i="18" a="1"/>
  <c r="S925" i="18" a="1"/>
  <c r="P925" i="18" a="1"/>
  <c r="P925" i="18" s="1"/>
  <c r="Q925" i="18" s="1" a="1"/>
  <c r="T925" i="18" a="1"/>
  <c r="S926" i="18" a="1"/>
  <c r="P926" i="18" a="1"/>
  <c r="P926" i="18"/>
  <c r="Q926" i="18" s="1" a="1"/>
  <c r="T926" i="18" a="1"/>
  <c r="S927" i="18" a="1"/>
  <c r="P927" i="18" a="1"/>
  <c r="P927" i="18" s="1"/>
  <c r="Q927" i="18" s="1" a="1"/>
  <c r="T927" i="18" a="1"/>
  <c r="S928" i="18" a="1"/>
  <c r="P928" i="18" a="1"/>
  <c r="P928" i="18"/>
  <c r="Q928" i="18" s="1" a="1"/>
  <c r="T928" i="18" a="1"/>
  <c r="S929" i="18" a="1"/>
  <c r="P929" i="18" a="1"/>
  <c r="P929" i="18" s="1"/>
  <c r="Q929" i="18" s="1" a="1"/>
  <c r="T929" i="18" a="1"/>
  <c r="S930" i="18" a="1"/>
  <c r="P930" i="18" a="1"/>
  <c r="P930" i="18"/>
  <c r="Q930" i="18" s="1" a="1"/>
  <c r="T930" i="18" a="1"/>
  <c r="S931" i="18" a="1"/>
  <c r="P931" i="18" a="1"/>
  <c r="P931" i="18" s="1"/>
  <c r="Q931" i="18" s="1" a="1"/>
  <c r="T931" i="18" a="1"/>
  <c r="S932" i="18" a="1"/>
  <c r="P932" i="18" a="1"/>
  <c r="P932" i="18"/>
  <c r="Q932" i="18" s="1" a="1"/>
  <c r="T932" i="18" a="1"/>
  <c r="S933" i="18" a="1"/>
  <c r="P933" i="18" a="1"/>
  <c r="P933" i="18" s="1"/>
  <c r="Q933" i="18" s="1" a="1"/>
  <c r="T933" i="18" a="1"/>
  <c r="S934" i="18" a="1"/>
  <c r="P934" i="18" a="1"/>
  <c r="P934" i="18"/>
  <c r="Q934" i="18" s="1" a="1"/>
  <c r="T934" i="18" a="1"/>
  <c r="S935" i="18" a="1"/>
  <c r="P935" i="18" a="1"/>
  <c r="P935" i="18" s="1"/>
  <c r="Q935" i="18" s="1" a="1"/>
  <c r="T935" i="18" a="1"/>
  <c r="S936" i="18" a="1"/>
  <c r="P936" i="18" a="1"/>
  <c r="P936" i="18"/>
  <c r="Q936" i="18" s="1" a="1"/>
  <c r="T936" i="18" a="1"/>
  <c r="S937" i="18" a="1"/>
  <c r="P937" i="18" a="1"/>
  <c r="P937" i="18" s="1"/>
  <c r="Q937" i="18" s="1" a="1"/>
  <c r="T937" i="18" a="1"/>
  <c r="S938" i="18" a="1"/>
  <c r="P938" i="18" a="1"/>
  <c r="P938" i="18"/>
  <c r="Q938" i="18" s="1" a="1"/>
  <c r="T938" i="18" a="1"/>
  <c r="S939" i="18" a="1"/>
  <c r="P939" i="18" a="1"/>
  <c r="P939" i="18" s="1"/>
  <c r="Q939" i="18" s="1" a="1"/>
  <c r="T939" i="18" a="1"/>
  <c r="S940" i="18" a="1"/>
  <c r="P940" i="18" a="1"/>
  <c r="P940" i="18"/>
  <c r="Q940" i="18" s="1" a="1"/>
  <c r="T940" i="18" a="1"/>
  <c r="S941" i="18" a="1"/>
  <c r="P941" i="18" a="1"/>
  <c r="P941" i="18" s="1"/>
  <c r="Q941" i="18" s="1" a="1"/>
  <c r="T941" i="18" a="1"/>
  <c r="S942" i="18" a="1"/>
  <c r="P942" i="18" a="1"/>
  <c r="P942" i="18"/>
  <c r="Q942" i="18" s="1" a="1"/>
  <c r="T942" i="18" a="1"/>
  <c r="S943" i="18" a="1"/>
  <c r="P943" i="18" a="1"/>
  <c r="P943" i="18" s="1"/>
  <c r="Q943" i="18" s="1" a="1"/>
  <c r="T943" i="18" a="1"/>
  <c r="S944" i="18" a="1"/>
  <c r="P944" i="18" a="1"/>
  <c r="P944" i="18"/>
  <c r="Q944" i="18" s="1" a="1"/>
  <c r="T944" i="18" a="1"/>
  <c r="S945" i="18" a="1"/>
  <c r="P945" i="18" a="1"/>
  <c r="P945" i="18" s="1"/>
  <c r="Q945" i="18" s="1" a="1"/>
  <c r="T945" i="18" a="1"/>
  <c r="S946" i="18" a="1"/>
  <c r="P946" i="18" a="1"/>
  <c r="P946" i="18"/>
  <c r="Q946" i="18" s="1" a="1"/>
  <c r="T946" i="18" a="1"/>
  <c r="S947" i="18" a="1"/>
  <c r="P947" i="18" a="1"/>
  <c r="P947" i="18" s="1"/>
  <c r="Q947" i="18" s="1" a="1"/>
  <c r="T947" i="18" a="1"/>
  <c r="S948" i="18" a="1"/>
  <c r="P948" i="18" a="1"/>
  <c r="P948" i="18"/>
  <c r="Q948" i="18" s="1" a="1"/>
  <c r="T948" i="18" a="1"/>
  <c r="S949" i="18" a="1"/>
  <c r="P949" i="18" a="1"/>
  <c r="P949" i="18" s="1"/>
  <c r="Q949" i="18" s="1" a="1"/>
  <c r="T949" i="18" a="1"/>
  <c r="S950" i="18" a="1"/>
  <c r="P950" i="18" a="1"/>
  <c r="P950" i="18"/>
  <c r="Q950" i="18" s="1" a="1"/>
  <c r="T950" i="18" a="1"/>
  <c r="S951" i="18" a="1"/>
  <c r="P951" i="18" a="1"/>
  <c r="P951" i="18" s="1"/>
  <c r="Q951" i="18" s="1" a="1"/>
  <c r="T951" i="18" a="1"/>
  <c r="S952" i="18" a="1"/>
  <c r="P952" i="18" a="1"/>
  <c r="P952" i="18"/>
  <c r="Q952" i="18" s="1" a="1"/>
  <c r="T952" i="18" a="1"/>
  <c r="S953" i="18" a="1"/>
  <c r="P953" i="18" a="1"/>
  <c r="P953" i="18" s="1"/>
  <c r="Q953" i="18" s="1" a="1"/>
  <c r="T953" i="18" a="1"/>
  <c r="S954" i="18" a="1"/>
  <c r="P954" i="18" a="1"/>
  <c r="P954" i="18"/>
  <c r="Q954" i="18" s="1" a="1"/>
  <c r="T954" i="18" a="1"/>
  <c r="S955" i="18" a="1"/>
  <c r="P955" i="18" a="1"/>
  <c r="P955" i="18" s="1"/>
  <c r="Q955" i="18" s="1" a="1"/>
  <c r="T955" i="18" a="1"/>
  <c r="S956" i="18" a="1"/>
  <c r="P956" i="18" a="1"/>
  <c r="P956" i="18"/>
  <c r="Q956" i="18" s="1" a="1"/>
  <c r="T956" i="18" a="1"/>
  <c r="S957" i="18" a="1"/>
  <c r="P957" i="18" a="1"/>
  <c r="P957" i="18" s="1"/>
  <c r="Q957" i="18" s="1" a="1"/>
  <c r="T957" i="18" a="1"/>
  <c r="S958" i="18" a="1"/>
  <c r="P958" i="18" a="1"/>
  <c r="P958" i="18"/>
  <c r="Q958" i="18" s="1" a="1"/>
  <c r="T958" i="18" a="1"/>
  <c r="S959" i="18" a="1"/>
  <c r="P959" i="18" a="1"/>
  <c r="P959" i="18" s="1"/>
  <c r="Q959" i="18" s="1" a="1"/>
  <c r="T959" i="18" a="1"/>
  <c r="S960" i="18" a="1"/>
  <c r="P960" i="18" a="1"/>
  <c r="P960" i="18"/>
  <c r="Q960" i="18" s="1" a="1"/>
  <c r="T960" i="18" a="1"/>
  <c r="S961" i="18" a="1"/>
  <c r="P961" i="18" a="1"/>
  <c r="P961" i="18" s="1"/>
  <c r="Q961" i="18" s="1" a="1"/>
  <c r="T961" i="18" a="1"/>
  <c r="S962" i="18" a="1"/>
  <c r="P962" i="18" a="1"/>
  <c r="P962" i="18"/>
  <c r="Q962" i="18" s="1" a="1"/>
  <c r="T962" i="18" a="1"/>
  <c r="O2" i="18" a="1"/>
  <c r="O126" i="18" a="1"/>
  <c r="O127" i="18" a="1"/>
  <c r="O128" i="18" a="1"/>
  <c r="O129" i="18" a="1"/>
  <c r="O130" i="18" a="1"/>
  <c r="O131" i="18" a="1"/>
  <c r="O132" i="18" a="1"/>
  <c r="O133" i="18" a="1"/>
  <c r="O134" i="18" a="1"/>
  <c r="O135" i="18" a="1"/>
  <c r="O136" i="18" a="1"/>
  <c r="O137" i="18" a="1"/>
  <c r="O138" i="18" a="1"/>
  <c r="O139" i="18" a="1"/>
  <c r="O140" i="18" a="1"/>
  <c r="O141" i="18" a="1"/>
  <c r="O142" i="18" a="1"/>
  <c r="O143" i="18" a="1"/>
  <c r="O144" i="18" a="1"/>
  <c r="O145" i="18" a="1"/>
  <c r="O146" i="18" a="1"/>
  <c r="O147" i="18" a="1"/>
  <c r="O148" i="18" a="1"/>
  <c r="O149" i="18" a="1"/>
  <c r="O150" i="18" a="1"/>
  <c r="O151" i="18" a="1"/>
  <c r="O152" i="18" a="1"/>
  <c r="O153" i="18" a="1"/>
  <c r="O154" i="18" a="1"/>
  <c r="O155" i="18" a="1"/>
  <c r="O156" i="18" a="1"/>
  <c r="O157" i="18" a="1"/>
  <c r="O158" i="18" a="1"/>
  <c r="O159" i="18" a="1"/>
  <c r="O160" i="18" a="1"/>
  <c r="O161" i="18" a="1"/>
  <c r="O162" i="18" a="1"/>
  <c r="O163" i="18" a="1"/>
  <c r="O164" i="18" a="1"/>
  <c r="O165" i="18" a="1"/>
  <c r="O166" i="18" a="1"/>
  <c r="O167" i="18" a="1"/>
  <c r="O168" i="18" a="1"/>
  <c r="O169" i="18" a="1"/>
  <c r="O170" i="18" a="1"/>
  <c r="O171" i="18" a="1"/>
  <c r="O172" i="18" a="1"/>
  <c r="O173" i="18" a="1"/>
  <c r="O174" i="18" a="1"/>
  <c r="O175" i="18" a="1"/>
  <c r="O176" i="18" a="1"/>
  <c r="O177" i="18" a="1"/>
  <c r="O178" i="18" a="1"/>
  <c r="O179" i="18" a="1"/>
  <c r="O180" i="18" a="1"/>
  <c r="O181" i="18" a="1"/>
  <c r="O182" i="18" a="1"/>
  <c r="O183" i="18" a="1"/>
  <c r="O184" i="18" a="1"/>
  <c r="O185" i="18" a="1"/>
  <c r="O186" i="18" a="1"/>
  <c r="O187" i="18" a="1"/>
  <c r="O188" i="18" a="1"/>
  <c r="O189" i="18" a="1"/>
  <c r="O190" i="18" a="1"/>
  <c r="O191" i="18" a="1"/>
  <c r="O192" i="18" a="1"/>
  <c r="O193" i="18" a="1"/>
  <c r="O194" i="18" a="1"/>
  <c r="O195" i="18" a="1"/>
  <c r="O196" i="18" a="1"/>
  <c r="O197" i="18" a="1"/>
  <c r="O198" i="18" a="1"/>
  <c r="O199" i="18" a="1"/>
  <c r="O200" i="18" a="1"/>
  <c r="O201" i="18" a="1"/>
  <c r="O202" i="18" a="1"/>
  <c r="O203" i="18" a="1"/>
  <c r="O204" i="18" a="1"/>
  <c r="O205" i="18" a="1"/>
  <c r="O206" i="18" a="1"/>
  <c r="O207" i="18" a="1"/>
  <c r="O208" i="18" a="1"/>
  <c r="O209" i="18" a="1"/>
  <c r="O210" i="18" a="1"/>
  <c r="O211" i="18" a="1"/>
  <c r="O212" i="18" a="1"/>
  <c r="O213" i="18" a="1"/>
  <c r="O214" i="18" a="1"/>
  <c r="O215" i="18" a="1"/>
  <c r="O216" i="18" a="1"/>
  <c r="O217" i="18" a="1"/>
  <c r="O218" i="18" a="1"/>
  <c r="O219" i="18" a="1"/>
  <c r="O220" i="18" a="1"/>
  <c r="O221" i="18" a="1"/>
  <c r="O222" i="18" a="1"/>
  <c r="O223" i="18" a="1"/>
  <c r="O224" i="18" a="1"/>
  <c r="O225" i="18" a="1"/>
  <c r="O226" i="18" a="1"/>
  <c r="O227" i="18" a="1"/>
  <c r="O228" i="18" a="1"/>
  <c r="O229" i="18" a="1"/>
  <c r="O230" i="18" a="1"/>
  <c r="O231" i="18" a="1"/>
  <c r="O232" i="18" a="1"/>
  <c r="O233" i="18" a="1"/>
  <c r="O234" i="18" a="1"/>
  <c r="O235" i="18" a="1"/>
  <c r="O236" i="18" a="1"/>
  <c r="O237" i="18" a="1"/>
  <c r="O238" i="18" a="1"/>
  <c r="O239" i="18" a="1"/>
  <c r="O240" i="18" a="1"/>
  <c r="O241" i="18" a="1"/>
  <c r="O242" i="18" a="1"/>
  <c r="O243" i="18" a="1"/>
  <c r="O244" i="18" a="1"/>
  <c r="O245" i="18" a="1"/>
  <c r="O246" i="18" a="1"/>
  <c r="O247" i="18" a="1"/>
  <c r="O248" i="18" a="1"/>
  <c r="O249" i="18" a="1"/>
  <c r="O250" i="18" a="1"/>
  <c r="O251" i="18" a="1"/>
  <c r="O252" i="18" a="1"/>
  <c r="O253" i="18" a="1"/>
  <c r="O254" i="18" a="1"/>
  <c r="O255" i="18" a="1"/>
  <c r="O256" i="18" a="1"/>
  <c r="O257" i="18" a="1"/>
  <c r="O258" i="18" a="1"/>
  <c r="O259" i="18" a="1"/>
  <c r="O260" i="18" a="1"/>
  <c r="O261" i="18" a="1"/>
  <c r="O262" i="18" a="1"/>
  <c r="O263" i="18" a="1"/>
  <c r="O264" i="18" a="1"/>
  <c r="O265" i="18" a="1"/>
  <c r="O266" i="18" a="1"/>
  <c r="O267" i="18" a="1"/>
  <c r="O268" i="18" a="1"/>
  <c r="O269" i="18" a="1"/>
  <c r="O270" i="18" a="1"/>
  <c r="O271" i="18" a="1"/>
  <c r="O272" i="18" a="1"/>
  <c r="O273" i="18" a="1"/>
  <c r="O274" i="18" a="1"/>
  <c r="O275" i="18" a="1"/>
  <c r="O276" i="18" a="1"/>
  <c r="O277" i="18" a="1"/>
  <c r="O278" i="18" a="1"/>
  <c r="O279" i="18" a="1"/>
  <c r="O280" i="18" a="1"/>
  <c r="O281" i="18" a="1"/>
  <c r="O282" i="18" a="1"/>
  <c r="O283" i="18" a="1"/>
  <c r="O284" i="18" a="1"/>
  <c r="O285" i="18" a="1"/>
  <c r="O286" i="18" a="1"/>
  <c r="O287" i="18" a="1"/>
  <c r="O288" i="18" a="1"/>
  <c r="O289" i="18" a="1"/>
  <c r="O290" i="18" a="1"/>
  <c r="O291" i="18" a="1"/>
  <c r="O292" i="18" a="1"/>
  <c r="O293" i="18" a="1"/>
  <c r="O294" i="18" a="1"/>
  <c r="O295" i="18" a="1"/>
  <c r="O296" i="18" a="1"/>
  <c r="O297" i="18" a="1"/>
  <c r="O298" i="18" a="1"/>
  <c r="O299" i="18" a="1"/>
  <c r="O300" i="18" a="1"/>
  <c r="O301" i="18" a="1"/>
  <c r="O302" i="18" a="1"/>
  <c r="O303" i="18" a="1"/>
  <c r="O304" i="18" a="1"/>
  <c r="O305" i="18" a="1"/>
  <c r="O306" i="18" a="1"/>
  <c r="O307" i="18" a="1"/>
  <c r="O308" i="18" a="1"/>
  <c r="O309" i="18" a="1"/>
  <c r="O310" i="18" a="1"/>
  <c r="O311" i="18" a="1"/>
  <c r="O312" i="18" a="1"/>
  <c r="O313" i="18" a="1"/>
  <c r="O314" i="18" a="1"/>
  <c r="O315" i="18" a="1"/>
  <c r="O316" i="18" a="1"/>
  <c r="O317" i="18" a="1"/>
  <c r="O318" i="18" a="1"/>
  <c r="O319" i="18" a="1"/>
  <c r="O320" i="18" a="1"/>
  <c r="O321" i="18" a="1"/>
  <c r="O322" i="18" a="1"/>
  <c r="O323" i="18" a="1"/>
  <c r="O324" i="18" a="1"/>
  <c r="O325" i="18" a="1"/>
  <c r="O326" i="18" a="1"/>
  <c r="O327" i="18" a="1"/>
  <c r="O328" i="18" a="1"/>
  <c r="O329" i="18" a="1"/>
  <c r="O330" i="18" a="1"/>
  <c r="O331" i="18" a="1"/>
  <c r="O332" i="18" a="1"/>
  <c r="O333" i="18" a="1"/>
  <c r="O334" i="18" a="1"/>
  <c r="O335" i="18" a="1"/>
  <c r="O336" i="18" a="1"/>
  <c r="O337" i="18" a="1"/>
  <c r="O338" i="18" a="1"/>
  <c r="O339" i="18" a="1"/>
  <c r="O340" i="18" a="1"/>
  <c r="O341" i="18" a="1"/>
  <c r="O342" i="18" a="1"/>
  <c r="O343" i="18" a="1"/>
  <c r="O344" i="18" a="1"/>
  <c r="O345" i="18" a="1"/>
  <c r="O346" i="18" a="1"/>
  <c r="O347" i="18" a="1"/>
  <c r="O348" i="18" a="1"/>
  <c r="O349" i="18" a="1"/>
  <c r="O350" i="18" a="1"/>
  <c r="O351" i="18" a="1"/>
  <c r="O352" i="18" a="1"/>
  <c r="O353" i="18" a="1"/>
  <c r="O354" i="18" a="1"/>
  <c r="O355" i="18" a="1"/>
  <c r="O356" i="18" a="1"/>
  <c r="O357" i="18" a="1"/>
  <c r="O358" i="18" a="1"/>
  <c r="O359" i="18" a="1"/>
  <c r="O360" i="18" a="1"/>
  <c r="O361" i="18" a="1"/>
  <c r="O362" i="18" a="1"/>
  <c r="O363" i="18" a="1"/>
  <c r="O364" i="18" a="1"/>
  <c r="O365" i="18" a="1"/>
  <c r="O366" i="18" a="1"/>
  <c r="O367" i="18" a="1"/>
  <c r="O368" i="18" a="1"/>
  <c r="O369" i="18" a="1"/>
  <c r="O370" i="18" a="1"/>
  <c r="O371" i="18" a="1"/>
  <c r="O372" i="18" a="1"/>
  <c r="O373" i="18" a="1"/>
  <c r="O374" i="18" a="1"/>
  <c r="O375" i="18" a="1"/>
  <c r="O376" i="18" a="1"/>
  <c r="O377" i="18" a="1"/>
  <c r="O378" i="18" a="1"/>
  <c r="O379" i="18" a="1"/>
  <c r="O380" i="18" a="1"/>
  <c r="O381" i="18" a="1"/>
  <c r="O382" i="18" a="1"/>
  <c r="O383" i="18" a="1"/>
  <c r="O384" i="18" a="1"/>
  <c r="O385" i="18" a="1"/>
  <c r="O386" i="18" a="1"/>
  <c r="O387" i="18" a="1"/>
  <c r="O388" i="18" a="1"/>
  <c r="O389" i="18" a="1"/>
  <c r="O390" i="18" a="1"/>
  <c r="O391" i="18" a="1"/>
  <c r="O392" i="18" a="1"/>
  <c r="O393" i="18" a="1"/>
  <c r="O394" i="18" a="1"/>
  <c r="O395" i="18" a="1"/>
  <c r="O396" i="18" a="1"/>
  <c r="O397" i="18" a="1"/>
  <c r="O398" i="18" a="1"/>
  <c r="O399" i="18" a="1"/>
  <c r="O400" i="18" a="1"/>
  <c r="O401" i="18" a="1"/>
  <c r="O402" i="18" a="1"/>
  <c r="O403" i="18" a="1"/>
  <c r="O404" i="18" a="1"/>
  <c r="O405" i="18" a="1"/>
  <c r="O406" i="18" a="1"/>
  <c r="O407" i="18" a="1"/>
  <c r="O408" i="18" a="1"/>
  <c r="O409" i="18" a="1"/>
  <c r="O410" i="18" a="1"/>
  <c r="O411" i="18" a="1"/>
  <c r="O412" i="18" a="1"/>
  <c r="O413" i="18" a="1"/>
  <c r="O414" i="18" a="1"/>
  <c r="O415" i="18" a="1"/>
  <c r="O416" i="18" a="1"/>
  <c r="O417" i="18" a="1"/>
  <c r="O418" i="18" a="1"/>
  <c r="O419" i="18" a="1"/>
  <c r="O420" i="18" a="1"/>
  <c r="O421" i="18" a="1"/>
  <c r="O422" i="18" a="1"/>
  <c r="O423" i="18" a="1"/>
  <c r="O424" i="18" a="1"/>
  <c r="O425" i="18" a="1"/>
  <c r="O426" i="18" a="1"/>
  <c r="O427" i="18" a="1"/>
  <c r="O428" i="18" a="1"/>
  <c r="O429" i="18" a="1"/>
  <c r="O430" i="18" a="1"/>
  <c r="O431" i="18" a="1"/>
  <c r="O432" i="18" a="1"/>
  <c r="O433" i="18" a="1"/>
  <c r="O434" i="18" a="1"/>
  <c r="O435" i="18" a="1"/>
  <c r="O436" i="18" a="1"/>
  <c r="O437" i="18" a="1"/>
  <c r="O438" i="18" a="1"/>
  <c r="O439" i="18" a="1"/>
  <c r="O440" i="18" a="1"/>
  <c r="O441" i="18" a="1"/>
  <c r="O442" i="18" a="1"/>
  <c r="O443" i="18" a="1"/>
  <c r="O444" i="18" a="1"/>
  <c r="O445" i="18" a="1"/>
  <c r="O446" i="18" a="1"/>
  <c r="O447" i="18" a="1"/>
  <c r="O448" i="18" a="1"/>
  <c r="O449" i="18" a="1"/>
  <c r="O450" i="18" a="1"/>
  <c r="O451" i="18" a="1"/>
  <c r="O452" i="18" a="1"/>
  <c r="O453" i="18" a="1"/>
  <c r="O454" i="18" a="1"/>
  <c r="O455" i="18" a="1"/>
  <c r="O456" i="18" a="1"/>
  <c r="O457" i="18" a="1"/>
  <c r="O458" i="18" a="1"/>
  <c r="O459" i="18" a="1"/>
  <c r="O460" i="18" a="1"/>
  <c r="O461" i="18" a="1"/>
  <c r="O462" i="18" a="1"/>
  <c r="O463" i="18" a="1"/>
  <c r="O464" i="18" a="1"/>
  <c r="O465" i="18" a="1"/>
  <c r="O466" i="18" a="1"/>
  <c r="O467" i="18" a="1"/>
  <c r="O468" i="18" a="1"/>
  <c r="O469" i="18" a="1"/>
  <c r="O470" i="18" a="1"/>
  <c r="O471" i="18" a="1"/>
  <c r="O472" i="18" a="1"/>
  <c r="O473" i="18" a="1"/>
  <c r="O474" i="18" a="1"/>
  <c r="O475" i="18" a="1"/>
  <c r="O476" i="18" a="1"/>
  <c r="O477" i="18" a="1"/>
  <c r="O478" i="18" a="1"/>
  <c r="O479" i="18" a="1"/>
  <c r="O480" i="18" a="1"/>
  <c r="O481" i="18" a="1"/>
  <c r="O482" i="18" a="1"/>
  <c r="O483" i="18" a="1"/>
  <c r="O484" i="18" a="1"/>
  <c r="O485" i="18" a="1"/>
  <c r="O486" i="18" a="1"/>
  <c r="O487" i="18" a="1"/>
  <c r="O488" i="18" a="1"/>
  <c r="O489" i="18" a="1"/>
  <c r="O490" i="18" a="1"/>
  <c r="O491" i="18" a="1"/>
  <c r="O492" i="18" a="1"/>
  <c r="O493" i="18" a="1"/>
  <c r="O494" i="18" a="1"/>
  <c r="O495" i="18" a="1"/>
  <c r="O496" i="18" a="1"/>
  <c r="O497" i="18" a="1"/>
  <c r="O498" i="18" a="1"/>
  <c r="O499" i="18" a="1"/>
  <c r="O500" i="18" a="1"/>
  <c r="O501" i="18" a="1"/>
  <c r="O502" i="18" a="1"/>
  <c r="O503" i="18" a="1"/>
  <c r="O504" i="18" a="1"/>
  <c r="O505" i="18" a="1"/>
  <c r="O506" i="18" a="1"/>
  <c r="O507" i="18" a="1"/>
  <c r="O508" i="18" a="1"/>
  <c r="O509" i="18" a="1"/>
  <c r="O510" i="18" a="1"/>
  <c r="O511" i="18" a="1"/>
  <c r="O512" i="18" a="1"/>
  <c r="O513" i="18" a="1"/>
  <c r="O514" i="18" a="1"/>
  <c r="O515" i="18" a="1"/>
  <c r="O516" i="18" a="1"/>
  <c r="O517" i="18" a="1"/>
  <c r="O518" i="18" a="1"/>
  <c r="O519" i="18" a="1"/>
  <c r="O520" i="18" a="1"/>
  <c r="O521" i="18" a="1"/>
  <c r="O522" i="18" a="1"/>
  <c r="O523" i="18" a="1"/>
  <c r="O524" i="18" a="1"/>
  <c r="O525" i="18" a="1"/>
  <c r="O526" i="18" a="1"/>
  <c r="O527" i="18" a="1"/>
  <c r="O528" i="18" a="1"/>
  <c r="O529" i="18" a="1"/>
  <c r="O530" i="18" a="1"/>
  <c r="O531" i="18" a="1"/>
  <c r="O532" i="18" a="1"/>
  <c r="O533" i="18" a="1"/>
  <c r="O534" i="18" a="1"/>
  <c r="O535" i="18" a="1"/>
  <c r="O536" i="18" a="1"/>
  <c r="O537" i="18" a="1"/>
  <c r="O538" i="18" a="1"/>
  <c r="O539" i="18" a="1"/>
  <c r="O540" i="18" a="1"/>
  <c r="O541" i="18" a="1"/>
  <c r="O542" i="18" a="1"/>
  <c r="O543" i="18" a="1"/>
  <c r="O544" i="18" a="1"/>
  <c r="O545" i="18" a="1"/>
  <c r="O546" i="18" a="1"/>
  <c r="O547" i="18" a="1"/>
  <c r="O548" i="18" a="1"/>
  <c r="O549" i="18" a="1"/>
  <c r="O550" i="18" a="1"/>
  <c r="O551" i="18" a="1"/>
  <c r="O552" i="18" a="1"/>
  <c r="O553" i="18" a="1"/>
  <c r="O554" i="18" a="1"/>
  <c r="O555" i="18" a="1"/>
  <c r="O556" i="18" a="1"/>
  <c r="O557" i="18" a="1"/>
  <c r="O558" i="18" a="1"/>
  <c r="O559" i="18" a="1"/>
  <c r="O560" i="18" a="1"/>
  <c r="O561" i="18" a="1"/>
  <c r="O562" i="18" a="1"/>
  <c r="O563" i="18" a="1"/>
  <c r="O564" i="18" a="1"/>
  <c r="O565" i="18" a="1"/>
  <c r="O566" i="18" a="1"/>
  <c r="O567" i="18" a="1"/>
  <c r="O568" i="18" a="1"/>
  <c r="O569" i="18" a="1"/>
  <c r="O570" i="18" a="1"/>
  <c r="O571" i="18" a="1"/>
  <c r="O572" i="18" a="1"/>
  <c r="O573" i="18" a="1"/>
  <c r="O574" i="18" a="1"/>
  <c r="O575" i="18" a="1"/>
  <c r="O576" i="18" a="1"/>
  <c r="O577" i="18" a="1"/>
  <c r="O578" i="18" a="1"/>
  <c r="O579" i="18" a="1"/>
  <c r="O580" i="18" a="1"/>
  <c r="O581" i="18" a="1"/>
  <c r="O582" i="18" a="1"/>
  <c r="O583" i="18" a="1"/>
  <c r="O584" i="18" a="1"/>
  <c r="O585" i="18" a="1"/>
  <c r="O586" i="18" a="1"/>
  <c r="O587" i="18" a="1"/>
  <c r="O588" i="18" a="1"/>
  <c r="O589" i="18" a="1"/>
  <c r="O590" i="18" a="1"/>
  <c r="O591" i="18" a="1"/>
  <c r="O592" i="18" a="1"/>
  <c r="O593" i="18" a="1"/>
  <c r="O594" i="18" a="1"/>
  <c r="O595" i="18" a="1"/>
  <c r="O596" i="18" a="1"/>
  <c r="O597" i="18" a="1"/>
  <c r="O598" i="18" a="1"/>
  <c r="O599" i="18" a="1"/>
  <c r="O600" i="18" a="1"/>
  <c r="O601" i="18" a="1"/>
  <c r="O602" i="18" a="1"/>
  <c r="O603" i="18" a="1"/>
  <c r="O604" i="18" a="1"/>
  <c r="O605" i="18" a="1"/>
  <c r="O606" i="18" a="1"/>
  <c r="O607" i="18" a="1"/>
  <c r="O608" i="18" a="1"/>
  <c r="O609" i="18" a="1"/>
  <c r="O610" i="18" a="1"/>
  <c r="O611" i="18" a="1"/>
  <c r="O612" i="18" a="1"/>
  <c r="O613" i="18" a="1"/>
  <c r="O614" i="18" a="1"/>
  <c r="O615" i="18" a="1"/>
  <c r="O616" i="18" a="1"/>
  <c r="O617" i="18" a="1"/>
  <c r="O618" i="18" a="1"/>
  <c r="O619" i="18" a="1"/>
  <c r="O620" i="18" a="1"/>
  <c r="O621" i="18" a="1"/>
  <c r="O622" i="18" a="1"/>
  <c r="O623" i="18" a="1"/>
  <c r="O624" i="18" a="1"/>
  <c r="O625" i="18" a="1"/>
  <c r="O626" i="18" a="1"/>
  <c r="O627" i="18" a="1"/>
  <c r="O628" i="18" a="1"/>
  <c r="O629" i="18" a="1"/>
  <c r="O630" i="18" a="1"/>
  <c r="O631" i="18" a="1"/>
  <c r="O632" i="18" a="1"/>
  <c r="O633" i="18" a="1"/>
  <c r="O634" i="18" a="1"/>
  <c r="O635" i="18" a="1"/>
  <c r="O636" i="18" a="1"/>
  <c r="O637" i="18" a="1"/>
  <c r="O638" i="18" a="1"/>
  <c r="O639" i="18" a="1"/>
  <c r="O640" i="18" a="1"/>
  <c r="O641" i="18" a="1"/>
  <c r="O642" i="18" a="1"/>
  <c r="O643" i="18" a="1"/>
  <c r="O644" i="18" a="1"/>
  <c r="O645" i="18" a="1"/>
  <c r="O646" i="18" a="1"/>
  <c r="O647" i="18" a="1"/>
  <c r="O648" i="18" a="1"/>
  <c r="O649" i="18" a="1"/>
  <c r="O650" i="18" a="1"/>
  <c r="O651" i="18" a="1"/>
  <c r="O652" i="18" a="1"/>
  <c r="O653" i="18" a="1"/>
  <c r="O654" i="18" a="1"/>
  <c r="O655" i="18" a="1"/>
  <c r="O656" i="18" a="1"/>
  <c r="O657" i="18" a="1"/>
  <c r="O658" i="18" a="1"/>
  <c r="O659" i="18" a="1"/>
  <c r="O660" i="18" a="1"/>
  <c r="O661" i="18" a="1"/>
  <c r="O662" i="18" a="1"/>
  <c r="O663" i="18" a="1"/>
  <c r="O664" i="18" a="1"/>
  <c r="O665" i="18" a="1"/>
  <c r="O666" i="18" a="1"/>
  <c r="O667" i="18" a="1"/>
  <c r="O668" i="18" a="1"/>
  <c r="O669" i="18" a="1"/>
  <c r="O670" i="18" a="1"/>
  <c r="O671" i="18" a="1"/>
  <c r="O672" i="18" a="1"/>
  <c r="O673" i="18" a="1"/>
  <c r="O674" i="18" a="1"/>
  <c r="O675" i="18" a="1"/>
  <c r="O676" i="18" a="1"/>
  <c r="O677" i="18" a="1"/>
  <c r="O678" i="18" a="1"/>
  <c r="O679" i="18" a="1"/>
  <c r="O680" i="18" a="1"/>
  <c r="O681" i="18" a="1"/>
  <c r="O682" i="18" a="1"/>
  <c r="O683" i="18" a="1"/>
  <c r="O684" i="18" a="1"/>
  <c r="O685" i="18" a="1"/>
  <c r="O686" i="18" a="1"/>
  <c r="O687" i="18" a="1"/>
  <c r="O688" i="18" a="1"/>
  <c r="O689" i="18" a="1"/>
  <c r="O690" i="18" a="1"/>
  <c r="O691" i="18" a="1"/>
  <c r="O692" i="18" a="1"/>
  <c r="O693" i="18" a="1"/>
  <c r="O694" i="18" a="1"/>
  <c r="O695" i="18" a="1"/>
  <c r="O696" i="18" a="1"/>
  <c r="O697" i="18" a="1"/>
  <c r="O698" i="18" a="1"/>
  <c r="O699" i="18" a="1"/>
  <c r="O700" i="18" a="1"/>
  <c r="O701" i="18" a="1"/>
  <c r="O702" i="18" a="1"/>
  <c r="O703" i="18" a="1"/>
  <c r="O704" i="18" a="1"/>
  <c r="O705" i="18" a="1"/>
  <c r="O706" i="18" a="1"/>
  <c r="O707" i="18" a="1"/>
  <c r="O708" i="18" a="1"/>
  <c r="O709" i="18" a="1"/>
  <c r="O710" i="18" a="1"/>
  <c r="O711" i="18" a="1"/>
  <c r="O712" i="18" a="1"/>
  <c r="O713" i="18" a="1"/>
  <c r="O714" i="18" a="1"/>
  <c r="O715" i="18" a="1"/>
  <c r="O716" i="18" a="1"/>
  <c r="O717" i="18" a="1"/>
  <c r="O718" i="18" a="1"/>
  <c r="O719" i="18" a="1"/>
  <c r="O720" i="18" a="1"/>
  <c r="O721" i="18" a="1"/>
  <c r="O722" i="18" a="1"/>
  <c r="O723" i="18" a="1"/>
  <c r="O724" i="18" a="1"/>
  <c r="O725" i="18" a="1"/>
  <c r="O726" i="18" a="1"/>
  <c r="O727" i="18" a="1"/>
  <c r="O728" i="18" a="1"/>
  <c r="O729" i="18" a="1"/>
  <c r="O730" i="18" a="1"/>
  <c r="O731" i="18" a="1"/>
  <c r="O732" i="18" a="1"/>
  <c r="O733" i="18" a="1"/>
  <c r="O734" i="18" a="1"/>
  <c r="O735" i="18" a="1"/>
  <c r="O736" i="18" a="1"/>
  <c r="O737" i="18" a="1"/>
  <c r="O738" i="18" a="1"/>
  <c r="O739" i="18" a="1"/>
  <c r="O740" i="18" a="1"/>
  <c r="O741" i="18" a="1"/>
  <c r="O742" i="18" a="1"/>
  <c r="O743" i="18" a="1"/>
  <c r="O744" i="18" a="1"/>
  <c r="O745" i="18" a="1"/>
  <c r="O746" i="18" a="1"/>
  <c r="O747" i="18" a="1"/>
  <c r="O748" i="18" a="1"/>
  <c r="O749" i="18" a="1"/>
  <c r="O750" i="18" a="1"/>
  <c r="O751" i="18" a="1"/>
  <c r="O752" i="18" a="1"/>
  <c r="O753" i="18" a="1"/>
  <c r="O754" i="18" a="1"/>
  <c r="O755" i="18" a="1"/>
  <c r="O756" i="18" a="1"/>
  <c r="O757" i="18" a="1"/>
  <c r="O758" i="18" a="1"/>
  <c r="O759" i="18" a="1"/>
  <c r="O760" i="18" a="1"/>
  <c r="O761" i="18" a="1"/>
  <c r="O762" i="18" a="1"/>
  <c r="O763" i="18" a="1"/>
  <c r="O764" i="18" a="1"/>
  <c r="O765" i="18" a="1"/>
  <c r="O766" i="18" a="1"/>
  <c r="O767" i="18" a="1"/>
  <c r="O768" i="18" a="1"/>
  <c r="O769" i="18" a="1"/>
  <c r="O770" i="18" a="1"/>
  <c r="O771" i="18" a="1"/>
  <c r="O772" i="18" a="1"/>
  <c r="O773" i="18" a="1"/>
  <c r="O774" i="18" a="1"/>
  <c r="O775" i="18" a="1"/>
  <c r="O776" i="18" a="1"/>
  <c r="O777" i="18" a="1"/>
  <c r="O778" i="18" a="1"/>
  <c r="O779" i="18" a="1"/>
  <c r="O780" i="18" a="1"/>
  <c r="O781" i="18" a="1"/>
  <c r="O782" i="18" a="1"/>
  <c r="O783" i="18" a="1"/>
  <c r="O784" i="18" a="1"/>
  <c r="O785" i="18" a="1"/>
  <c r="O786" i="18" a="1"/>
  <c r="O787" i="18" a="1"/>
  <c r="O788" i="18" a="1"/>
  <c r="O789" i="18" a="1"/>
  <c r="O790" i="18" a="1"/>
  <c r="O791" i="18" a="1"/>
  <c r="O792" i="18" a="1"/>
  <c r="O793" i="18" a="1"/>
  <c r="O794" i="18" a="1"/>
  <c r="O795" i="18" a="1"/>
  <c r="O796" i="18" a="1"/>
  <c r="O797" i="18" a="1"/>
  <c r="O798" i="18" a="1"/>
  <c r="O799" i="18" a="1"/>
  <c r="O800" i="18" a="1"/>
  <c r="O801" i="18" a="1"/>
  <c r="O802" i="18" a="1"/>
  <c r="O803" i="18" a="1"/>
  <c r="O804" i="18" a="1"/>
  <c r="O805" i="18" a="1"/>
  <c r="O806" i="18" a="1"/>
  <c r="O807" i="18" a="1"/>
  <c r="O808" i="18" a="1"/>
  <c r="O809" i="18" a="1"/>
  <c r="O810" i="18" a="1"/>
  <c r="O811" i="18" a="1"/>
  <c r="O812" i="18" a="1"/>
  <c r="O813" i="18" a="1"/>
  <c r="O814" i="18" a="1"/>
  <c r="O815" i="18" a="1"/>
  <c r="O816" i="18" a="1"/>
  <c r="O817" i="18" a="1"/>
  <c r="O818" i="18" a="1"/>
  <c r="O819" i="18" a="1"/>
  <c r="O820" i="18" a="1"/>
  <c r="O821" i="18" a="1"/>
  <c r="O822" i="18" a="1"/>
  <c r="O823" i="18" a="1"/>
  <c r="O824" i="18" a="1"/>
  <c r="O825" i="18" a="1"/>
  <c r="O826" i="18" a="1"/>
  <c r="O827" i="18" a="1"/>
  <c r="O828" i="18" a="1"/>
  <c r="O829" i="18" a="1"/>
  <c r="O830" i="18" a="1"/>
  <c r="O831" i="18" a="1"/>
  <c r="O832" i="18" a="1"/>
  <c r="O833" i="18" a="1"/>
  <c r="O834" i="18" a="1"/>
  <c r="O835" i="18" a="1"/>
  <c r="O836" i="18" a="1"/>
  <c r="O837" i="18" a="1"/>
  <c r="O838" i="18" a="1"/>
  <c r="O839" i="18" a="1"/>
  <c r="O840" i="18" a="1"/>
  <c r="O841" i="18" a="1"/>
  <c r="O842" i="18" a="1"/>
  <c r="O843" i="18" a="1"/>
  <c r="O844" i="18" a="1"/>
  <c r="O845" i="18" a="1"/>
  <c r="O846" i="18" a="1"/>
  <c r="O847" i="18" a="1"/>
  <c r="O848" i="18" a="1"/>
  <c r="O849" i="18" a="1"/>
  <c r="O850" i="18" a="1"/>
  <c r="O851" i="18" a="1"/>
  <c r="O852" i="18" a="1"/>
  <c r="O853" i="18" a="1"/>
  <c r="O854" i="18" a="1"/>
  <c r="O855" i="18" a="1"/>
  <c r="O856" i="18" a="1"/>
  <c r="O857" i="18" a="1"/>
  <c r="O858" i="18" a="1"/>
  <c r="O859" i="18" a="1"/>
  <c r="O860" i="18" a="1"/>
  <c r="O861" i="18" a="1"/>
  <c r="O862" i="18" a="1"/>
  <c r="O863" i="18" a="1"/>
  <c r="O864" i="18" a="1"/>
  <c r="O865" i="18" a="1"/>
  <c r="O866" i="18" a="1"/>
  <c r="O867" i="18" a="1"/>
  <c r="O868" i="18" a="1"/>
  <c r="O869" i="18" a="1"/>
  <c r="O870" i="18" a="1"/>
  <c r="O871" i="18" a="1"/>
  <c r="O872" i="18" a="1"/>
  <c r="O873" i="18" a="1"/>
  <c r="O874" i="18" a="1"/>
  <c r="O875" i="18" a="1"/>
  <c r="O876" i="18" a="1"/>
  <c r="O877" i="18" a="1"/>
  <c r="O878" i="18" a="1"/>
  <c r="O879" i="18" a="1"/>
  <c r="O880" i="18" a="1"/>
  <c r="O881" i="18" a="1"/>
  <c r="O882" i="18" a="1"/>
  <c r="O883" i="18" a="1"/>
  <c r="O884" i="18" a="1"/>
  <c r="O885" i="18" a="1"/>
  <c r="O886" i="18" a="1"/>
  <c r="O887" i="18" a="1"/>
  <c r="O888" i="18" a="1"/>
  <c r="O889" i="18" a="1"/>
  <c r="O890" i="18" a="1"/>
  <c r="O891" i="18" a="1"/>
  <c r="O892" i="18" a="1"/>
  <c r="O893" i="18" a="1"/>
  <c r="O894" i="18" a="1"/>
  <c r="O895" i="18" a="1"/>
  <c r="O896" i="18" a="1"/>
  <c r="O897" i="18" a="1"/>
  <c r="O898" i="18" a="1"/>
  <c r="O899" i="18" a="1"/>
  <c r="O900" i="18" a="1"/>
  <c r="O901" i="18" a="1"/>
  <c r="O902" i="18" a="1"/>
  <c r="O903" i="18" a="1"/>
  <c r="O904" i="18" a="1"/>
  <c r="O905" i="18" a="1"/>
  <c r="O906" i="18" a="1"/>
  <c r="O907" i="18" a="1"/>
  <c r="O908" i="18" a="1"/>
  <c r="O909" i="18" a="1"/>
  <c r="O910" i="18" a="1"/>
  <c r="O911" i="18" a="1"/>
  <c r="O912" i="18" a="1"/>
  <c r="O913" i="18" a="1"/>
  <c r="O914" i="18" a="1"/>
  <c r="O915" i="18" a="1"/>
  <c r="O916" i="18" a="1"/>
  <c r="O917" i="18" a="1"/>
  <c r="O918" i="18" a="1"/>
  <c r="O919" i="18" a="1"/>
  <c r="O920" i="18" a="1"/>
  <c r="O921" i="18" a="1"/>
  <c r="O922" i="18" a="1"/>
  <c r="O923" i="18" a="1"/>
  <c r="O924" i="18" a="1"/>
  <c r="O925" i="18" a="1"/>
  <c r="O926" i="18" a="1"/>
  <c r="O927" i="18" a="1"/>
  <c r="O928" i="18" a="1"/>
  <c r="O929" i="18" a="1"/>
  <c r="O930" i="18" a="1"/>
  <c r="O931" i="18" a="1"/>
  <c r="O932" i="18" a="1"/>
  <c r="O933" i="18" a="1"/>
  <c r="O934" i="18" a="1"/>
  <c r="O935" i="18" a="1"/>
  <c r="O936" i="18" a="1"/>
  <c r="O937" i="18" a="1"/>
  <c r="O938" i="18" a="1"/>
  <c r="O939" i="18" a="1"/>
  <c r="O940" i="18" a="1"/>
  <c r="O941" i="18" a="1"/>
  <c r="O942" i="18" a="1"/>
  <c r="O943" i="18" a="1"/>
  <c r="O944" i="18" a="1"/>
  <c r="O945" i="18" a="1"/>
  <c r="O946" i="18" a="1"/>
  <c r="O947" i="18" a="1"/>
  <c r="O948" i="18" a="1"/>
  <c r="O949" i="18" a="1"/>
  <c r="O950" i="18" a="1"/>
  <c r="O951" i="18" a="1"/>
  <c r="O952" i="18" a="1"/>
  <c r="O953" i="18" a="1"/>
  <c r="O954" i="18" a="1"/>
  <c r="O955" i="18" a="1"/>
  <c r="O956" i="18" a="1"/>
  <c r="O957" i="18" a="1"/>
  <c r="O958" i="18" a="1"/>
  <c r="O959" i="18" a="1"/>
  <c r="O960" i="18" a="1"/>
  <c r="O961" i="18" a="1"/>
  <c r="O962" i="18" a="1"/>
  <c r="L962" i="18" a="1"/>
  <c r="L962" i="18"/>
  <c r="L961" i="18" a="1"/>
  <c r="L961" i="18"/>
  <c r="L960" i="18" a="1"/>
  <c r="L960" i="18"/>
  <c r="L959" i="18" a="1"/>
  <c r="L959" i="18"/>
  <c r="L958" i="18" a="1"/>
  <c r="L958" i="18"/>
  <c r="L957" i="18" a="1"/>
  <c r="L957" i="18"/>
  <c r="L956" i="18" a="1"/>
  <c r="L956" i="18"/>
  <c r="L955" i="18" a="1"/>
  <c r="L955" i="18"/>
  <c r="L954" i="18" a="1"/>
  <c r="L954" i="18"/>
  <c r="L953" i="18" a="1"/>
  <c r="L953" i="18"/>
  <c r="L952" i="18" a="1"/>
  <c r="L952" i="18"/>
  <c r="L951" i="18" a="1"/>
  <c r="L951" i="18"/>
  <c r="L950" i="18" a="1"/>
  <c r="L950" i="18"/>
  <c r="L949" i="18" a="1"/>
  <c r="L949" i="18"/>
  <c r="L948" i="18" a="1"/>
  <c r="L948" i="18"/>
  <c r="L947" i="18" a="1"/>
  <c r="L947" i="18"/>
  <c r="L946" i="18" a="1"/>
  <c r="L946" i="18"/>
  <c r="L945" i="18" a="1"/>
  <c r="L945" i="18"/>
  <c r="L944" i="18" a="1"/>
  <c r="L944" i="18"/>
  <c r="L943" i="18" a="1"/>
  <c r="L943" i="18"/>
  <c r="L942" i="18" a="1"/>
  <c r="L942" i="18"/>
  <c r="L941" i="18" a="1"/>
  <c r="L941" i="18"/>
  <c r="L940" i="18" a="1"/>
  <c r="L940" i="18"/>
  <c r="L939" i="18" a="1"/>
  <c r="L939" i="18"/>
  <c r="L938" i="18" a="1"/>
  <c r="L938" i="18"/>
  <c r="L937" i="18" a="1"/>
  <c r="L937" i="18"/>
  <c r="L936" i="18" a="1"/>
  <c r="L936" i="18"/>
  <c r="L935" i="18" a="1"/>
  <c r="L935" i="18"/>
  <c r="L934" i="18" a="1"/>
  <c r="L934" i="18"/>
  <c r="L933" i="18" a="1"/>
  <c r="L933" i="18"/>
  <c r="L932" i="18" a="1"/>
  <c r="L932" i="18"/>
  <c r="L931" i="18" a="1"/>
  <c r="L931" i="18"/>
  <c r="L930" i="18" a="1"/>
  <c r="L930" i="18"/>
  <c r="L929" i="18" a="1"/>
  <c r="L929" i="18"/>
  <c r="L928" i="18" a="1"/>
  <c r="L928" i="18"/>
  <c r="L927" i="18" a="1"/>
  <c r="L927" i="18"/>
  <c r="L926" i="18" a="1"/>
  <c r="L926" i="18"/>
  <c r="L925" i="18" a="1"/>
  <c r="L925" i="18"/>
  <c r="L924" i="18" a="1"/>
  <c r="L924" i="18"/>
  <c r="L923" i="18" a="1"/>
  <c r="L923" i="18"/>
  <c r="L922" i="18" a="1"/>
  <c r="L922" i="18"/>
  <c r="L921" i="18" a="1"/>
  <c r="L921" i="18"/>
  <c r="L920" i="18" a="1"/>
  <c r="L920" i="18"/>
  <c r="L919" i="18" a="1"/>
  <c r="L919" i="18"/>
  <c r="L918" i="18" a="1"/>
  <c r="L918" i="18"/>
  <c r="L917" i="18" a="1"/>
  <c r="L917" i="18"/>
  <c r="L916" i="18" a="1"/>
  <c r="L916" i="18"/>
  <c r="L915" i="18" a="1"/>
  <c r="L915" i="18"/>
  <c r="L914" i="18" a="1"/>
  <c r="L914" i="18"/>
  <c r="L913" i="18" a="1"/>
  <c r="L913" i="18"/>
  <c r="L912" i="18" a="1"/>
  <c r="L912" i="18"/>
  <c r="L911" i="18" a="1"/>
  <c r="L911" i="18"/>
  <c r="L910" i="18" a="1"/>
  <c r="L910" i="18"/>
  <c r="L909" i="18" a="1"/>
  <c r="L909" i="18"/>
  <c r="L908" i="18" a="1"/>
  <c r="L908" i="18"/>
  <c r="L907" i="18" a="1"/>
  <c r="L907" i="18"/>
  <c r="L906" i="18" a="1"/>
  <c r="L906" i="18"/>
  <c r="L905" i="18" a="1"/>
  <c r="L905" i="18"/>
  <c r="L904" i="18" a="1"/>
  <c r="L904" i="18"/>
  <c r="L903" i="18" a="1"/>
  <c r="L903" i="18"/>
  <c r="L902" i="18" a="1"/>
  <c r="L902" i="18"/>
  <c r="L901" i="18" a="1"/>
  <c r="L901" i="18"/>
  <c r="L900" i="18" a="1"/>
  <c r="L900" i="18"/>
  <c r="L899" i="18" a="1"/>
  <c r="L899" i="18"/>
  <c r="L898" i="18" a="1"/>
  <c r="L898" i="18"/>
  <c r="L897" i="18" a="1"/>
  <c r="L897" i="18"/>
  <c r="L896" i="18" a="1"/>
  <c r="L896" i="18"/>
  <c r="L895" i="18" a="1"/>
  <c r="L895" i="18"/>
  <c r="L894" i="18" a="1"/>
  <c r="L894" i="18"/>
  <c r="L893" i="18" a="1"/>
  <c r="L893" i="18"/>
  <c r="L892" i="18" a="1"/>
  <c r="L892" i="18"/>
  <c r="L891" i="18" a="1"/>
  <c r="L891" i="18"/>
  <c r="L890" i="18" a="1"/>
  <c r="L890" i="18"/>
  <c r="L889" i="18" a="1"/>
  <c r="L889" i="18"/>
  <c r="L888" i="18" a="1"/>
  <c r="L888" i="18"/>
  <c r="L887" i="18" a="1"/>
  <c r="L887" i="18"/>
  <c r="L886" i="18" a="1"/>
  <c r="L886" i="18"/>
  <c r="L885" i="18" a="1"/>
  <c r="L885" i="18"/>
  <c r="L884" i="18" a="1"/>
  <c r="L884" i="18" s="1"/>
  <c r="L883" i="18" a="1"/>
  <c r="L883" i="18"/>
  <c r="L882" i="18" a="1"/>
  <c r="L882" i="18" s="1"/>
  <c r="L881" i="18" a="1"/>
  <c r="L881" i="18"/>
  <c r="L880" i="18" a="1"/>
  <c r="L880" i="18" s="1"/>
  <c r="L879" i="18" a="1"/>
  <c r="L879" i="18"/>
  <c r="L878" i="18" a="1"/>
  <c r="L878" i="18" s="1"/>
  <c r="L877" i="18" a="1"/>
  <c r="L877" i="18"/>
  <c r="L876" i="18" a="1"/>
  <c r="L876" i="18" s="1"/>
  <c r="L875" i="18" a="1"/>
  <c r="L875" i="18" s="1"/>
  <c r="L874" i="18" a="1"/>
  <c r="L874" i="18" s="1"/>
  <c r="L873" i="18" a="1"/>
  <c r="L873" i="18" s="1"/>
  <c r="L872" i="18" a="1"/>
  <c r="L872" i="18" s="1"/>
  <c r="L871" i="18" a="1"/>
  <c r="L871" i="18" s="1"/>
  <c r="L870" i="18" a="1"/>
  <c r="L870" i="18" s="1"/>
  <c r="L869" i="18" a="1"/>
  <c r="L869" i="18" s="1"/>
  <c r="L868" i="18" a="1"/>
  <c r="L868" i="18" s="1"/>
  <c r="L867" i="18" a="1"/>
  <c r="L867" i="18" s="1"/>
  <c r="L866" i="18" a="1"/>
  <c r="L866" i="18" s="1"/>
  <c r="L865" i="18" a="1"/>
  <c r="L865" i="18" s="1"/>
  <c r="L864" i="18" a="1"/>
  <c r="L864" i="18" s="1"/>
  <c r="L863" i="18" a="1"/>
  <c r="L863" i="18" s="1"/>
  <c r="L862" i="18" a="1"/>
  <c r="L862" i="18" s="1"/>
  <c r="L861" i="18" a="1"/>
  <c r="L861" i="18" s="1"/>
  <c r="L860" i="18" a="1"/>
  <c r="L860" i="18" s="1"/>
  <c r="L859" i="18" a="1"/>
  <c r="L859" i="18" s="1"/>
  <c r="L858" i="18" a="1"/>
  <c r="L858" i="18" s="1"/>
  <c r="L857" i="18" a="1"/>
  <c r="L857" i="18" s="1"/>
  <c r="L856" i="18" a="1"/>
  <c r="L856" i="18" s="1"/>
  <c r="L855" i="18" a="1"/>
  <c r="L855" i="18" s="1"/>
  <c r="L854" i="18" a="1"/>
  <c r="L854" i="18" s="1"/>
  <c r="L853" i="18" a="1"/>
  <c r="L853" i="18" s="1"/>
  <c r="L852" i="18" a="1"/>
  <c r="L852" i="18" s="1"/>
  <c r="L851" i="18" a="1"/>
  <c r="L851" i="18" s="1"/>
  <c r="L850" i="18" a="1"/>
  <c r="L850" i="18" s="1"/>
  <c r="L849" i="18" a="1"/>
  <c r="L849" i="18" s="1"/>
  <c r="L848" i="18" a="1"/>
  <c r="L848" i="18" s="1"/>
  <c r="L847" i="18" a="1"/>
  <c r="L847" i="18" s="1"/>
  <c r="L846" i="18" a="1"/>
  <c r="L846" i="18" s="1"/>
  <c r="L845" i="18" a="1"/>
  <c r="L845" i="18" s="1"/>
  <c r="L844" i="18" a="1"/>
  <c r="L844" i="18" s="1"/>
  <c r="L843" i="18" a="1"/>
  <c r="L843" i="18" s="1"/>
  <c r="L842" i="18" a="1"/>
  <c r="L842" i="18" s="1"/>
  <c r="L841" i="18" a="1"/>
  <c r="L841" i="18" s="1"/>
  <c r="L840" i="18" a="1"/>
  <c r="L840" i="18" s="1"/>
  <c r="L839" i="18" a="1"/>
  <c r="L839" i="18" s="1"/>
  <c r="L838" i="18" a="1"/>
  <c r="L838" i="18" s="1"/>
  <c r="L837" i="18" a="1"/>
  <c r="L837" i="18" s="1"/>
  <c r="L836" i="18" a="1"/>
  <c r="L836" i="18" s="1"/>
  <c r="L835" i="18" a="1"/>
  <c r="L835" i="18" s="1"/>
  <c r="L834" i="18" a="1"/>
  <c r="L834" i="18" s="1"/>
  <c r="L833" i="18" a="1"/>
  <c r="L833" i="18" s="1"/>
  <c r="L832" i="18" a="1"/>
  <c r="L832" i="18" s="1"/>
  <c r="L831" i="18" a="1"/>
  <c r="L831" i="18" s="1"/>
  <c r="L830" i="18" a="1"/>
  <c r="L830" i="18" s="1"/>
  <c r="L829" i="18" a="1"/>
  <c r="L829" i="18" s="1"/>
  <c r="L828" i="18" a="1"/>
  <c r="L828" i="18" s="1"/>
  <c r="L827" i="18" a="1"/>
  <c r="L827" i="18" s="1"/>
  <c r="L826" i="18" a="1"/>
  <c r="L826" i="18" s="1"/>
  <c r="L825" i="18" a="1"/>
  <c r="L825" i="18" s="1"/>
  <c r="L824" i="18" a="1"/>
  <c r="L824" i="18" s="1"/>
  <c r="L823" i="18" a="1"/>
  <c r="L823" i="18" s="1"/>
  <c r="L822" i="18" a="1"/>
  <c r="L822" i="18" s="1"/>
  <c r="L821" i="18" a="1"/>
  <c r="L821" i="18" s="1"/>
  <c r="L820" i="18" a="1"/>
  <c r="L820" i="18" s="1"/>
  <c r="L819" i="18" a="1"/>
  <c r="L819" i="18" s="1"/>
  <c r="L818" i="18" a="1"/>
  <c r="L818" i="18" s="1"/>
  <c r="L817" i="18" a="1"/>
  <c r="L817" i="18" s="1"/>
  <c r="L816" i="18" a="1"/>
  <c r="L816" i="18" s="1"/>
  <c r="L815" i="18" a="1"/>
  <c r="L815" i="18" s="1"/>
  <c r="L814" i="18" a="1"/>
  <c r="L814" i="18" s="1"/>
  <c r="L813" i="18" a="1"/>
  <c r="L813" i="18" s="1"/>
  <c r="L812" i="18" a="1"/>
  <c r="L812" i="18" s="1"/>
  <c r="L811" i="18" a="1"/>
  <c r="L811" i="18" s="1"/>
  <c r="L810" i="18" a="1"/>
  <c r="L810" i="18" s="1"/>
  <c r="L809" i="18" a="1"/>
  <c r="L809" i="18" s="1"/>
  <c r="L808" i="18" a="1"/>
  <c r="L808" i="18" s="1"/>
  <c r="L807" i="18" a="1"/>
  <c r="L807" i="18" s="1"/>
  <c r="L806" i="18" a="1"/>
  <c r="L806" i="18" s="1"/>
  <c r="L805" i="18" a="1"/>
  <c r="L805" i="18" s="1"/>
  <c r="L804" i="18" a="1"/>
  <c r="L804" i="18" s="1"/>
  <c r="L803" i="18" a="1"/>
  <c r="L803" i="18" s="1"/>
  <c r="L802" i="18" a="1"/>
  <c r="L802" i="18" s="1"/>
  <c r="L801" i="18" a="1"/>
  <c r="L801" i="18" s="1"/>
  <c r="L800" i="18" a="1"/>
  <c r="L800" i="18" s="1"/>
  <c r="L799" i="18" a="1"/>
  <c r="L799" i="18" s="1"/>
  <c r="L798" i="18" a="1"/>
  <c r="L798" i="18" s="1"/>
  <c r="L797" i="18" a="1"/>
  <c r="L797" i="18" s="1"/>
  <c r="L796" i="18" a="1"/>
  <c r="L796" i="18" s="1"/>
  <c r="L795" i="18" a="1"/>
  <c r="L795" i="18" s="1"/>
  <c r="L794" i="18" a="1"/>
  <c r="L794" i="18" s="1"/>
  <c r="L793" i="18" a="1"/>
  <c r="L793" i="18" s="1"/>
  <c r="L792" i="18" a="1"/>
  <c r="L792" i="18" s="1"/>
  <c r="L791" i="18" a="1"/>
  <c r="L791" i="18" s="1"/>
  <c r="L790" i="18" a="1"/>
  <c r="L790" i="18" s="1"/>
  <c r="L789" i="18" a="1"/>
  <c r="L789" i="18" s="1"/>
  <c r="L788" i="18" a="1"/>
  <c r="L788" i="18" s="1"/>
  <c r="L787" i="18" a="1"/>
  <c r="L787" i="18" s="1"/>
  <c r="L786" i="18" a="1"/>
  <c r="L786" i="18" s="1"/>
  <c r="L785" i="18" a="1"/>
  <c r="L785" i="18" s="1"/>
  <c r="L784" i="18" a="1"/>
  <c r="L784" i="18" s="1"/>
  <c r="L783" i="18" a="1"/>
  <c r="L783" i="18" s="1"/>
  <c r="L782" i="18" a="1"/>
  <c r="L782" i="18" s="1"/>
  <c r="L781" i="18" a="1"/>
  <c r="L781" i="18" s="1"/>
  <c r="L780" i="18" a="1"/>
  <c r="L780" i="18" s="1"/>
  <c r="L779" i="18" a="1"/>
  <c r="L779" i="18" s="1"/>
  <c r="L778" i="18" a="1"/>
  <c r="L778" i="18" s="1"/>
  <c r="L777" i="18" a="1"/>
  <c r="L777" i="18" s="1"/>
  <c r="L776" i="18" a="1"/>
  <c r="L776" i="18" s="1"/>
  <c r="L775" i="18" a="1"/>
  <c r="L775" i="18" s="1"/>
  <c r="L774" i="18" a="1"/>
  <c r="L774" i="18" s="1"/>
  <c r="L773" i="18" a="1"/>
  <c r="L773" i="18" s="1"/>
  <c r="L772" i="18" a="1"/>
  <c r="L772" i="18" s="1"/>
  <c r="L771" i="18" a="1"/>
  <c r="L771" i="18" s="1"/>
  <c r="L770" i="18" a="1"/>
  <c r="L770" i="18" s="1"/>
  <c r="L769" i="18" a="1"/>
  <c r="L769" i="18" s="1"/>
  <c r="L768" i="18" a="1"/>
  <c r="L768" i="18" s="1"/>
  <c r="L767" i="18" a="1"/>
  <c r="L767" i="18" s="1"/>
  <c r="L766" i="18" a="1"/>
  <c r="L766" i="18" s="1"/>
  <c r="L765" i="18" a="1"/>
  <c r="L765" i="18" s="1"/>
  <c r="L764" i="18" a="1"/>
  <c r="L764" i="18" s="1"/>
  <c r="L763" i="18" a="1"/>
  <c r="L763" i="18" s="1"/>
  <c r="L762" i="18" a="1"/>
  <c r="L762" i="18" s="1"/>
  <c r="L761" i="18" a="1"/>
  <c r="L761" i="18" s="1"/>
  <c r="L760" i="18" a="1"/>
  <c r="L760" i="18" s="1"/>
  <c r="L759" i="18" a="1"/>
  <c r="L759" i="18" s="1"/>
  <c r="L758" i="18" a="1"/>
  <c r="L758" i="18" s="1"/>
  <c r="L757" i="18" a="1"/>
  <c r="L757" i="18" s="1"/>
  <c r="L756" i="18" a="1"/>
  <c r="L756" i="18" s="1"/>
  <c r="L755" i="18" a="1"/>
  <c r="L755" i="18" s="1"/>
  <c r="L754" i="18" a="1"/>
  <c r="L754" i="18" s="1"/>
  <c r="L753" i="18" a="1"/>
  <c r="L753" i="18" s="1"/>
  <c r="L752" i="18" a="1"/>
  <c r="L752" i="18" s="1"/>
  <c r="L751" i="18" a="1"/>
  <c r="L751" i="18" s="1"/>
  <c r="L750" i="18" a="1"/>
  <c r="L750" i="18" s="1"/>
  <c r="L749" i="18" a="1"/>
  <c r="L749" i="18" s="1"/>
  <c r="L748" i="18" a="1"/>
  <c r="L748" i="18" s="1"/>
  <c r="L747" i="18" a="1"/>
  <c r="L747" i="18" s="1"/>
  <c r="L746" i="18" a="1"/>
  <c r="L746" i="18" s="1"/>
  <c r="L745" i="18" a="1"/>
  <c r="L745" i="18" s="1"/>
  <c r="L744" i="18" a="1"/>
  <c r="L744" i="18" s="1"/>
  <c r="L743" i="18" a="1"/>
  <c r="L743" i="18" s="1"/>
  <c r="L742" i="18" a="1"/>
  <c r="L742" i="18" s="1"/>
  <c r="L741" i="18" a="1"/>
  <c r="L741" i="18" s="1"/>
  <c r="L740" i="18" a="1"/>
  <c r="L740" i="18" s="1"/>
  <c r="L739" i="18" a="1"/>
  <c r="L739" i="18" s="1"/>
  <c r="L738" i="18" a="1"/>
  <c r="L738" i="18" s="1"/>
  <c r="L737" i="18" a="1"/>
  <c r="L737" i="18" s="1"/>
  <c r="L736" i="18" a="1"/>
  <c r="L736" i="18" s="1"/>
  <c r="L735" i="18" a="1"/>
  <c r="L735" i="18" s="1"/>
  <c r="L734" i="18" a="1"/>
  <c r="L734" i="18" s="1"/>
  <c r="L733" i="18" a="1"/>
  <c r="L733" i="18" s="1"/>
  <c r="L732" i="18" a="1"/>
  <c r="L732" i="18" s="1"/>
  <c r="L731" i="18" a="1"/>
  <c r="L731" i="18" s="1"/>
  <c r="L730" i="18" a="1"/>
  <c r="L730" i="18" s="1"/>
  <c r="L729" i="18" a="1"/>
  <c r="L729" i="18" s="1"/>
  <c r="L728" i="18" a="1"/>
  <c r="L728" i="18" s="1"/>
  <c r="L727" i="18" a="1"/>
  <c r="L727" i="18" s="1"/>
  <c r="L726" i="18" a="1"/>
  <c r="L726" i="18" s="1"/>
  <c r="L725" i="18" a="1"/>
  <c r="L725" i="18" s="1"/>
  <c r="L724" i="18" a="1"/>
  <c r="L724" i="18" s="1"/>
  <c r="L723" i="18" a="1"/>
  <c r="L723" i="18" s="1"/>
  <c r="L722" i="18" a="1"/>
  <c r="L722" i="18" s="1"/>
  <c r="L721" i="18" a="1"/>
  <c r="L721" i="18" s="1"/>
  <c r="L720" i="18" a="1"/>
  <c r="L720" i="18" s="1"/>
  <c r="L719" i="18" a="1"/>
  <c r="L719" i="18" s="1"/>
  <c r="L718" i="18" a="1"/>
  <c r="L718" i="18" s="1"/>
  <c r="L717" i="18" a="1"/>
  <c r="L717" i="18" s="1"/>
  <c r="L716" i="18" a="1"/>
  <c r="L716" i="18" s="1"/>
  <c r="L715" i="18" a="1"/>
  <c r="L715" i="18" s="1"/>
  <c r="L714" i="18" a="1"/>
  <c r="L714" i="18" s="1"/>
  <c r="L713" i="18" a="1"/>
  <c r="L713" i="18" s="1"/>
  <c r="L712" i="18" a="1"/>
  <c r="L712" i="18" s="1"/>
  <c r="L711" i="18" a="1"/>
  <c r="L711" i="18" s="1"/>
  <c r="L710" i="18" a="1"/>
  <c r="L710" i="18" s="1"/>
  <c r="L709" i="18" a="1"/>
  <c r="L709" i="18" s="1"/>
  <c r="L708" i="18" a="1"/>
  <c r="L708" i="18" s="1"/>
  <c r="L707" i="18" a="1"/>
  <c r="L707" i="18" s="1"/>
  <c r="L706" i="18" a="1"/>
  <c r="L706" i="18" s="1"/>
  <c r="L705" i="18" a="1"/>
  <c r="L705" i="18" s="1"/>
  <c r="L704" i="18" a="1"/>
  <c r="L704" i="18" s="1"/>
  <c r="L703" i="18" a="1"/>
  <c r="L703" i="18" s="1"/>
  <c r="L702" i="18" a="1"/>
  <c r="L702" i="18" s="1"/>
  <c r="L701" i="18" a="1"/>
  <c r="L701" i="18" s="1"/>
  <c r="L700" i="18" a="1"/>
  <c r="L700" i="18" s="1"/>
  <c r="L699" i="18" a="1"/>
  <c r="L699" i="18" s="1"/>
  <c r="L698" i="18" a="1"/>
  <c r="L698" i="18" s="1"/>
  <c r="L697" i="18" a="1"/>
  <c r="L697" i="18" s="1"/>
  <c r="L696" i="18" a="1"/>
  <c r="L696" i="18" s="1"/>
  <c r="L695" i="18" a="1"/>
  <c r="L695" i="18" s="1"/>
  <c r="L694" i="18" a="1"/>
  <c r="L694" i="18" s="1"/>
  <c r="L693" i="18" a="1"/>
  <c r="L693" i="18" s="1"/>
  <c r="L692" i="18" a="1"/>
  <c r="L692" i="18" s="1"/>
  <c r="L691" i="18" a="1"/>
  <c r="L691" i="18" s="1"/>
  <c r="L690" i="18" a="1"/>
  <c r="L690" i="18" s="1"/>
  <c r="L689" i="18" a="1"/>
  <c r="L689" i="18" s="1"/>
  <c r="L688" i="18" a="1"/>
  <c r="L688" i="18" s="1"/>
  <c r="L687" i="18" a="1"/>
  <c r="L687" i="18" s="1"/>
  <c r="L686" i="18" a="1"/>
  <c r="L686" i="18" s="1"/>
  <c r="L685" i="18" a="1"/>
  <c r="L685" i="18" s="1"/>
  <c r="L684" i="18" a="1"/>
  <c r="L684" i="18" s="1"/>
  <c r="L683" i="18" a="1"/>
  <c r="L683" i="18" s="1"/>
  <c r="L682" i="18" a="1"/>
  <c r="L682" i="18" s="1"/>
  <c r="L681" i="18" a="1"/>
  <c r="L681" i="18" s="1"/>
  <c r="L680" i="18" a="1"/>
  <c r="L680" i="18" s="1"/>
  <c r="L679" i="18" a="1"/>
  <c r="L679" i="18" s="1"/>
  <c r="L678" i="18" a="1"/>
  <c r="L678" i="18" s="1"/>
  <c r="L677" i="18" a="1"/>
  <c r="L677" i="18" s="1"/>
  <c r="L676" i="18" a="1"/>
  <c r="L676" i="18" s="1"/>
  <c r="L675" i="18" a="1"/>
  <c r="L675" i="18" s="1"/>
  <c r="L674" i="18" a="1"/>
  <c r="L674" i="18" s="1"/>
  <c r="L673" i="18" a="1"/>
  <c r="L673" i="18" s="1"/>
  <c r="L672" i="18" a="1"/>
  <c r="L672" i="18" s="1"/>
  <c r="L671" i="18" a="1"/>
  <c r="L671" i="18" s="1"/>
  <c r="L670" i="18" a="1"/>
  <c r="L670" i="18" s="1"/>
  <c r="L669" i="18" a="1"/>
  <c r="L669" i="18" s="1"/>
  <c r="L668" i="18" a="1"/>
  <c r="L668" i="18" s="1"/>
  <c r="L667" i="18" a="1"/>
  <c r="L667" i="18" s="1"/>
  <c r="L666" i="18" a="1"/>
  <c r="L666" i="18" s="1"/>
  <c r="L665" i="18" a="1"/>
  <c r="L665" i="18" s="1"/>
  <c r="L664" i="18" a="1"/>
  <c r="L664" i="18" s="1"/>
  <c r="L663" i="18" a="1"/>
  <c r="L663" i="18" s="1"/>
  <c r="L662" i="18" a="1"/>
  <c r="L662" i="18" s="1"/>
  <c r="L661" i="18" a="1"/>
  <c r="L661" i="18" s="1"/>
  <c r="L660" i="18" a="1"/>
  <c r="L660" i="18" s="1"/>
  <c r="L659" i="18" a="1"/>
  <c r="L659" i="18" s="1"/>
  <c r="L658" i="18" a="1"/>
  <c r="L658" i="18" s="1"/>
  <c r="L657" i="18" a="1"/>
  <c r="L657" i="18" s="1"/>
  <c r="L656" i="18" a="1"/>
  <c r="L656" i="18" s="1"/>
  <c r="L655" i="18" a="1"/>
  <c r="L655" i="18" s="1"/>
  <c r="L654" i="18" a="1"/>
  <c r="L654" i="18" s="1"/>
  <c r="L653" i="18" a="1"/>
  <c r="L653" i="18" s="1"/>
  <c r="L652" i="18" a="1"/>
  <c r="L652" i="18" s="1"/>
  <c r="L651" i="18" a="1"/>
  <c r="L651" i="18" s="1"/>
  <c r="L650" i="18" a="1"/>
  <c r="L650" i="18" s="1"/>
  <c r="L649" i="18" a="1"/>
  <c r="L649" i="18" s="1"/>
  <c r="L648" i="18" a="1"/>
  <c r="L648" i="18" s="1"/>
  <c r="L647" i="18" a="1"/>
  <c r="L647" i="18" s="1"/>
  <c r="L646" i="18" a="1"/>
  <c r="L646" i="18" s="1"/>
  <c r="L645" i="18" a="1"/>
  <c r="L645" i="18" s="1"/>
  <c r="L644" i="18" a="1"/>
  <c r="L644" i="18" s="1"/>
  <c r="L643" i="18" a="1"/>
  <c r="L643" i="18" s="1"/>
  <c r="L642" i="18" a="1"/>
  <c r="L642" i="18" s="1"/>
  <c r="L641" i="18" a="1"/>
  <c r="L641" i="18" s="1"/>
  <c r="L640" i="18" a="1"/>
  <c r="L640" i="18" s="1"/>
  <c r="L639" i="18" a="1"/>
  <c r="L639" i="18" s="1"/>
  <c r="L638" i="18" a="1"/>
  <c r="L638" i="18" s="1"/>
  <c r="L637" i="18" a="1"/>
  <c r="L637" i="18" s="1"/>
  <c r="L636" i="18" a="1"/>
  <c r="L636" i="18" s="1"/>
  <c r="L635" i="18" a="1"/>
  <c r="L635" i="18" s="1"/>
  <c r="L634" i="18" a="1"/>
  <c r="L634" i="18" s="1"/>
  <c r="L633" i="18" a="1"/>
  <c r="L633" i="18" s="1"/>
  <c r="L632" i="18" a="1"/>
  <c r="L632" i="18" s="1"/>
  <c r="L631" i="18" a="1"/>
  <c r="L631" i="18" s="1"/>
  <c r="L630" i="18" a="1"/>
  <c r="L630" i="18" s="1"/>
  <c r="L629" i="18" a="1"/>
  <c r="L629" i="18" s="1"/>
  <c r="L628" i="18" a="1"/>
  <c r="L628" i="18" s="1"/>
  <c r="L627" i="18" a="1"/>
  <c r="L627" i="18" s="1"/>
  <c r="L626" i="18" a="1"/>
  <c r="L626" i="18" s="1"/>
  <c r="L625" i="18" a="1"/>
  <c r="L625" i="18" s="1"/>
  <c r="L624" i="18" a="1"/>
  <c r="L624" i="18" s="1"/>
  <c r="L623" i="18" a="1"/>
  <c r="L623" i="18" s="1"/>
  <c r="L622" i="18" a="1"/>
  <c r="L622" i="18" s="1"/>
  <c r="L621" i="18" a="1"/>
  <c r="L621" i="18" s="1"/>
  <c r="L620" i="18" a="1"/>
  <c r="L620" i="18" s="1"/>
  <c r="L619" i="18" a="1"/>
  <c r="L619" i="18" s="1"/>
  <c r="L618" i="18" a="1"/>
  <c r="L618" i="18" s="1"/>
  <c r="L617" i="18" a="1"/>
  <c r="L617" i="18" s="1"/>
  <c r="L616" i="18" a="1"/>
  <c r="L616" i="18" s="1"/>
  <c r="L615" i="18" a="1"/>
  <c r="L615" i="18" s="1"/>
  <c r="L614" i="18" a="1"/>
  <c r="L614" i="18" s="1"/>
  <c r="L613" i="18" a="1"/>
  <c r="L613" i="18" s="1"/>
  <c r="L612" i="18" a="1"/>
  <c r="L612" i="18" s="1"/>
  <c r="L611" i="18" a="1"/>
  <c r="L611" i="18" s="1"/>
  <c r="L610" i="18" a="1"/>
  <c r="L610" i="18" s="1"/>
  <c r="L609" i="18" a="1"/>
  <c r="L609" i="18" s="1"/>
  <c r="L608" i="18" a="1"/>
  <c r="L608" i="18" s="1"/>
  <c r="L607" i="18" a="1"/>
  <c r="L607" i="18" s="1"/>
  <c r="L606" i="18" a="1"/>
  <c r="L606" i="18" s="1"/>
  <c r="L605" i="18" a="1"/>
  <c r="L605" i="18" s="1"/>
  <c r="L604" i="18" a="1"/>
  <c r="L604" i="18" s="1"/>
  <c r="L603" i="18" a="1"/>
  <c r="L603" i="18" s="1"/>
  <c r="L602" i="18" a="1"/>
  <c r="L602" i="18" s="1"/>
  <c r="L601" i="18" a="1"/>
  <c r="L601" i="18" s="1"/>
  <c r="L600" i="18" a="1"/>
  <c r="L600" i="18" s="1"/>
  <c r="L599" i="18" a="1"/>
  <c r="L599" i="18" s="1"/>
  <c r="L598" i="18" a="1"/>
  <c r="L598" i="18" s="1"/>
  <c r="L597" i="18" a="1"/>
  <c r="L597" i="18" s="1"/>
  <c r="L596" i="18" a="1"/>
  <c r="L596" i="18" s="1"/>
  <c r="L595" i="18" a="1"/>
  <c r="L595" i="18" s="1"/>
  <c r="L594" i="18" a="1"/>
  <c r="L594" i="18" s="1"/>
  <c r="L593" i="18" a="1"/>
  <c r="L593" i="18" s="1"/>
  <c r="L592" i="18" a="1"/>
  <c r="L592" i="18" s="1"/>
  <c r="L591" i="18" a="1"/>
  <c r="L591" i="18" s="1"/>
  <c r="L590" i="18" a="1"/>
  <c r="L590" i="18" s="1"/>
  <c r="L589" i="18" a="1"/>
  <c r="L589" i="18" s="1"/>
  <c r="L588" i="18" a="1"/>
  <c r="L588" i="18" s="1"/>
  <c r="L587" i="18" a="1"/>
  <c r="L587" i="18" s="1"/>
  <c r="L586" i="18" a="1"/>
  <c r="L586" i="18" s="1"/>
  <c r="L585" i="18" a="1"/>
  <c r="L585" i="18" s="1"/>
  <c r="L584" i="18" a="1"/>
  <c r="L584" i="18" s="1"/>
  <c r="L583" i="18" a="1"/>
  <c r="L583" i="18" s="1"/>
  <c r="L582" i="18" a="1"/>
  <c r="L582" i="18" s="1"/>
  <c r="L581" i="18" a="1"/>
  <c r="L581" i="18" s="1"/>
  <c r="L580" i="18" a="1"/>
  <c r="L580" i="18" s="1"/>
  <c r="L579" i="18" a="1"/>
  <c r="L579" i="18" s="1"/>
  <c r="L578" i="18" a="1"/>
  <c r="L578" i="18" s="1"/>
  <c r="L577" i="18" a="1"/>
  <c r="L577" i="18" s="1"/>
  <c r="L576" i="18" a="1"/>
  <c r="L576" i="18" s="1"/>
  <c r="L575" i="18" a="1"/>
  <c r="L575" i="18" s="1"/>
  <c r="L574" i="18" a="1"/>
  <c r="L574" i="18" s="1"/>
  <c r="L573" i="18" a="1"/>
  <c r="L573" i="18" s="1"/>
  <c r="L572" i="18" a="1"/>
  <c r="L572" i="18" s="1"/>
  <c r="L571" i="18" a="1"/>
  <c r="L571" i="18" s="1"/>
  <c r="L570" i="18" a="1"/>
  <c r="L570" i="18" s="1"/>
  <c r="L569" i="18" a="1"/>
  <c r="L569" i="18" s="1"/>
  <c r="L568" i="18" a="1"/>
  <c r="L568" i="18" s="1"/>
  <c r="L567" i="18" a="1"/>
  <c r="L567" i="18" s="1"/>
  <c r="L566" i="18" a="1"/>
  <c r="L566" i="18" s="1"/>
  <c r="L565" i="18" a="1"/>
  <c r="L565" i="18" s="1"/>
  <c r="L564" i="18" a="1"/>
  <c r="L564" i="18" s="1"/>
  <c r="L563" i="18" a="1"/>
  <c r="L563" i="18" s="1"/>
  <c r="L562" i="18" a="1"/>
  <c r="L562" i="18" s="1"/>
  <c r="L561" i="18" a="1"/>
  <c r="L561" i="18" s="1"/>
  <c r="L560" i="18" a="1"/>
  <c r="L560" i="18" s="1"/>
  <c r="L559" i="18" a="1"/>
  <c r="L559" i="18" s="1"/>
  <c r="L558" i="18" a="1"/>
  <c r="L558" i="18" s="1"/>
  <c r="L557" i="18" a="1"/>
  <c r="L557" i="18" s="1"/>
  <c r="L556" i="18" a="1"/>
  <c r="L556" i="18" s="1"/>
  <c r="L555" i="18" a="1"/>
  <c r="L555" i="18" s="1"/>
  <c r="L554" i="18" a="1"/>
  <c r="L554" i="18" s="1"/>
  <c r="L553" i="18" a="1"/>
  <c r="L553" i="18" s="1"/>
  <c r="L552" i="18" a="1"/>
  <c r="L552" i="18" s="1"/>
  <c r="L551" i="18" a="1"/>
  <c r="L551" i="18" s="1"/>
  <c r="L550" i="18" a="1"/>
  <c r="L550" i="18" s="1"/>
  <c r="L549" i="18" a="1"/>
  <c r="L549" i="18" s="1"/>
  <c r="L548" i="18" a="1"/>
  <c r="L548" i="18" s="1"/>
  <c r="L547" i="18" a="1"/>
  <c r="L547" i="18" s="1"/>
  <c r="L546" i="18" a="1"/>
  <c r="L546" i="18" s="1"/>
  <c r="L545" i="18" a="1"/>
  <c r="L545" i="18" s="1"/>
  <c r="L544" i="18" a="1"/>
  <c r="L544" i="18" s="1"/>
  <c r="L543" i="18" a="1"/>
  <c r="L543" i="18" s="1"/>
  <c r="L542" i="18" a="1"/>
  <c r="L542" i="18" s="1"/>
  <c r="L541" i="18" a="1"/>
  <c r="L541" i="18" s="1"/>
  <c r="L540" i="18" a="1"/>
  <c r="L540" i="18" s="1"/>
  <c r="L539" i="18" a="1"/>
  <c r="L539" i="18" s="1"/>
  <c r="L538" i="18" a="1"/>
  <c r="L538" i="18" s="1"/>
  <c r="L537" i="18" a="1"/>
  <c r="L537" i="18" s="1"/>
  <c r="L536" i="18" a="1"/>
  <c r="L536" i="18" s="1"/>
  <c r="L535" i="18" a="1"/>
  <c r="L535" i="18" s="1"/>
  <c r="L534" i="18" a="1"/>
  <c r="L534" i="18" s="1"/>
  <c r="L533" i="18" a="1"/>
  <c r="L533" i="18" s="1"/>
  <c r="L532" i="18" a="1"/>
  <c r="L532" i="18" s="1"/>
  <c r="L531" i="18" a="1"/>
  <c r="L531" i="18" s="1"/>
  <c r="L530" i="18" a="1"/>
  <c r="L530" i="18" s="1"/>
  <c r="L529" i="18" a="1"/>
  <c r="L529" i="18" s="1"/>
  <c r="L528" i="18" a="1"/>
  <c r="L528" i="18" s="1"/>
  <c r="L527" i="18" a="1"/>
  <c r="L527" i="18" s="1"/>
  <c r="L526" i="18" a="1"/>
  <c r="L526" i="18" s="1"/>
  <c r="L525" i="18" a="1"/>
  <c r="L525" i="18" s="1"/>
  <c r="L524" i="18" a="1"/>
  <c r="L524" i="18" s="1"/>
  <c r="L523" i="18" a="1"/>
  <c r="L523" i="18" s="1"/>
  <c r="L522" i="18" a="1"/>
  <c r="L522" i="18" s="1"/>
  <c r="L521" i="18" a="1"/>
  <c r="L521" i="18" s="1"/>
  <c r="L520" i="18" a="1"/>
  <c r="L520" i="18" s="1"/>
  <c r="L519" i="18" a="1"/>
  <c r="L519" i="18" s="1"/>
  <c r="L518" i="18" a="1"/>
  <c r="L518" i="18" s="1"/>
  <c r="L517" i="18" a="1"/>
  <c r="L517" i="18" s="1"/>
  <c r="L516" i="18" a="1"/>
  <c r="L516" i="18" s="1"/>
  <c r="L515" i="18" a="1"/>
  <c r="L515" i="18" s="1"/>
  <c r="L514" i="18" a="1"/>
  <c r="L514" i="18" s="1"/>
  <c r="L513" i="18" a="1"/>
  <c r="L513" i="18" s="1"/>
  <c r="L512" i="18" a="1"/>
  <c r="L512" i="18" s="1"/>
  <c r="L511" i="18" a="1"/>
  <c r="L511" i="18" s="1"/>
  <c r="L510" i="18" a="1"/>
  <c r="L510" i="18" s="1"/>
  <c r="L509" i="18" a="1"/>
  <c r="L509" i="18" s="1"/>
  <c r="L508" i="18" a="1"/>
  <c r="L508" i="18" s="1"/>
  <c r="L507" i="18" a="1"/>
  <c r="L507" i="18" s="1"/>
  <c r="L506" i="18" a="1"/>
  <c r="L506" i="18" s="1"/>
  <c r="L505" i="18" a="1"/>
  <c r="L505" i="18" s="1"/>
  <c r="L504" i="18" a="1"/>
  <c r="L504" i="18" s="1"/>
  <c r="L503" i="18" a="1"/>
  <c r="L503" i="18" s="1"/>
  <c r="L502" i="18" a="1"/>
  <c r="L502" i="18" s="1"/>
  <c r="L501" i="18" a="1"/>
  <c r="L501" i="18" s="1"/>
  <c r="L500" i="18" a="1"/>
  <c r="L500" i="18" s="1"/>
  <c r="L499" i="18" a="1"/>
  <c r="L499" i="18" s="1"/>
  <c r="L498" i="18" a="1"/>
  <c r="L498" i="18" s="1"/>
  <c r="L497" i="18" a="1"/>
  <c r="L497" i="18" s="1"/>
  <c r="L496" i="18" a="1"/>
  <c r="L496" i="18" s="1"/>
  <c r="L495" i="18" a="1"/>
  <c r="L495" i="18" s="1"/>
  <c r="L494" i="18" a="1"/>
  <c r="L494" i="18" s="1"/>
  <c r="L493" i="18" a="1"/>
  <c r="L493" i="18" s="1"/>
  <c r="L492" i="18" a="1"/>
  <c r="L492" i="18" s="1"/>
  <c r="L491" i="18" a="1"/>
  <c r="L491" i="18" s="1"/>
  <c r="L490" i="18" a="1"/>
  <c r="L490" i="18" s="1"/>
  <c r="L489" i="18" a="1"/>
  <c r="L489" i="18" s="1"/>
  <c r="L488" i="18" a="1"/>
  <c r="L488" i="18" s="1"/>
  <c r="L487" i="18" a="1"/>
  <c r="L487" i="18" s="1"/>
  <c r="L486" i="18" a="1"/>
  <c r="L486" i="18" s="1"/>
  <c r="L485" i="18" a="1"/>
  <c r="L485" i="18" s="1"/>
  <c r="L484" i="18" a="1"/>
  <c r="L484" i="18" s="1"/>
  <c r="L483" i="18" a="1"/>
  <c r="L483" i="18" s="1"/>
  <c r="L482" i="18" a="1"/>
  <c r="L482" i="18" s="1"/>
  <c r="L481" i="18" a="1"/>
  <c r="L481" i="18" s="1"/>
  <c r="L480" i="18" a="1"/>
  <c r="L480" i="18" s="1"/>
  <c r="L479" i="18" a="1"/>
  <c r="L479" i="18" s="1"/>
  <c r="L478" i="18" a="1"/>
  <c r="L478" i="18" s="1"/>
  <c r="L477" i="18" a="1"/>
  <c r="L477" i="18" s="1"/>
  <c r="L476" i="18" a="1"/>
  <c r="L476" i="18" s="1"/>
  <c r="L475" i="18" a="1"/>
  <c r="L475" i="18" s="1"/>
  <c r="L474" i="18" a="1"/>
  <c r="L474" i="18" s="1"/>
  <c r="L473" i="18" a="1"/>
  <c r="L473" i="18" s="1"/>
  <c r="L472" i="18" a="1"/>
  <c r="L472" i="18" s="1"/>
  <c r="L471" i="18" a="1"/>
  <c r="L471" i="18" s="1"/>
  <c r="L470" i="18" a="1"/>
  <c r="L470" i="18" s="1"/>
  <c r="L469" i="18" a="1"/>
  <c r="L469" i="18" s="1"/>
  <c r="L468" i="18" a="1"/>
  <c r="L468" i="18" s="1"/>
  <c r="L467" i="18" a="1"/>
  <c r="L467" i="18" s="1"/>
  <c r="L466" i="18" a="1"/>
  <c r="L466" i="18" s="1"/>
  <c r="L465" i="18" a="1"/>
  <c r="L465" i="18" s="1"/>
  <c r="L464" i="18" a="1"/>
  <c r="L464" i="18" s="1"/>
  <c r="L463" i="18" a="1"/>
  <c r="L463" i="18" s="1"/>
  <c r="L462" i="18" a="1"/>
  <c r="L462" i="18" s="1"/>
  <c r="L461" i="18" a="1"/>
  <c r="L461" i="18" s="1"/>
  <c r="L460" i="18" a="1"/>
  <c r="L460" i="18" s="1"/>
  <c r="L459" i="18" a="1"/>
  <c r="L459" i="18" s="1"/>
  <c r="L458" i="18" a="1"/>
  <c r="L458" i="18" s="1"/>
  <c r="L457" i="18" a="1"/>
  <c r="L457" i="18" s="1"/>
  <c r="L456" i="18" a="1"/>
  <c r="L456" i="18" s="1"/>
  <c r="L455" i="18" a="1"/>
  <c r="L455" i="18" s="1"/>
  <c r="L454" i="18" a="1"/>
  <c r="L454" i="18" s="1"/>
  <c r="L453" i="18" a="1"/>
  <c r="L453" i="18" s="1"/>
  <c r="L452" i="18" a="1"/>
  <c r="L452" i="18" s="1"/>
  <c r="L451" i="18" a="1"/>
  <c r="L451" i="18" s="1"/>
  <c r="L450" i="18" a="1"/>
  <c r="L450" i="18" s="1"/>
  <c r="L449" i="18" a="1"/>
  <c r="L449" i="18" s="1"/>
  <c r="L448" i="18" a="1"/>
  <c r="L448" i="18" s="1"/>
  <c r="L447" i="18" a="1"/>
  <c r="L447" i="18" s="1"/>
  <c r="L446" i="18" a="1"/>
  <c r="L446" i="18" s="1"/>
  <c r="L445" i="18" a="1"/>
  <c r="L445" i="18" s="1"/>
  <c r="L444" i="18" a="1"/>
  <c r="L444" i="18" s="1"/>
  <c r="L443" i="18" a="1"/>
  <c r="L443" i="18" s="1"/>
  <c r="L442" i="18" a="1"/>
  <c r="L442" i="18" s="1"/>
  <c r="L441" i="18" a="1"/>
  <c r="L441" i="18" s="1"/>
  <c r="L440" i="18" a="1"/>
  <c r="L440" i="18" s="1"/>
  <c r="L439" i="18" a="1"/>
  <c r="L439" i="18" s="1"/>
  <c r="L438" i="18" a="1"/>
  <c r="L438" i="18" s="1"/>
  <c r="L437" i="18" a="1"/>
  <c r="L437" i="18" s="1"/>
  <c r="L436" i="18" a="1"/>
  <c r="L436" i="18" s="1"/>
  <c r="L435" i="18" a="1"/>
  <c r="L435" i="18" s="1"/>
  <c r="L434" i="18" a="1"/>
  <c r="L434" i="18" s="1"/>
  <c r="L433" i="18" a="1"/>
  <c r="L433" i="18" s="1"/>
  <c r="L432" i="18" a="1"/>
  <c r="L432" i="18" s="1"/>
  <c r="L431" i="18" a="1"/>
  <c r="L431" i="18" s="1"/>
  <c r="L430" i="18" a="1"/>
  <c r="L430" i="18" s="1"/>
  <c r="L429" i="18" a="1"/>
  <c r="L429" i="18" s="1"/>
  <c r="L428" i="18" a="1"/>
  <c r="L428" i="18" s="1"/>
  <c r="L427" i="18" a="1"/>
  <c r="L427" i="18" s="1"/>
  <c r="L426" i="18" a="1"/>
  <c r="L426" i="18" s="1"/>
  <c r="L425" i="18" a="1"/>
  <c r="L425" i="18" s="1"/>
  <c r="L424" i="18" a="1"/>
  <c r="L424" i="18" s="1"/>
  <c r="L423" i="18" a="1"/>
  <c r="L423" i="18" s="1"/>
  <c r="L422" i="18" a="1"/>
  <c r="L422" i="18" s="1"/>
  <c r="L421" i="18" a="1"/>
  <c r="L421" i="18" s="1"/>
  <c r="L420" i="18" a="1"/>
  <c r="L420" i="18" s="1"/>
  <c r="L419" i="18" a="1"/>
  <c r="L419" i="18" s="1"/>
  <c r="L418" i="18" a="1"/>
  <c r="L418" i="18" s="1"/>
  <c r="L417" i="18" a="1"/>
  <c r="L417" i="18" s="1"/>
  <c r="L416" i="18" a="1"/>
  <c r="L416" i="18" s="1"/>
  <c r="L415" i="18" a="1"/>
  <c r="L415" i="18" s="1"/>
  <c r="L414" i="18" a="1"/>
  <c r="L414" i="18" s="1"/>
  <c r="L413" i="18" a="1"/>
  <c r="L413" i="18" s="1"/>
  <c r="L412" i="18" a="1"/>
  <c r="L412" i="18" s="1"/>
  <c r="L411" i="18" a="1"/>
  <c r="L411" i="18" s="1"/>
  <c r="L410" i="18" a="1"/>
  <c r="L410" i="18" s="1"/>
  <c r="L409" i="18" a="1"/>
  <c r="L409" i="18" s="1"/>
  <c r="L408" i="18" a="1"/>
  <c r="L408" i="18" s="1"/>
  <c r="L407" i="18" a="1"/>
  <c r="L407" i="18" s="1"/>
  <c r="L406" i="18" a="1"/>
  <c r="L406" i="18" s="1"/>
  <c r="L405" i="18" a="1"/>
  <c r="L405" i="18" s="1"/>
  <c r="L404" i="18" a="1"/>
  <c r="L404" i="18" s="1"/>
  <c r="L403" i="18" a="1"/>
  <c r="L403" i="18" s="1"/>
  <c r="L402" i="18" a="1"/>
  <c r="L402" i="18" s="1"/>
  <c r="L401" i="18" a="1"/>
  <c r="L401" i="18" s="1"/>
  <c r="L400" i="18" a="1"/>
  <c r="L400" i="18" s="1"/>
  <c r="L399" i="18" a="1"/>
  <c r="L399" i="18" s="1"/>
  <c r="L398" i="18" a="1"/>
  <c r="L398" i="18" s="1"/>
  <c r="L397" i="18" a="1"/>
  <c r="L397" i="18" s="1"/>
  <c r="L396" i="18" a="1"/>
  <c r="L396" i="18" s="1"/>
  <c r="L395" i="18" a="1"/>
  <c r="L395" i="18" s="1"/>
  <c r="L394" i="18" a="1"/>
  <c r="L394" i="18" s="1"/>
  <c r="L393" i="18" a="1"/>
  <c r="L393" i="18" s="1"/>
  <c r="L392" i="18" a="1"/>
  <c r="L392" i="18" s="1"/>
  <c r="L391" i="18" a="1"/>
  <c r="L391" i="18" s="1"/>
  <c r="L390" i="18" a="1"/>
  <c r="L390" i="18" s="1"/>
  <c r="L389" i="18" a="1"/>
  <c r="L389" i="18" s="1"/>
  <c r="L388" i="18" a="1"/>
  <c r="L388" i="18" s="1"/>
  <c r="L387" i="18" a="1"/>
  <c r="L387" i="18" s="1"/>
  <c r="L386" i="18" a="1"/>
  <c r="L386" i="18" s="1"/>
  <c r="L385" i="18" a="1"/>
  <c r="L385" i="18" s="1"/>
  <c r="L384" i="18" a="1"/>
  <c r="L384" i="18" s="1"/>
  <c r="L383" i="18" a="1"/>
  <c r="L383" i="18" s="1"/>
  <c r="L382" i="18" a="1"/>
  <c r="L382" i="18" s="1"/>
  <c r="L381" i="18" a="1"/>
  <c r="L381" i="18" s="1"/>
  <c r="L380" i="18" a="1"/>
  <c r="L380" i="18" s="1"/>
  <c r="L379" i="18" a="1"/>
  <c r="L379" i="18" s="1"/>
  <c r="L378" i="18" a="1"/>
  <c r="L378" i="18" s="1"/>
  <c r="L377" i="18" a="1"/>
  <c r="L377" i="18" s="1"/>
  <c r="L376" i="18" a="1"/>
  <c r="L376" i="18" s="1"/>
  <c r="L375" i="18" a="1"/>
  <c r="L375" i="18" s="1"/>
  <c r="L374" i="18" a="1"/>
  <c r="L374" i="18" s="1"/>
  <c r="L373" i="18" a="1"/>
  <c r="L373" i="18" s="1"/>
  <c r="L372" i="18" a="1"/>
  <c r="L372" i="18" s="1"/>
  <c r="L371" i="18" a="1"/>
  <c r="L371" i="18" s="1"/>
  <c r="L370" i="18" a="1"/>
  <c r="L370" i="18" s="1"/>
  <c r="M601" i="18" a="1"/>
  <c r="M601" i="18" s="1"/>
  <c r="N601" i="18" a="1"/>
  <c r="N601" i="18" s="1"/>
  <c r="M602" i="18" a="1"/>
  <c r="M602" i="18" s="1"/>
  <c r="N602" i="18" a="1"/>
  <c r="N602" i="18" s="1"/>
  <c r="M603" i="18" a="1"/>
  <c r="M603" i="18" s="1"/>
  <c r="N603" i="18" a="1"/>
  <c r="N603" i="18" s="1"/>
  <c r="M604" i="18" a="1"/>
  <c r="M604" i="18" s="1"/>
  <c r="N604" i="18" a="1"/>
  <c r="N604" i="18" s="1"/>
  <c r="M605" i="18" a="1"/>
  <c r="M605" i="18" s="1"/>
  <c r="N605" i="18" a="1"/>
  <c r="N605" i="18" s="1"/>
  <c r="M606" i="18" a="1"/>
  <c r="M606" i="18" s="1"/>
  <c r="N606" i="18" a="1"/>
  <c r="N606" i="18" s="1"/>
  <c r="M607" i="18" a="1"/>
  <c r="M607" i="18" s="1"/>
  <c r="N607" i="18" a="1"/>
  <c r="N607" i="18" s="1"/>
  <c r="M608" i="18" a="1"/>
  <c r="M608" i="18" s="1"/>
  <c r="N608" i="18" a="1"/>
  <c r="N608" i="18"/>
  <c r="M609" i="18" a="1"/>
  <c r="M609" i="18"/>
  <c r="N609" i="18" a="1"/>
  <c r="N609" i="18"/>
  <c r="M610" i="18" a="1"/>
  <c r="M610" i="18"/>
  <c r="N610" i="18" a="1"/>
  <c r="N610" i="18"/>
  <c r="M611" i="18" a="1"/>
  <c r="M611" i="18"/>
  <c r="N611" i="18" a="1"/>
  <c r="N611" i="18"/>
  <c r="M612" i="18" a="1"/>
  <c r="M612" i="18"/>
  <c r="N612" i="18" a="1"/>
  <c r="N612" i="18"/>
  <c r="M613" i="18" a="1"/>
  <c r="M613" i="18"/>
  <c r="N613" i="18" a="1"/>
  <c r="N613" i="18"/>
  <c r="M614" i="18" a="1"/>
  <c r="M614" i="18"/>
  <c r="N614" i="18" a="1"/>
  <c r="N614" i="18"/>
  <c r="M615" i="18" a="1"/>
  <c r="M615" i="18" s="1"/>
  <c r="N615" i="18" a="1"/>
  <c r="N615" i="18"/>
  <c r="M616" i="18" a="1"/>
  <c r="M616" i="18" s="1"/>
  <c r="N616" i="18" a="1"/>
  <c r="N616" i="18"/>
  <c r="M617" i="18" a="1"/>
  <c r="M617" i="18" s="1"/>
  <c r="N617" i="18" a="1"/>
  <c r="N617" i="18"/>
  <c r="M618" i="18" a="1"/>
  <c r="M618" i="18" s="1"/>
  <c r="N618" i="18" a="1"/>
  <c r="N618" i="18"/>
  <c r="M619" i="18" a="1"/>
  <c r="M619" i="18" s="1"/>
  <c r="N619" i="18" a="1"/>
  <c r="N619" i="18"/>
  <c r="M620" i="18" a="1"/>
  <c r="M620" i="18" s="1"/>
  <c r="N620" i="18" a="1"/>
  <c r="N620" i="18"/>
  <c r="M621" i="18" a="1"/>
  <c r="M621" i="18" s="1"/>
  <c r="N621" i="18" a="1"/>
  <c r="N621" i="18"/>
  <c r="M622" i="18" a="1"/>
  <c r="M622" i="18" s="1"/>
  <c r="N622" i="18" a="1"/>
  <c r="N622" i="18" s="1"/>
  <c r="M623" i="18" a="1"/>
  <c r="M623" i="18" s="1"/>
  <c r="N623" i="18" a="1"/>
  <c r="N623" i="18" s="1"/>
  <c r="M624" i="18" a="1"/>
  <c r="M624" i="18" s="1"/>
  <c r="N624" i="18" a="1"/>
  <c r="N624" i="18" s="1"/>
  <c r="M625" i="18" a="1"/>
  <c r="M625" i="18" s="1"/>
  <c r="N625" i="18" a="1"/>
  <c r="N625" i="18" s="1"/>
  <c r="M626" i="18" a="1"/>
  <c r="M626" i="18" s="1"/>
  <c r="N626" i="18" a="1"/>
  <c r="N626" i="18" s="1"/>
  <c r="M627" i="18" a="1"/>
  <c r="M627" i="18" s="1"/>
  <c r="N627" i="18" a="1"/>
  <c r="N627" i="18" s="1"/>
  <c r="M628" i="18" a="1"/>
  <c r="M628" i="18" s="1"/>
  <c r="N628" i="18" a="1"/>
  <c r="N628" i="18" s="1"/>
  <c r="M629" i="18" a="1"/>
  <c r="M629" i="18" s="1"/>
  <c r="N629" i="18" a="1"/>
  <c r="N629" i="18" s="1"/>
  <c r="M630" i="18" a="1"/>
  <c r="M630" i="18" s="1"/>
  <c r="N630" i="18" a="1"/>
  <c r="N630" i="18" s="1"/>
  <c r="M631" i="18" a="1"/>
  <c r="M631" i="18" s="1"/>
  <c r="N631" i="18" a="1"/>
  <c r="N631" i="18" s="1"/>
  <c r="M632" i="18" a="1"/>
  <c r="M632" i="18" s="1"/>
  <c r="N632" i="18" a="1"/>
  <c r="N632" i="18" s="1"/>
  <c r="M633" i="18" a="1"/>
  <c r="M633" i="18" s="1"/>
  <c r="N633" i="18" a="1"/>
  <c r="N633" i="18" s="1"/>
  <c r="M634" i="18" a="1"/>
  <c r="M634" i="18" s="1"/>
  <c r="N634" i="18" a="1"/>
  <c r="N634" i="18" s="1"/>
  <c r="M635" i="18" a="1"/>
  <c r="M635" i="18" s="1"/>
  <c r="N635" i="18" a="1"/>
  <c r="N635" i="18" s="1"/>
  <c r="M636" i="18" a="1"/>
  <c r="M636" i="18" s="1"/>
  <c r="N636" i="18" a="1"/>
  <c r="N636" i="18" s="1"/>
  <c r="M637" i="18" a="1"/>
  <c r="M637" i="18" s="1"/>
  <c r="N637" i="18" a="1"/>
  <c r="N637" i="18" s="1"/>
  <c r="M638" i="18" a="1"/>
  <c r="M638" i="18" s="1"/>
  <c r="N638" i="18" a="1"/>
  <c r="N638" i="18" s="1"/>
  <c r="M639" i="18" a="1"/>
  <c r="M639" i="18" s="1"/>
  <c r="N639" i="18" a="1"/>
  <c r="N639" i="18" s="1"/>
  <c r="M640" i="18" a="1"/>
  <c r="M640" i="18" s="1"/>
  <c r="N640" i="18" a="1"/>
  <c r="N640" i="18" s="1"/>
  <c r="M641" i="18" a="1"/>
  <c r="M641" i="18" s="1"/>
  <c r="N641" i="18" a="1"/>
  <c r="N641" i="18" s="1"/>
  <c r="M642" i="18" a="1"/>
  <c r="M642" i="18" s="1"/>
  <c r="N642" i="18" a="1"/>
  <c r="N642" i="18" s="1"/>
  <c r="M643" i="18" a="1"/>
  <c r="M643" i="18" s="1"/>
  <c r="N643" i="18" a="1"/>
  <c r="N643" i="18" s="1"/>
  <c r="M644" i="18" a="1"/>
  <c r="M644" i="18" s="1"/>
  <c r="N644" i="18" a="1"/>
  <c r="N644" i="18" s="1"/>
  <c r="M645" i="18" a="1"/>
  <c r="M645" i="18" s="1"/>
  <c r="N645" i="18" a="1"/>
  <c r="N645" i="18" s="1"/>
  <c r="M646" i="18" a="1"/>
  <c r="M646" i="18" s="1"/>
  <c r="N646" i="18" a="1"/>
  <c r="N646" i="18" s="1"/>
  <c r="M647" i="18" a="1"/>
  <c r="M647" i="18" s="1"/>
  <c r="N647" i="18" a="1"/>
  <c r="N647" i="18" s="1"/>
  <c r="M648" i="18" a="1"/>
  <c r="M648" i="18" s="1"/>
  <c r="N648" i="18" a="1"/>
  <c r="N648" i="18" s="1"/>
  <c r="M649" i="18" a="1"/>
  <c r="M649" i="18" s="1"/>
  <c r="N649" i="18" a="1"/>
  <c r="N649" i="18" s="1"/>
  <c r="M650" i="18" a="1"/>
  <c r="M650" i="18" s="1"/>
  <c r="N650" i="18" a="1"/>
  <c r="N650" i="18" s="1"/>
  <c r="M651" i="18" a="1"/>
  <c r="M651" i="18" s="1"/>
  <c r="N651" i="18" a="1"/>
  <c r="N651" i="18" s="1"/>
  <c r="M652" i="18" a="1"/>
  <c r="M652" i="18" s="1"/>
  <c r="N652" i="18" a="1"/>
  <c r="N652" i="18" s="1"/>
  <c r="M653" i="18" a="1"/>
  <c r="M653" i="18" s="1"/>
  <c r="N653" i="18" a="1"/>
  <c r="N653" i="18" s="1"/>
  <c r="M654" i="18" a="1"/>
  <c r="M654" i="18" s="1"/>
  <c r="N654" i="18" a="1"/>
  <c r="N654" i="18" s="1"/>
  <c r="M655" i="18" a="1"/>
  <c r="M655" i="18" s="1"/>
  <c r="N655" i="18" a="1"/>
  <c r="N655" i="18" s="1"/>
  <c r="M656" i="18" a="1"/>
  <c r="M656" i="18" s="1"/>
  <c r="N656" i="18" a="1"/>
  <c r="N656" i="18" s="1"/>
  <c r="M657" i="18" a="1"/>
  <c r="M657" i="18" s="1"/>
  <c r="N657" i="18" a="1"/>
  <c r="N657" i="18" s="1"/>
  <c r="M658" i="18" a="1"/>
  <c r="M658" i="18" s="1"/>
  <c r="N658" i="18" a="1"/>
  <c r="N658" i="18" s="1"/>
  <c r="M659" i="18" a="1"/>
  <c r="M659" i="18" s="1"/>
  <c r="N659" i="18" a="1"/>
  <c r="N659" i="18" s="1"/>
  <c r="M660" i="18" a="1"/>
  <c r="M660" i="18" s="1"/>
  <c r="N660" i="18" a="1"/>
  <c r="N660" i="18" s="1"/>
  <c r="M661" i="18" a="1"/>
  <c r="M661" i="18" s="1"/>
  <c r="N661" i="18" a="1"/>
  <c r="N661" i="18" s="1"/>
  <c r="M662" i="18" a="1"/>
  <c r="M662" i="18" s="1"/>
  <c r="N662" i="18" a="1"/>
  <c r="N662" i="18" s="1"/>
  <c r="M663" i="18" a="1"/>
  <c r="M663" i="18" s="1"/>
  <c r="N663" i="18" a="1"/>
  <c r="N663" i="18" s="1"/>
  <c r="M664" i="18" a="1"/>
  <c r="M664" i="18" s="1"/>
  <c r="N664" i="18" a="1"/>
  <c r="N664" i="18" s="1"/>
  <c r="M665" i="18" a="1"/>
  <c r="M665" i="18" s="1"/>
  <c r="N665" i="18" a="1"/>
  <c r="N665" i="18" s="1"/>
  <c r="M666" i="18" a="1"/>
  <c r="M666" i="18" s="1"/>
  <c r="N666" i="18" a="1"/>
  <c r="N666" i="18" s="1"/>
  <c r="M667" i="18" a="1"/>
  <c r="M667" i="18" s="1"/>
  <c r="N667" i="18" a="1"/>
  <c r="N667" i="18" s="1"/>
  <c r="M668" i="18" a="1"/>
  <c r="M668" i="18" s="1"/>
  <c r="N668" i="18" a="1"/>
  <c r="N668" i="18" s="1"/>
  <c r="M669" i="18" a="1"/>
  <c r="M669" i="18" s="1"/>
  <c r="N669" i="18" a="1"/>
  <c r="N669" i="18" s="1"/>
  <c r="M670" i="18" a="1"/>
  <c r="M670" i="18" s="1"/>
  <c r="N670" i="18" a="1"/>
  <c r="N670" i="18" s="1"/>
  <c r="M671" i="18" a="1"/>
  <c r="M671" i="18" s="1"/>
  <c r="N671" i="18" a="1"/>
  <c r="N671" i="18" s="1"/>
  <c r="M672" i="18" a="1"/>
  <c r="M672" i="18" s="1"/>
  <c r="N672" i="18" a="1"/>
  <c r="N672" i="18" s="1"/>
  <c r="M673" i="18" a="1"/>
  <c r="M673" i="18" s="1"/>
  <c r="N673" i="18" a="1"/>
  <c r="N673" i="18" s="1"/>
  <c r="M674" i="18" a="1"/>
  <c r="M674" i="18" s="1"/>
  <c r="N674" i="18" a="1"/>
  <c r="N674" i="18" s="1"/>
  <c r="M675" i="18" a="1"/>
  <c r="M675" i="18" s="1"/>
  <c r="N675" i="18" a="1"/>
  <c r="N675" i="18" s="1"/>
  <c r="M676" i="18" a="1"/>
  <c r="M676" i="18" s="1"/>
  <c r="N676" i="18" a="1"/>
  <c r="N676" i="18" s="1"/>
  <c r="M677" i="18" a="1"/>
  <c r="M677" i="18" s="1"/>
  <c r="N677" i="18" a="1"/>
  <c r="N677" i="18" s="1"/>
  <c r="M678" i="18" a="1"/>
  <c r="M678" i="18" s="1"/>
  <c r="N678" i="18" a="1"/>
  <c r="N678" i="18" s="1"/>
  <c r="M679" i="18" a="1"/>
  <c r="M679" i="18" s="1"/>
  <c r="N679" i="18" a="1"/>
  <c r="N679" i="18" s="1"/>
  <c r="M680" i="18" a="1"/>
  <c r="M680" i="18" s="1"/>
  <c r="N680" i="18" a="1"/>
  <c r="N680" i="18" s="1"/>
  <c r="M681" i="18" a="1"/>
  <c r="M681" i="18" s="1"/>
  <c r="N681" i="18" a="1"/>
  <c r="N681" i="18" s="1"/>
  <c r="M682" i="18" a="1"/>
  <c r="M682" i="18" s="1"/>
  <c r="N682" i="18" a="1"/>
  <c r="N682" i="18" s="1"/>
  <c r="M683" i="18" a="1"/>
  <c r="M683" i="18" s="1"/>
  <c r="N683" i="18" a="1"/>
  <c r="N683" i="18" s="1"/>
  <c r="M684" i="18" a="1"/>
  <c r="M684" i="18" s="1"/>
  <c r="N684" i="18" a="1"/>
  <c r="N684" i="18" s="1"/>
  <c r="M685" i="18" a="1"/>
  <c r="M685" i="18" s="1"/>
  <c r="N685" i="18" a="1"/>
  <c r="N685" i="18" s="1"/>
  <c r="M686" i="18" a="1"/>
  <c r="M686" i="18" s="1"/>
  <c r="N686" i="18" a="1"/>
  <c r="N686" i="18" s="1"/>
  <c r="M687" i="18" a="1"/>
  <c r="M687" i="18" s="1"/>
  <c r="N687" i="18" a="1"/>
  <c r="N687" i="18" s="1"/>
  <c r="M688" i="18" a="1"/>
  <c r="M688" i="18" s="1"/>
  <c r="N688" i="18" a="1"/>
  <c r="N688" i="18" s="1"/>
  <c r="M689" i="18" a="1"/>
  <c r="M689" i="18" s="1"/>
  <c r="N689" i="18" a="1"/>
  <c r="N689" i="18" s="1"/>
  <c r="M690" i="18" a="1"/>
  <c r="M690" i="18" s="1"/>
  <c r="N690" i="18" a="1"/>
  <c r="N690" i="18" s="1"/>
  <c r="M691" i="18" a="1"/>
  <c r="M691" i="18" s="1"/>
  <c r="N691" i="18" a="1"/>
  <c r="N691" i="18" s="1"/>
  <c r="M692" i="18" a="1"/>
  <c r="M692" i="18" s="1"/>
  <c r="N692" i="18" a="1"/>
  <c r="N692" i="18" s="1"/>
  <c r="M693" i="18" a="1"/>
  <c r="M693" i="18" s="1"/>
  <c r="N693" i="18" a="1"/>
  <c r="N693" i="18" s="1"/>
  <c r="M694" i="18" a="1"/>
  <c r="M694" i="18" s="1"/>
  <c r="N694" i="18" a="1"/>
  <c r="N694" i="18" s="1"/>
  <c r="M695" i="18" a="1"/>
  <c r="M695" i="18" s="1"/>
  <c r="N695" i="18" a="1"/>
  <c r="N695" i="18" s="1"/>
  <c r="M696" i="18" a="1"/>
  <c r="M696" i="18" s="1"/>
  <c r="N696" i="18" a="1"/>
  <c r="N696" i="18" s="1"/>
  <c r="M697" i="18" a="1"/>
  <c r="M697" i="18" s="1"/>
  <c r="N697" i="18" a="1"/>
  <c r="N697" i="18" s="1"/>
  <c r="M698" i="18" a="1"/>
  <c r="M698" i="18" s="1"/>
  <c r="N698" i="18" a="1"/>
  <c r="N698" i="18" s="1"/>
  <c r="M699" i="18" a="1"/>
  <c r="M699" i="18" s="1"/>
  <c r="N699" i="18" a="1"/>
  <c r="N699" i="18" s="1"/>
  <c r="M700" i="18" a="1"/>
  <c r="M700" i="18" s="1"/>
  <c r="N700" i="18" a="1"/>
  <c r="N700" i="18" s="1"/>
  <c r="M701" i="18" a="1"/>
  <c r="M701" i="18" s="1"/>
  <c r="N701" i="18" a="1"/>
  <c r="N701" i="18" s="1"/>
  <c r="M702" i="18" a="1"/>
  <c r="M702" i="18" s="1"/>
  <c r="N702" i="18" a="1"/>
  <c r="N702" i="18" s="1"/>
  <c r="M703" i="18" a="1"/>
  <c r="M703" i="18" s="1"/>
  <c r="N703" i="18" a="1"/>
  <c r="N703" i="18" s="1"/>
  <c r="M704" i="18" a="1"/>
  <c r="M704" i="18" s="1"/>
  <c r="N704" i="18" a="1"/>
  <c r="N704" i="18" s="1"/>
  <c r="M705" i="18" a="1"/>
  <c r="M705" i="18" s="1"/>
  <c r="N705" i="18" a="1"/>
  <c r="N705" i="18" s="1"/>
  <c r="M706" i="18" a="1"/>
  <c r="M706" i="18" s="1"/>
  <c r="N706" i="18" a="1"/>
  <c r="N706" i="18" s="1"/>
  <c r="M707" i="18" a="1"/>
  <c r="M707" i="18" s="1"/>
  <c r="N707" i="18" a="1"/>
  <c r="N707" i="18" s="1"/>
  <c r="M708" i="18" a="1"/>
  <c r="M708" i="18" s="1"/>
  <c r="N708" i="18" a="1"/>
  <c r="N708" i="18" s="1"/>
  <c r="M709" i="18" a="1"/>
  <c r="M709" i="18" s="1"/>
  <c r="N709" i="18" a="1"/>
  <c r="N709" i="18" s="1"/>
  <c r="M710" i="18" a="1"/>
  <c r="M710" i="18" s="1"/>
  <c r="N710" i="18" a="1"/>
  <c r="N710" i="18" s="1"/>
  <c r="M711" i="18" a="1"/>
  <c r="M711" i="18" s="1"/>
  <c r="N711" i="18" a="1"/>
  <c r="N711" i="18" s="1"/>
  <c r="M712" i="18" a="1"/>
  <c r="M712" i="18" s="1"/>
  <c r="N712" i="18" a="1"/>
  <c r="N712" i="18" s="1"/>
  <c r="M713" i="18" a="1"/>
  <c r="M713" i="18" s="1"/>
  <c r="N713" i="18" a="1"/>
  <c r="N713" i="18" s="1"/>
  <c r="M714" i="18" a="1"/>
  <c r="M714" i="18" s="1"/>
  <c r="N714" i="18" a="1"/>
  <c r="N714" i="18" s="1"/>
  <c r="M715" i="18" a="1"/>
  <c r="M715" i="18" s="1"/>
  <c r="N715" i="18" a="1"/>
  <c r="N715" i="18" s="1"/>
  <c r="M716" i="18" a="1"/>
  <c r="M716" i="18" s="1"/>
  <c r="N716" i="18" a="1"/>
  <c r="N716" i="18" s="1"/>
  <c r="M717" i="18" a="1"/>
  <c r="M717" i="18" s="1"/>
  <c r="N717" i="18" a="1"/>
  <c r="N717" i="18" s="1"/>
  <c r="M718" i="18" a="1"/>
  <c r="M718" i="18" s="1"/>
  <c r="N718" i="18" a="1"/>
  <c r="N718" i="18" s="1"/>
  <c r="M719" i="18" a="1"/>
  <c r="M719" i="18" s="1"/>
  <c r="N719" i="18" a="1"/>
  <c r="N719" i="18" s="1"/>
  <c r="M720" i="18" a="1"/>
  <c r="M720" i="18" s="1"/>
  <c r="N720" i="18" a="1"/>
  <c r="N720" i="18" s="1"/>
  <c r="M721" i="18" a="1"/>
  <c r="M721" i="18" s="1"/>
  <c r="N721" i="18" a="1"/>
  <c r="N721" i="18" s="1"/>
  <c r="M722" i="18" a="1"/>
  <c r="M722" i="18" s="1"/>
  <c r="N722" i="18" a="1"/>
  <c r="N722" i="18" s="1"/>
  <c r="M723" i="18" a="1"/>
  <c r="M723" i="18" s="1"/>
  <c r="N723" i="18" a="1"/>
  <c r="N723" i="18" s="1"/>
  <c r="M724" i="18" a="1"/>
  <c r="M724" i="18" s="1"/>
  <c r="N724" i="18" a="1"/>
  <c r="N724" i="18" s="1"/>
  <c r="M725" i="18" a="1"/>
  <c r="M725" i="18" s="1"/>
  <c r="N725" i="18" a="1"/>
  <c r="N725" i="18" s="1"/>
  <c r="M726" i="18" a="1"/>
  <c r="M726" i="18" s="1"/>
  <c r="N726" i="18" a="1"/>
  <c r="N726" i="18" s="1"/>
  <c r="M727" i="18" a="1"/>
  <c r="M727" i="18" s="1"/>
  <c r="N727" i="18" a="1"/>
  <c r="N727" i="18" s="1"/>
  <c r="M728" i="18" a="1"/>
  <c r="M728" i="18" s="1"/>
  <c r="N728" i="18" a="1"/>
  <c r="N728" i="18" s="1"/>
  <c r="M729" i="18" a="1"/>
  <c r="M729" i="18" s="1"/>
  <c r="N729" i="18" a="1"/>
  <c r="N729" i="18" s="1"/>
  <c r="M730" i="18" a="1"/>
  <c r="M730" i="18" s="1"/>
  <c r="N730" i="18" a="1"/>
  <c r="N730" i="18" s="1"/>
  <c r="M731" i="18" a="1"/>
  <c r="M731" i="18" s="1"/>
  <c r="N731" i="18" a="1"/>
  <c r="N731" i="18" s="1"/>
  <c r="M732" i="18" a="1"/>
  <c r="M732" i="18" s="1"/>
  <c r="N732" i="18" a="1"/>
  <c r="N732" i="18" s="1"/>
  <c r="M733" i="18" a="1"/>
  <c r="M733" i="18" s="1"/>
  <c r="N733" i="18" a="1"/>
  <c r="N733" i="18" s="1"/>
  <c r="M734" i="18" a="1"/>
  <c r="M734" i="18" s="1"/>
  <c r="N734" i="18" a="1"/>
  <c r="N734" i="18" s="1"/>
  <c r="M735" i="18" a="1"/>
  <c r="M735" i="18" s="1"/>
  <c r="N735" i="18" a="1"/>
  <c r="N735" i="18" s="1"/>
  <c r="M736" i="18" a="1"/>
  <c r="M736" i="18" s="1"/>
  <c r="N736" i="18" a="1"/>
  <c r="N736" i="18" s="1"/>
  <c r="M737" i="18" a="1"/>
  <c r="M737" i="18" s="1"/>
  <c r="N737" i="18" a="1"/>
  <c r="N737" i="18" s="1"/>
  <c r="M738" i="18" a="1"/>
  <c r="M738" i="18" s="1"/>
  <c r="N738" i="18" a="1"/>
  <c r="N738" i="18" s="1"/>
  <c r="M739" i="18" a="1"/>
  <c r="M739" i="18" s="1"/>
  <c r="N739" i="18" a="1"/>
  <c r="N739" i="18" s="1"/>
  <c r="M740" i="18" a="1"/>
  <c r="M740" i="18" s="1"/>
  <c r="N740" i="18" a="1"/>
  <c r="N740" i="18" s="1"/>
  <c r="M741" i="18" a="1"/>
  <c r="M741" i="18" s="1"/>
  <c r="N741" i="18" a="1"/>
  <c r="N741" i="18" s="1"/>
  <c r="M742" i="18" a="1"/>
  <c r="M742" i="18" s="1"/>
  <c r="N742" i="18" a="1"/>
  <c r="N742" i="18" s="1"/>
  <c r="M743" i="18" a="1"/>
  <c r="M743" i="18" s="1"/>
  <c r="N743" i="18" a="1"/>
  <c r="N743" i="18" s="1"/>
  <c r="M744" i="18" a="1"/>
  <c r="M744" i="18" s="1"/>
  <c r="N744" i="18" a="1"/>
  <c r="N744" i="18" s="1"/>
  <c r="M745" i="18" a="1"/>
  <c r="M745" i="18" s="1"/>
  <c r="N745" i="18" a="1"/>
  <c r="N745" i="18" s="1"/>
  <c r="M746" i="18" a="1"/>
  <c r="M746" i="18" s="1"/>
  <c r="N746" i="18" a="1"/>
  <c r="N746" i="18" s="1"/>
  <c r="M747" i="18" a="1"/>
  <c r="M747" i="18" s="1"/>
  <c r="N747" i="18" a="1"/>
  <c r="N747" i="18" s="1"/>
  <c r="M748" i="18" a="1"/>
  <c r="M748" i="18" s="1"/>
  <c r="N748" i="18" a="1"/>
  <c r="N748" i="18" s="1"/>
  <c r="M749" i="18" a="1"/>
  <c r="M749" i="18" s="1"/>
  <c r="N749" i="18" a="1"/>
  <c r="N749" i="18" s="1"/>
  <c r="M750" i="18" a="1"/>
  <c r="M750" i="18" s="1"/>
  <c r="N750" i="18" a="1"/>
  <c r="N750" i="18" s="1"/>
  <c r="M751" i="18" a="1"/>
  <c r="M751" i="18" s="1"/>
  <c r="N751" i="18" a="1"/>
  <c r="N751" i="18" s="1"/>
  <c r="M752" i="18" a="1"/>
  <c r="M752" i="18" s="1"/>
  <c r="N752" i="18" a="1"/>
  <c r="N752" i="18" s="1"/>
  <c r="M753" i="18" a="1"/>
  <c r="M753" i="18" s="1"/>
  <c r="N753" i="18" a="1"/>
  <c r="N753" i="18" s="1"/>
  <c r="M754" i="18" a="1"/>
  <c r="M754" i="18" s="1"/>
  <c r="N754" i="18" a="1"/>
  <c r="N754" i="18" s="1"/>
  <c r="M755" i="18" a="1"/>
  <c r="M755" i="18" s="1"/>
  <c r="N755" i="18" a="1"/>
  <c r="N755" i="18" s="1"/>
  <c r="M756" i="18" a="1"/>
  <c r="M756" i="18" s="1"/>
  <c r="N756" i="18" a="1"/>
  <c r="N756" i="18" s="1"/>
  <c r="M757" i="18" a="1"/>
  <c r="M757" i="18" s="1"/>
  <c r="N757" i="18" a="1"/>
  <c r="N757" i="18" s="1"/>
  <c r="M758" i="18" a="1"/>
  <c r="M758" i="18" s="1"/>
  <c r="N758" i="18" a="1"/>
  <c r="N758" i="18" s="1"/>
  <c r="M759" i="18" a="1"/>
  <c r="M759" i="18" s="1"/>
  <c r="N759" i="18" a="1"/>
  <c r="N759" i="18" s="1"/>
  <c r="M760" i="18" a="1"/>
  <c r="M760" i="18" s="1"/>
  <c r="N760" i="18" a="1"/>
  <c r="N760" i="18" s="1"/>
  <c r="M761" i="18" a="1"/>
  <c r="M761" i="18" s="1"/>
  <c r="N761" i="18" a="1"/>
  <c r="N761" i="18" s="1"/>
  <c r="M762" i="18" a="1"/>
  <c r="M762" i="18" s="1"/>
  <c r="N762" i="18" a="1"/>
  <c r="N762" i="18" s="1"/>
  <c r="M763" i="18" a="1"/>
  <c r="M763" i="18" s="1"/>
  <c r="N763" i="18" a="1"/>
  <c r="N763" i="18" s="1"/>
  <c r="M764" i="18" a="1"/>
  <c r="M764" i="18" s="1"/>
  <c r="N764" i="18" a="1"/>
  <c r="N764" i="18" s="1"/>
  <c r="M765" i="18" a="1"/>
  <c r="M765" i="18" s="1"/>
  <c r="N765" i="18" a="1"/>
  <c r="N765" i="18" s="1"/>
  <c r="M766" i="18" a="1"/>
  <c r="M766" i="18" s="1"/>
  <c r="N766" i="18" a="1"/>
  <c r="N766" i="18" s="1"/>
  <c r="M767" i="18" a="1"/>
  <c r="M767" i="18" s="1"/>
  <c r="N767" i="18" a="1"/>
  <c r="N767" i="18" s="1"/>
  <c r="M768" i="18" a="1"/>
  <c r="M768" i="18" s="1"/>
  <c r="N768" i="18" a="1"/>
  <c r="N768" i="18" s="1"/>
  <c r="M769" i="18" a="1"/>
  <c r="M769" i="18" s="1"/>
  <c r="N769" i="18" a="1"/>
  <c r="N769" i="18" s="1"/>
  <c r="M770" i="18" a="1"/>
  <c r="M770" i="18" s="1"/>
  <c r="N770" i="18" a="1"/>
  <c r="N770" i="18" s="1"/>
  <c r="M771" i="18" a="1"/>
  <c r="M771" i="18" s="1"/>
  <c r="N771" i="18" a="1"/>
  <c r="N771" i="18" s="1"/>
  <c r="M772" i="18" a="1"/>
  <c r="M772" i="18" s="1"/>
  <c r="N772" i="18" a="1"/>
  <c r="N772" i="18" s="1"/>
  <c r="M773" i="18" a="1"/>
  <c r="M773" i="18" s="1"/>
  <c r="N773" i="18" a="1"/>
  <c r="N773" i="18" s="1"/>
  <c r="M774" i="18" a="1"/>
  <c r="M774" i="18" s="1"/>
  <c r="N774" i="18" a="1"/>
  <c r="N774" i="18" s="1"/>
  <c r="M775" i="18" a="1"/>
  <c r="M775" i="18" s="1"/>
  <c r="N775" i="18" a="1"/>
  <c r="N775" i="18" s="1"/>
  <c r="M776" i="18" a="1"/>
  <c r="M776" i="18" s="1"/>
  <c r="N776" i="18" a="1"/>
  <c r="N776" i="18" s="1"/>
  <c r="M777" i="18" a="1"/>
  <c r="M777" i="18" s="1"/>
  <c r="N777" i="18" a="1"/>
  <c r="N777" i="18" s="1"/>
  <c r="M778" i="18" a="1"/>
  <c r="M778" i="18" s="1"/>
  <c r="N778" i="18" a="1"/>
  <c r="N778" i="18" s="1"/>
  <c r="M779" i="18" a="1"/>
  <c r="M779" i="18" s="1"/>
  <c r="N779" i="18" a="1"/>
  <c r="N779" i="18" s="1"/>
  <c r="M780" i="18" a="1"/>
  <c r="M780" i="18" s="1"/>
  <c r="N780" i="18" a="1"/>
  <c r="N780" i="18" s="1"/>
  <c r="M781" i="18" a="1"/>
  <c r="M781" i="18" s="1"/>
  <c r="N781" i="18" a="1"/>
  <c r="N781" i="18" s="1"/>
  <c r="M782" i="18" a="1"/>
  <c r="M782" i="18" s="1"/>
  <c r="N782" i="18" a="1"/>
  <c r="N782" i="18" s="1"/>
  <c r="M783" i="18" a="1"/>
  <c r="M783" i="18" s="1"/>
  <c r="N783" i="18" a="1"/>
  <c r="N783" i="18" s="1"/>
  <c r="M784" i="18" a="1"/>
  <c r="M784" i="18" s="1"/>
  <c r="N784" i="18" a="1"/>
  <c r="N784" i="18" s="1"/>
  <c r="M785" i="18" a="1"/>
  <c r="M785" i="18" s="1"/>
  <c r="N785" i="18" a="1"/>
  <c r="N785" i="18" s="1"/>
  <c r="M786" i="18" a="1"/>
  <c r="M786" i="18" s="1"/>
  <c r="N786" i="18" a="1"/>
  <c r="N786" i="18" s="1"/>
  <c r="M787" i="18" a="1"/>
  <c r="M787" i="18" s="1"/>
  <c r="N787" i="18" a="1"/>
  <c r="N787" i="18" s="1"/>
  <c r="M788" i="18" a="1"/>
  <c r="M788" i="18" s="1"/>
  <c r="N788" i="18" a="1"/>
  <c r="N788" i="18" s="1"/>
  <c r="M789" i="18" a="1"/>
  <c r="M789" i="18" s="1"/>
  <c r="N789" i="18" a="1"/>
  <c r="N789" i="18" s="1"/>
  <c r="M790" i="18" a="1"/>
  <c r="M790" i="18" s="1"/>
  <c r="N790" i="18" a="1"/>
  <c r="N790" i="18" s="1"/>
  <c r="M791" i="18" a="1"/>
  <c r="M791" i="18" s="1"/>
  <c r="N791" i="18" a="1"/>
  <c r="N791" i="18" s="1"/>
  <c r="M792" i="18" a="1"/>
  <c r="M792" i="18" s="1"/>
  <c r="N792" i="18" a="1"/>
  <c r="N792" i="18" s="1"/>
  <c r="M793" i="18" a="1"/>
  <c r="M793" i="18" s="1"/>
  <c r="N793" i="18" a="1"/>
  <c r="N793" i="18" s="1"/>
  <c r="M794" i="18" a="1"/>
  <c r="M794" i="18" s="1"/>
  <c r="N794" i="18" a="1"/>
  <c r="N794" i="18" s="1"/>
  <c r="M795" i="18" a="1"/>
  <c r="M795" i="18" s="1"/>
  <c r="N795" i="18" a="1"/>
  <c r="N795" i="18" s="1"/>
  <c r="M796" i="18" a="1"/>
  <c r="M796" i="18" s="1"/>
  <c r="N796" i="18" a="1"/>
  <c r="N796" i="18" s="1"/>
  <c r="M797" i="18" a="1"/>
  <c r="M797" i="18" s="1"/>
  <c r="N797" i="18" a="1"/>
  <c r="N797" i="18" s="1"/>
  <c r="M798" i="18" a="1"/>
  <c r="M798" i="18" s="1"/>
  <c r="N798" i="18" a="1"/>
  <c r="N798" i="18" s="1"/>
  <c r="M799" i="18" a="1"/>
  <c r="M799" i="18" s="1"/>
  <c r="N799" i="18" a="1"/>
  <c r="N799" i="18" s="1"/>
  <c r="M800" i="18" a="1"/>
  <c r="M800" i="18" s="1"/>
  <c r="N800" i="18" a="1"/>
  <c r="N800" i="18" s="1"/>
  <c r="M801" i="18" a="1"/>
  <c r="M801" i="18" s="1"/>
  <c r="N801" i="18" a="1"/>
  <c r="N801" i="18" s="1"/>
  <c r="M802" i="18" a="1"/>
  <c r="M802" i="18" s="1"/>
  <c r="N802" i="18" a="1"/>
  <c r="N802" i="18" s="1"/>
  <c r="M803" i="18" a="1"/>
  <c r="M803" i="18" s="1"/>
  <c r="N803" i="18" a="1"/>
  <c r="N803" i="18" s="1"/>
  <c r="M804" i="18" a="1"/>
  <c r="M804" i="18" s="1"/>
  <c r="N804" i="18" a="1"/>
  <c r="N804" i="18" s="1"/>
  <c r="M805" i="18" a="1"/>
  <c r="M805" i="18" s="1"/>
  <c r="N805" i="18" a="1"/>
  <c r="N805" i="18" s="1"/>
  <c r="M806" i="18" a="1"/>
  <c r="M806" i="18" s="1"/>
  <c r="N806" i="18" a="1"/>
  <c r="N806" i="18" s="1"/>
  <c r="M807" i="18" a="1"/>
  <c r="M807" i="18" s="1"/>
  <c r="N807" i="18" a="1"/>
  <c r="N807" i="18" s="1"/>
  <c r="M808" i="18" a="1"/>
  <c r="M808" i="18" s="1"/>
  <c r="N808" i="18" a="1"/>
  <c r="N808" i="18" s="1"/>
  <c r="M809" i="18" a="1"/>
  <c r="M809" i="18" s="1"/>
  <c r="N809" i="18" a="1"/>
  <c r="N809" i="18" s="1"/>
  <c r="M810" i="18" a="1"/>
  <c r="M810" i="18" s="1"/>
  <c r="N810" i="18" a="1"/>
  <c r="N810" i="18" s="1"/>
  <c r="M811" i="18" a="1"/>
  <c r="M811" i="18" s="1"/>
  <c r="N811" i="18" a="1"/>
  <c r="N811" i="18" s="1"/>
  <c r="M812" i="18" a="1"/>
  <c r="M812" i="18" s="1"/>
  <c r="N812" i="18" a="1"/>
  <c r="N812" i="18" s="1"/>
  <c r="M813" i="18" a="1"/>
  <c r="M813" i="18" s="1"/>
  <c r="N813" i="18" a="1"/>
  <c r="N813" i="18" s="1"/>
  <c r="M814" i="18" a="1"/>
  <c r="M814" i="18" s="1"/>
  <c r="N814" i="18" a="1"/>
  <c r="N814" i="18" s="1"/>
  <c r="M815" i="18" a="1"/>
  <c r="M815" i="18" s="1"/>
  <c r="N815" i="18" a="1"/>
  <c r="N815" i="18" s="1"/>
  <c r="M816" i="18" a="1"/>
  <c r="M816" i="18" s="1"/>
  <c r="N816" i="18" a="1"/>
  <c r="N816" i="18" s="1"/>
  <c r="M817" i="18" a="1"/>
  <c r="M817" i="18" s="1"/>
  <c r="N817" i="18" a="1"/>
  <c r="N817" i="18" s="1"/>
  <c r="M818" i="18" a="1"/>
  <c r="M818" i="18" s="1"/>
  <c r="N818" i="18" a="1"/>
  <c r="N818" i="18" s="1"/>
  <c r="M819" i="18" a="1"/>
  <c r="M819" i="18" s="1"/>
  <c r="N819" i="18" a="1"/>
  <c r="N819" i="18" s="1"/>
  <c r="M820" i="18" a="1"/>
  <c r="M820" i="18" s="1"/>
  <c r="N820" i="18" a="1"/>
  <c r="N820" i="18" s="1"/>
  <c r="M821" i="18" a="1"/>
  <c r="M821" i="18" s="1"/>
  <c r="N821" i="18" a="1"/>
  <c r="N821" i="18" s="1"/>
  <c r="M822" i="18" a="1"/>
  <c r="M822" i="18" s="1"/>
  <c r="N822" i="18" a="1"/>
  <c r="N822" i="18" s="1"/>
  <c r="M823" i="18" a="1"/>
  <c r="M823" i="18" s="1"/>
  <c r="N823" i="18" a="1"/>
  <c r="N823" i="18" s="1"/>
  <c r="M824" i="18" a="1"/>
  <c r="M824" i="18" s="1"/>
  <c r="N824" i="18" a="1"/>
  <c r="N824" i="18" s="1"/>
  <c r="M825" i="18" a="1"/>
  <c r="M825" i="18" s="1"/>
  <c r="N825" i="18" a="1"/>
  <c r="N825" i="18" s="1"/>
  <c r="M826" i="18" a="1"/>
  <c r="M826" i="18" s="1"/>
  <c r="N826" i="18" a="1"/>
  <c r="N826" i="18" s="1"/>
  <c r="M827" i="18" a="1"/>
  <c r="M827" i="18" s="1"/>
  <c r="N827" i="18" a="1"/>
  <c r="N827" i="18" s="1"/>
  <c r="M828" i="18" a="1"/>
  <c r="M828" i="18" s="1"/>
  <c r="N828" i="18" a="1"/>
  <c r="N828" i="18" s="1"/>
  <c r="M829" i="18" a="1"/>
  <c r="M829" i="18" s="1"/>
  <c r="N829" i="18" a="1"/>
  <c r="N829" i="18" s="1"/>
  <c r="M830" i="18" a="1"/>
  <c r="M830" i="18" s="1"/>
  <c r="N830" i="18" a="1"/>
  <c r="N830" i="18" s="1"/>
  <c r="M831" i="18" a="1"/>
  <c r="M831" i="18" s="1"/>
  <c r="N831" i="18" a="1"/>
  <c r="N831" i="18" s="1"/>
  <c r="M832" i="18" a="1"/>
  <c r="M832" i="18" s="1"/>
  <c r="N832" i="18" a="1"/>
  <c r="N832" i="18" s="1"/>
  <c r="M833" i="18" a="1"/>
  <c r="M833" i="18" s="1"/>
  <c r="N833" i="18" a="1"/>
  <c r="N833" i="18" s="1"/>
  <c r="M834" i="18" a="1"/>
  <c r="M834" i="18" s="1"/>
  <c r="N834" i="18" a="1"/>
  <c r="N834" i="18" s="1"/>
  <c r="M835" i="18" a="1"/>
  <c r="M835" i="18" s="1"/>
  <c r="N835" i="18" a="1"/>
  <c r="N835" i="18" s="1"/>
  <c r="M836" i="18" a="1"/>
  <c r="M836" i="18" s="1"/>
  <c r="N836" i="18" a="1"/>
  <c r="N836" i="18" s="1"/>
  <c r="M837" i="18" a="1"/>
  <c r="M837" i="18" s="1"/>
  <c r="N837" i="18" a="1"/>
  <c r="N837" i="18" s="1"/>
  <c r="M838" i="18" a="1"/>
  <c r="M838" i="18" s="1"/>
  <c r="N838" i="18" a="1"/>
  <c r="N838" i="18" s="1"/>
  <c r="M839" i="18" a="1"/>
  <c r="M839" i="18" s="1"/>
  <c r="N839" i="18" a="1"/>
  <c r="N839" i="18" s="1"/>
  <c r="M840" i="18" a="1"/>
  <c r="M840" i="18" s="1"/>
  <c r="N840" i="18" a="1"/>
  <c r="N840" i="18" s="1"/>
  <c r="M841" i="18" a="1"/>
  <c r="M841" i="18" s="1"/>
  <c r="N841" i="18" a="1"/>
  <c r="N841" i="18" s="1"/>
  <c r="M842" i="18" a="1"/>
  <c r="M842" i="18" s="1"/>
  <c r="N842" i="18" a="1"/>
  <c r="N842" i="18" s="1"/>
  <c r="M843" i="18" a="1"/>
  <c r="M843" i="18" s="1"/>
  <c r="N843" i="18" a="1"/>
  <c r="N843" i="18" s="1"/>
  <c r="M844" i="18" a="1"/>
  <c r="M844" i="18" s="1"/>
  <c r="N844" i="18" a="1"/>
  <c r="N844" i="18" s="1"/>
  <c r="M845" i="18" a="1"/>
  <c r="M845" i="18" s="1"/>
  <c r="N845" i="18" a="1"/>
  <c r="N845" i="18" s="1"/>
  <c r="M846" i="18" a="1"/>
  <c r="M846" i="18" s="1"/>
  <c r="N846" i="18" a="1"/>
  <c r="N846" i="18" s="1"/>
  <c r="M847" i="18" a="1"/>
  <c r="M847" i="18" s="1"/>
  <c r="N847" i="18" a="1"/>
  <c r="N847" i="18" s="1"/>
  <c r="M848" i="18" a="1"/>
  <c r="M848" i="18" s="1"/>
  <c r="N848" i="18" a="1"/>
  <c r="N848" i="18" s="1"/>
  <c r="M849" i="18" a="1"/>
  <c r="M849" i="18" s="1"/>
  <c r="N849" i="18" a="1"/>
  <c r="N849" i="18" s="1"/>
  <c r="M850" i="18" a="1"/>
  <c r="M850" i="18" s="1"/>
  <c r="N850" i="18" a="1"/>
  <c r="N850" i="18" s="1"/>
  <c r="M851" i="18" a="1"/>
  <c r="M851" i="18" s="1"/>
  <c r="N851" i="18" a="1"/>
  <c r="N851" i="18" s="1"/>
  <c r="M852" i="18" a="1"/>
  <c r="M852" i="18" s="1"/>
  <c r="N852" i="18" a="1"/>
  <c r="N852" i="18" s="1"/>
  <c r="M853" i="18" a="1"/>
  <c r="M853" i="18" s="1"/>
  <c r="N853" i="18" a="1"/>
  <c r="N853" i="18" s="1"/>
  <c r="M854" i="18" a="1"/>
  <c r="M854" i="18" s="1"/>
  <c r="N854" i="18" a="1"/>
  <c r="N854" i="18" s="1"/>
  <c r="M855" i="18" a="1"/>
  <c r="M855" i="18" s="1"/>
  <c r="N855" i="18" a="1"/>
  <c r="N855" i="18" s="1"/>
  <c r="M856" i="18" a="1"/>
  <c r="M856" i="18" s="1"/>
  <c r="N856" i="18" a="1"/>
  <c r="N856" i="18" s="1"/>
  <c r="M857" i="18" a="1"/>
  <c r="M857" i="18" s="1"/>
  <c r="N857" i="18" a="1"/>
  <c r="N857" i="18" s="1"/>
  <c r="M858" i="18" a="1"/>
  <c r="M858" i="18" s="1"/>
  <c r="N858" i="18" a="1"/>
  <c r="N858" i="18" s="1"/>
  <c r="M859" i="18" a="1"/>
  <c r="M859" i="18" s="1"/>
  <c r="N859" i="18" a="1"/>
  <c r="N859" i="18" s="1"/>
  <c r="M860" i="18" a="1"/>
  <c r="M860" i="18" s="1"/>
  <c r="N860" i="18" a="1"/>
  <c r="N860" i="18" s="1"/>
  <c r="M861" i="18" a="1"/>
  <c r="M861" i="18" s="1"/>
  <c r="N861" i="18" a="1"/>
  <c r="N861" i="18" s="1"/>
  <c r="M862" i="18" a="1"/>
  <c r="M862" i="18" s="1"/>
  <c r="N862" i="18" a="1"/>
  <c r="N862" i="18" s="1"/>
  <c r="M863" i="18" a="1"/>
  <c r="M863" i="18" s="1"/>
  <c r="N863" i="18" a="1"/>
  <c r="N863" i="18" s="1"/>
  <c r="M864" i="18" a="1"/>
  <c r="M864" i="18" s="1"/>
  <c r="N864" i="18" a="1"/>
  <c r="N864" i="18" s="1"/>
  <c r="M865" i="18" a="1"/>
  <c r="M865" i="18" s="1"/>
  <c r="N865" i="18" a="1"/>
  <c r="N865" i="18" s="1"/>
  <c r="M866" i="18" a="1"/>
  <c r="M866" i="18" s="1"/>
  <c r="N866" i="18" a="1"/>
  <c r="N866" i="18" s="1"/>
  <c r="M867" i="18" a="1"/>
  <c r="M867" i="18" s="1"/>
  <c r="N867" i="18" a="1"/>
  <c r="N867" i="18" s="1"/>
  <c r="M868" i="18" a="1"/>
  <c r="M868" i="18" s="1"/>
  <c r="N868" i="18" a="1"/>
  <c r="N868" i="18" s="1"/>
  <c r="M869" i="18" a="1"/>
  <c r="M869" i="18" s="1"/>
  <c r="N869" i="18" a="1"/>
  <c r="N869" i="18" s="1"/>
  <c r="M870" i="18" a="1"/>
  <c r="M870" i="18" s="1"/>
  <c r="N870" i="18" a="1"/>
  <c r="N870" i="18" s="1"/>
  <c r="M871" i="18" a="1"/>
  <c r="M871" i="18" s="1"/>
  <c r="N871" i="18" a="1"/>
  <c r="N871" i="18" s="1"/>
  <c r="M872" i="18" a="1"/>
  <c r="M872" i="18" s="1"/>
  <c r="N872" i="18" a="1"/>
  <c r="N872" i="18" s="1"/>
  <c r="M873" i="18" a="1"/>
  <c r="M873" i="18" s="1"/>
  <c r="N873" i="18" a="1"/>
  <c r="N873" i="18" s="1"/>
  <c r="M874" i="18" a="1"/>
  <c r="M874" i="18" s="1"/>
  <c r="N874" i="18" a="1"/>
  <c r="N874" i="18" s="1"/>
  <c r="M875" i="18" a="1"/>
  <c r="M875" i="18" s="1"/>
  <c r="N875" i="18" a="1"/>
  <c r="N875" i="18" s="1"/>
  <c r="M876" i="18" a="1"/>
  <c r="M876" i="18" s="1"/>
  <c r="N876" i="18" a="1"/>
  <c r="N876" i="18" s="1"/>
  <c r="M877" i="18" a="1"/>
  <c r="M877" i="18" s="1"/>
  <c r="N877" i="18" a="1"/>
  <c r="N877" i="18" s="1"/>
  <c r="M878" i="18" a="1"/>
  <c r="M878" i="18" s="1"/>
  <c r="N878" i="18" a="1"/>
  <c r="N878" i="18" s="1"/>
  <c r="M879" i="18" a="1"/>
  <c r="M879" i="18" s="1"/>
  <c r="N879" i="18" a="1"/>
  <c r="N879" i="18" s="1"/>
  <c r="M880" i="18" a="1"/>
  <c r="M880" i="18" s="1"/>
  <c r="N880" i="18" a="1"/>
  <c r="N880" i="18" s="1"/>
  <c r="M881" i="18" a="1"/>
  <c r="M881" i="18" s="1"/>
  <c r="N881" i="18" a="1"/>
  <c r="N881" i="18" s="1"/>
  <c r="M882" i="18" a="1"/>
  <c r="M882" i="18" s="1"/>
  <c r="N882" i="18" a="1"/>
  <c r="N882" i="18" s="1"/>
  <c r="M883" i="18" a="1"/>
  <c r="M883" i="18" s="1"/>
  <c r="N883" i="18" a="1"/>
  <c r="N883" i="18" s="1"/>
  <c r="M884" i="18" a="1"/>
  <c r="M884" i="18" s="1"/>
  <c r="N884" i="18" a="1"/>
  <c r="N884" i="18" s="1"/>
  <c r="M885" i="18" a="1"/>
  <c r="M885" i="18" s="1"/>
  <c r="N885" i="18" a="1"/>
  <c r="N885" i="18" s="1"/>
  <c r="M886" i="18" a="1"/>
  <c r="M886" i="18" s="1"/>
  <c r="N886" i="18" a="1"/>
  <c r="N886" i="18" s="1"/>
  <c r="M887" i="18" a="1"/>
  <c r="M887" i="18" s="1"/>
  <c r="N887" i="18" a="1"/>
  <c r="N887" i="18" s="1"/>
  <c r="M888" i="18" a="1"/>
  <c r="M888" i="18" s="1"/>
  <c r="N888" i="18" a="1"/>
  <c r="N888" i="18" s="1"/>
  <c r="M889" i="18" a="1"/>
  <c r="M889" i="18" s="1"/>
  <c r="N889" i="18" a="1"/>
  <c r="N889" i="18" s="1"/>
  <c r="M890" i="18" a="1"/>
  <c r="M890" i="18" s="1"/>
  <c r="N890" i="18" a="1"/>
  <c r="N890" i="18" s="1"/>
  <c r="M891" i="18" a="1"/>
  <c r="M891" i="18" s="1"/>
  <c r="N891" i="18" a="1"/>
  <c r="N891" i="18" s="1"/>
  <c r="M892" i="18" a="1"/>
  <c r="M892" i="18" s="1"/>
  <c r="N892" i="18" a="1"/>
  <c r="N892" i="18" s="1"/>
  <c r="M893" i="18" a="1"/>
  <c r="M893" i="18" s="1"/>
  <c r="N893" i="18" a="1"/>
  <c r="N893" i="18" s="1"/>
  <c r="M894" i="18" a="1"/>
  <c r="M894" i="18" s="1"/>
  <c r="N894" i="18" a="1"/>
  <c r="N894" i="18" s="1"/>
  <c r="M895" i="18" a="1"/>
  <c r="M895" i="18" s="1"/>
  <c r="N895" i="18" a="1"/>
  <c r="N895" i="18" s="1"/>
  <c r="M896" i="18" a="1"/>
  <c r="M896" i="18" s="1"/>
  <c r="N896" i="18" a="1"/>
  <c r="N896" i="18" s="1"/>
  <c r="M897" i="18" a="1"/>
  <c r="M897" i="18" s="1"/>
  <c r="N897" i="18" a="1"/>
  <c r="N897" i="18" s="1"/>
  <c r="M898" i="18" a="1"/>
  <c r="M898" i="18" s="1"/>
  <c r="N898" i="18" a="1"/>
  <c r="N898" i="18" s="1"/>
  <c r="M899" i="18" a="1"/>
  <c r="M899" i="18" s="1"/>
  <c r="N899" i="18" a="1"/>
  <c r="N899" i="18" s="1"/>
  <c r="M900" i="18" a="1"/>
  <c r="M900" i="18" s="1"/>
  <c r="N900" i="18" a="1"/>
  <c r="N900" i="18" s="1"/>
  <c r="M901" i="18" a="1"/>
  <c r="M901" i="18" s="1"/>
  <c r="N901" i="18" a="1"/>
  <c r="N901" i="18" s="1"/>
  <c r="M902" i="18" a="1"/>
  <c r="M902" i="18" s="1"/>
  <c r="N902" i="18" a="1"/>
  <c r="N902" i="18" s="1"/>
  <c r="M903" i="18" a="1"/>
  <c r="M903" i="18" s="1"/>
  <c r="N903" i="18" a="1"/>
  <c r="N903" i="18" s="1"/>
  <c r="M904" i="18" a="1"/>
  <c r="M904" i="18" s="1"/>
  <c r="N904" i="18" a="1"/>
  <c r="N904" i="18" s="1"/>
  <c r="M905" i="18" a="1"/>
  <c r="M905" i="18" s="1"/>
  <c r="N905" i="18" a="1"/>
  <c r="N905" i="18" s="1"/>
  <c r="M906" i="18" a="1"/>
  <c r="M906" i="18" s="1"/>
  <c r="N906" i="18" a="1"/>
  <c r="N906" i="18" s="1"/>
  <c r="M907" i="18" a="1"/>
  <c r="M907" i="18" s="1"/>
  <c r="N907" i="18" a="1"/>
  <c r="N907" i="18" s="1"/>
  <c r="M908" i="18" a="1"/>
  <c r="M908" i="18" s="1"/>
  <c r="N908" i="18" a="1"/>
  <c r="N908" i="18" s="1"/>
  <c r="M909" i="18" a="1"/>
  <c r="M909" i="18" s="1"/>
  <c r="N909" i="18" a="1"/>
  <c r="N909" i="18" s="1"/>
  <c r="M910" i="18" a="1"/>
  <c r="M910" i="18" s="1"/>
  <c r="N910" i="18" a="1"/>
  <c r="N910" i="18" s="1"/>
  <c r="M911" i="18" a="1"/>
  <c r="M911" i="18" s="1"/>
  <c r="N911" i="18" a="1"/>
  <c r="N911" i="18" s="1"/>
  <c r="M912" i="18" a="1"/>
  <c r="M912" i="18" s="1"/>
  <c r="N912" i="18" a="1"/>
  <c r="N912" i="18" s="1"/>
  <c r="M913" i="18" a="1"/>
  <c r="M913" i="18" s="1"/>
  <c r="N913" i="18" a="1"/>
  <c r="N913" i="18" s="1"/>
  <c r="M914" i="18" a="1"/>
  <c r="M914" i="18" s="1"/>
  <c r="N914" i="18" a="1"/>
  <c r="N914" i="18" s="1"/>
  <c r="M915" i="18" a="1"/>
  <c r="M915" i="18" s="1"/>
  <c r="N915" i="18" a="1"/>
  <c r="N915" i="18" s="1"/>
  <c r="M916" i="18" a="1"/>
  <c r="M916" i="18" s="1"/>
  <c r="N916" i="18" a="1"/>
  <c r="N916" i="18" s="1"/>
  <c r="M917" i="18" a="1"/>
  <c r="M917" i="18" s="1"/>
  <c r="N917" i="18" a="1"/>
  <c r="N917" i="18" s="1"/>
  <c r="M918" i="18" a="1"/>
  <c r="M918" i="18" s="1"/>
  <c r="N918" i="18" a="1"/>
  <c r="N918" i="18" s="1"/>
  <c r="M919" i="18" a="1"/>
  <c r="M919" i="18" s="1"/>
  <c r="N919" i="18" a="1"/>
  <c r="N919" i="18" s="1"/>
  <c r="M920" i="18" a="1"/>
  <c r="M920" i="18" s="1"/>
  <c r="N920" i="18" a="1"/>
  <c r="N920" i="18" s="1"/>
  <c r="M921" i="18" a="1"/>
  <c r="M921" i="18" s="1"/>
  <c r="N921" i="18" a="1"/>
  <c r="N921" i="18" s="1"/>
  <c r="M922" i="18" a="1"/>
  <c r="M922" i="18" s="1"/>
  <c r="N922" i="18" a="1"/>
  <c r="N922" i="18" s="1"/>
  <c r="M923" i="18" a="1"/>
  <c r="M923" i="18" s="1"/>
  <c r="N923" i="18" a="1"/>
  <c r="N923" i="18" s="1"/>
  <c r="M924" i="18" a="1"/>
  <c r="M924" i="18" s="1"/>
  <c r="N924" i="18" a="1"/>
  <c r="N924" i="18" s="1"/>
  <c r="M925" i="18" a="1"/>
  <c r="M925" i="18" s="1"/>
  <c r="N925" i="18" a="1"/>
  <c r="N925" i="18" s="1"/>
  <c r="M926" i="18" a="1"/>
  <c r="M926" i="18" s="1"/>
  <c r="N926" i="18" a="1"/>
  <c r="N926" i="18" s="1"/>
  <c r="M927" i="18" a="1"/>
  <c r="M927" i="18" s="1"/>
  <c r="N927" i="18" a="1"/>
  <c r="N927" i="18" s="1"/>
  <c r="M928" i="18" a="1"/>
  <c r="M928" i="18" s="1"/>
  <c r="N928" i="18" a="1"/>
  <c r="N928" i="18" s="1"/>
  <c r="M929" i="18" a="1"/>
  <c r="M929" i="18" s="1"/>
  <c r="N929" i="18" a="1"/>
  <c r="N929" i="18" s="1"/>
  <c r="M930" i="18" a="1"/>
  <c r="M930" i="18" s="1"/>
  <c r="N930" i="18" a="1"/>
  <c r="N930" i="18" s="1"/>
  <c r="M931" i="18" a="1"/>
  <c r="M931" i="18" s="1"/>
  <c r="N931" i="18" a="1"/>
  <c r="N931" i="18" s="1"/>
  <c r="M932" i="18" a="1"/>
  <c r="M932" i="18" s="1"/>
  <c r="N932" i="18" a="1"/>
  <c r="N932" i="18" s="1"/>
  <c r="M933" i="18" a="1"/>
  <c r="M933" i="18" s="1"/>
  <c r="N933" i="18" a="1"/>
  <c r="N933" i="18" s="1"/>
  <c r="M934" i="18" a="1"/>
  <c r="M934" i="18" s="1"/>
  <c r="N934" i="18" a="1"/>
  <c r="N934" i="18" s="1"/>
  <c r="M935" i="18" a="1"/>
  <c r="M935" i="18" s="1"/>
  <c r="N935" i="18" a="1"/>
  <c r="N935" i="18" s="1"/>
  <c r="M936" i="18" a="1"/>
  <c r="M936" i="18" s="1"/>
  <c r="N936" i="18" a="1"/>
  <c r="N936" i="18" s="1"/>
  <c r="M937" i="18" a="1"/>
  <c r="M937" i="18" s="1"/>
  <c r="N937" i="18" a="1"/>
  <c r="N937" i="18" s="1"/>
  <c r="M938" i="18" a="1"/>
  <c r="M938" i="18" s="1"/>
  <c r="N938" i="18" a="1"/>
  <c r="N938" i="18" s="1"/>
  <c r="M939" i="18" a="1"/>
  <c r="M939" i="18" s="1"/>
  <c r="N939" i="18" a="1"/>
  <c r="N939" i="18" s="1"/>
  <c r="M940" i="18" a="1"/>
  <c r="M940" i="18" s="1"/>
  <c r="N940" i="18" a="1"/>
  <c r="N940" i="18" s="1"/>
  <c r="M941" i="18" a="1"/>
  <c r="M941" i="18" s="1"/>
  <c r="N941" i="18" a="1"/>
  <c r="N941" i="18" s="1"/>
  <c r="M942" i="18" a="1"/>
  <c r="M942" i="18" s="1"/>
  <c r="N942" i="18" a="1"/>
  <c r="N942" i="18" s="1"/>
  <c r="M943" i="18" a="1"/>
  <c r="M943" i="18" s="1"/>
  <c r="N943" i="18" a="1"/>
  <c r="N943" i="18" s="1"/>
  <c r="M944" i="18" a="1"/>
  <c r="M944" i="18" s="1"/>
  <c r="N944" i="18" a="1"/>
  <c r="N944" i="18" s="1"/>
  <c r="M945" i="18" a="1"/>
  <c r="M945" i="18" s="1"/>
  <c r="N945" i="18" a="1"/>
  <c r="N945" i="18" s="1"/>
  <c r="M946" i="18" a="1"/>
  <c r="M946" i="18" s="1"/>
  <c r="N946" i="18" a="1"/>
  <c r="N946" i="18" s="1"/>
  <c r="M947" i="18" a="1"/>
  <c r="M947" i="18" s="1"/>
  <c r="N947" i="18" a="1"/>
  <c r="N947" i="18" s="1"/>
  <c r="M948" i="18" a="1"/>
  <c r="M948" i="18" s="1"/>
  <c r="N948" i="18" a="1"/>
  <c r="N948" i="18" s="1"/>
  <c r="M949" i="18" a="1"/>
  <c r="M949" i="18" s="1"/>
  <c r="N949" i="18" a="1"/>
  <c r="N949" i="18" s="1"/>
  <c r="M950" i="18" a="1"/>
  <c r="M950" i="18" s="1"/>
  <c r="N950" i="18" a="1"/>
  <c r="N950" i="18" s="1"/>
  <c r="M951" i="18" a="1"/>
  <c r="M951" i="18" s="1"/>
  <c r="N951" i="18" a="1"/>
  <c r="N951" i="18" s="1"/>
  <c r="M952" i="18" a="1"/>
  <c r="M952" i="18" s="1"/>
  <c r="N952" i="18" a="1"/>
  <c r="N952" i="18" s="1"/>
  <c r="M953" i="18" a="1"/>
  <c r="M953" i="18" s="1"/>
  <c r="N953" i="18" a="1"/>
  <c r="N953" i="18" s="1"/>
  <c r="M954" i="18" a="1"/>
  <c r="M954" i="18" s="1"/>
  <c r="N954" i="18" a="1"/>
  <c r="N954" i="18" s="1"/>
  <c r="M955" i="18" a="1"/>
  <c r="M955" i="18" s="1"/>
  <c r="N955" i="18" a="1"/>
  <c r="N955" i="18" s="1"/>
  <c r="M956" i="18" a="1"/>
  <c r="M956" i="18" s="1"/>
  <c r="N956" i="18" a="1"/>
  <c r="N956" i="18" s="1"/>
  <c r="M957" i="18" a="1"/>
  <c r="M957" i="18" s="1"/>
  <c r="N957" i="18" a="1"/>
  <c r="N957" i="18" s="1"/>
  <c r="M958" i="18" a="1"/>
  <c r="M958" i="18" s="1"/>
  <c r="N958" i="18" a="1"/>
  <c r="N958" i="18" s="1"/>
  <c r="M959" i="18" a="1"/>
  <c r="M959" i="18" s="1"/>
  <c r="N959" i="18" a="1"/>
  <c r="N959" i="18" s="1"/>
  <c r="M960" i="18" a="1"/>
  <c r="M960" i="18" s="1"/>
  <c r="N960" i="18" a="1"/>
  <c r="N960" i="18" s="1"/>
  <c r="M961" i="18" a="1"/>
  <c r="M961" i="18" s="1"/>
  <c r="N961" i="18" a="1"/>
  <c r="N961" i="18" s="1"/>
  <c r="M962" i="18" a="1"/>
  <c r="M962" i="18" s="1"/>
  <c r="N962" i="18" a="1"/>
  <c r="N962" i="18" s="1"/>
  <c r="M963" i="18" a="1"/>
  <c r="M963" i="18" s="1"/>
  <c r="N963" i="18" a="1"/>
  <c r="N963" i="18" s="1"/>
  <c r="M964" i="18" a="1"/>
  <c r="M964" i="18" s="1"/>
  <c r="N964" i="18" a="1"/>
  <c r="N964" i="18" s="1"/>
  <c r="M965" i="18" a="1"/>
  <c r="M965" i="18" s="1"/>
  <c r="N965" i="18" a="1"/>
  <c r="N965" i="18" s="1"/>
  <c r="O126" i="18"/>
  <c r="Q126" i="18"/>
  <c r="R126" i="18" a="1"/>
  <c r="R126" i="18" s="1"/>
  <c r="S126" i="18"/>
  <c r="O127" i="18"/>
  <c r="Q127" i="18"/>
  <c r="R127" i="18" s="1" a="1"/>
  <c r="R127" i="18" s="1"/>
  <c r="S127" i="18"/>
  <c r="O128" i="18"/>
  <c r="Q128" i="18"/>
  <c r="R128" i="18" a="1"/>
  <c r="R128" i="18" s="1"/>
  <c r="S128" i="18"/>
  <c r="O129" i="18"/>
  <c r="Q129" i="18"/>
  <c r="R129" i="18" s="1" a="1"/>
  <c r="R129" i="18" s="1"/>
  <c r="S129" i="18"/>
  <c r="O130" i="18"/>
  <c r="Q130" i="18"/>
  <c r="R130" i="18" a="1"/>
  <c r="R130" i="18" s="1"/>
  <c r="S130" i="18"/>
  <c r="O131" i="18"/>
  <c r="Q131" i="18"/>
  <c r="R131" i="18" s="1" a="1"/>
  <c r="R131" i="18" s="1"/>
  <c r="S131" i="18"/>
  <c r="O132" i="18"/>
  <c r="Q132" i="18"/>
  <c r="R132" i="18" a="1"/>
  <c r="R132" i="18" s="1"/>
  <c r="S132" i="18"/>
  <c r="O133" i="18"/>
  <c r="Q133" i="18"/>
  <c r="R133" i="18" s="1" a="1"/>
  <c r="R133" i="18" s="1"/>
  <c r="S133" i="18"/>
  <c r="O134" i="18"/>
  <c r="Q134" i="18"/>
  <c r="R134" i="18" a="1"/>
  <c r="R134" i="18" s="1"/>
  <c r="S134" i="18"/>
  <c r="O135" i="18"/>
  <c r="Q135" i="18"/>
  <c r="R135" i="18" s="1" a="1"/>
  <c r="R135" i="18" s="1"/>
  <c r="S135" i="18"/>
  <c r="O136" i="18"/>
  <c r="Q136" i="18"/>
  <c r="R136" i="18" a="1"/>
  <c r="R136" i="18" s="1"/>
  <c r="S136" i="18"/>
  <c r="O137" i="18"/>
  <c r="Q137" i="18"/>
  <c r="R137" i="18" s="1" a="1"/>
  <c r="R137" i="18" s="1"/>
  <c r="S137" i="18"/>
  <c r="O138" i="18"/>
  <c r="Q138" i="18"/>
  <c r="R138" i="18" a="1"/>
  <c r="R138" i="18" s="1"/>
  <c r="S138" i="18"/>
  <c r="O139" i="18"/>
  <c r="Q139" i="18"/>
  <c r="R139" i="18" s="1" a="1"/>
  <c r="R139" i="18" s="1"/>
  <c r="S139" i="18"/>
  <c r="O140" i="18"/>
  <c r="Q140" i="18"/>
  <c r="R140" i="18" a="1"/>
  <c r="R140" i="18" s="1"/>
  <c r="S140" i="18"/>
  <c r="O141" i="18"/>
  <c r="Q141" i="18"/>
  <c r="R141" i="18" s="1" a="1"/>
  <c r="R141" i="18" s="1"/>
  <c r="S141" i="18"/>
  <c r="O142" i="18"/>
  <c r="Q142" i="18"/>
  <c r="R142" i="18" a="1"/>
  <c r="R142" i="18" s="1"/>
  <c r="S142" i="18"/>
  <c r="O143" i="18"/>
  <c r="Q143" i="18"/>
  <c r="R143" i="18" s="1" a="1"/>
  <c r="R143" i="18" s="1"/>
  <c r="S143" i="18"/>
  <c r="O144" i="18"/>
  <c r="Q144" i="18"/>
  <c r="R144" i="18" a="1"/>
  <c r="R144" i="18" s="1"/>
  <c r="S144" i="18"/>
  <c r="O145" i="18"/>
  <c r="Q145" i="18"/>
  <c r="R145" i="18" s="1" a="1"/>
  <c r="R145" i="18" s="1"/>
  <c r="S145" i="18"/>
  <c r="O146" i="18"/>
  <c r="Q146" i="18"/>
  <c r="R146" i="18" a="1"/>
  <c r="R146" i="18" s="1"/>
  <c r="S146" i="18"/>
  <c r="O147" i="18"/>
  <c r="Q147" i="18"/>
  <c r="R147" i="18" s="1" a="1"/>
  <c r="R147" i="18" s="1"/>
  <c r="S147" i="18"/>
  <c r="O148" i="18"/>
  <c r="Q148" i="18"/>
  <c r="R148" i="18" a="1"/>
  <c r="R148" i="18" s="1"/>
  <c r="S148" i="18"/>
  <c r="O149" i="18"/>
  <c r="Q149" i="18"/>
  <c r="R149" i="18" s="1" a="1"/>
  <c r="R149" i="18" s="1"/>
  <c r="S149" i="18"/>
  <c r="O150" i="18"/>
  <c r="Q150" i="18"/>
  <c r="R150" i="18" a="1"/>
  <c r="R150" i="18" s="1"/>
  <c r="S150" i="18"/>
  <c r="O151" i="18"/>
  <c r="Q151" i="18"/>
  <c r="R151" i="18" s="1" a="1"/>
  <c r="R151" i="18" s="1"/>
  <c r="S151" i="18"/>
  <c r="O152" i="18"/>
  <c r="Q152" i="18"/>
  <c r="R152" i="18" a="1"/>
  <c r="R152" i="18" s="1"/>
  <c r="S152" i="18"/>
  <c r="O153" i="18"/>
  <c r="Q153" i="18"/>
  <c r="R153" i="18" s="1" a="1"/>
  <c r="R153" i="18" s="1"/>
  <c r="S153" i="18"/>
  <c r="O154" i="18"/>
  <c r="Q154" i="18"/>
  <c r="R154" i="18" a="1"/>
  <c r="R154" i="18" s="1"/>
  <c r="S154" i="18"/>
  <c r="O155" i="18"/>
  <c r="Q155" i="18"/>
  <c r="R155" i="18" s="1" a="1"/>
  <c r="R155" i="18" s="1"/>
  <c r="S155" i="18"/>
  <c r="O156" i="18"/>
  <c r="Q156" i="18"/>
  <c r="R156" i="18" a="1"/>
  <c r="R156" i="18" s="1"/>
  <c r="S156" i="18"/>
  <c r="O157" i="18"/>
  <c r="Q157" i="18"/>
  <c r="R157" i="18" s="1" a="1"/>
  <c r="R157" i="18" s="1"/>
  <c r="S157" i="18"/>
  <c r="O158" i="18"/>
  <c r="Q158" i="18"/>
  <c r="R158" i="18" a="1"/>
  <c r="R158" i="18" s="1"/>
  <c r="S158" i="18"/>
  <c r="O159" i="18"/>
  <c r="Q159" i="18"/>
  <c r="R159" i="18" s="1" a="1"/>
  <c r="R159" i="18" s="1"/>
  <c r="S159" i="18"/>
  <c r="O160" i="18"/>
  <c r="Q160" i="18"/>
  <c r="R160" i="18" a="1"/>
  <c r="R160" i="18" s="1"/>
  <c r="S160" i="18"/>
  <c r="O161" i="18"/>
  <c r="Q161" i="18"/>
  <c r="R161" i="18" s="1" a="1"/>
  <c r="R161" i="18" s="1"/>
  <c r="S161" i="18"/>
  <c r="O162" i="18"/>
  <c r="Q162" i="18"/>
  <c r="R162" i="18" a="1"/>
  <c r="R162" i="18" s="1"/>
  <c r="S162" i="18"/>
  <c r="O163" i="18"/>
  <c r="Q163" i="18"/>
  <c r="R163" i="18" s="1" a="1"/>
  <c r="R163" i="18" s="1"/>
  <c r="S163" i="18"/>
  <c r="O164" i="18"/>
  <c r="Q164" i="18"/>
  <c r="R164" i="18" a="1"/>
  <c r="R164" i="18" s="1"/>
  <c r="S164" i="18"/>
  <c r="O165" i="18"/>
  <c r="Q165" i="18"/>
  <c r="R165" i="18" s="1" a="1"/>
  <c r="R165" i="18" s="1"/>
  <c r="S165" i="18"/>
  <c r="O166" i="18"/>
  <c r="Q166" i="18"/>
  <c r="R166" i="18" a="1"/>
  <c r="R166" i="18" s="1"/>
  <c r="S166" i="18"/>
  <c r="O167" i="18"/>
  <c r="Q167" i="18"/>
  <c r="R167" i="18" s="1" a="1"/>
  <c r="R167" i="18" s="1"/>
  <c r="S167" i="18"/>
  <c r="O168" i="18"/>
  <c r="Q168" i="18"/>
  <c r="R168" i="18" a="1"/>
  <c r="R168" i="18" s="1"/>
  <c r="S168" i="18"/>
  <c r="O169" i="18"/>
  <c r="Q169" i="18"/>
  <c r="R169" i="18" s="1" a="1"/>
  <c r="R169" i="18" s="1"/>
  <c r="S169" i="18"/>
  <c r="O170" i="18"/>
  <c r="Q170" i="18"/>
  <c r="R170" i="18" a="1"/>
  <c r="R170" i="18" s="1"/>
  <c r="S170" i="18"/>
  <c r="O171" i="18"/>
  <c r="Q171" i="18"/>
  <c r="R171" i="18" s="1" a="1"/>
  <c r="R171" i="18" s="1"/>
  <c r="S171" i="18"/>
  <c r="O172" i="18"/>
  <c r="Q172" i="18"/>
  <c r="R172" i="18" a="1"/>
  <c r="R172" i="18" s="1"/>
  <c r="S172" i="18"/>
  <c r="O173" i="18"/>
  <c r="Q173" i="18"/>
  <c r="R173" i="18" s="1" a="1"/>
  <c r="R173" i="18" s="1"/>
  <c r="S173" i="18"/>
  <c r="O174" i="18"/>
  <c r="Q174" i="18"/>
  <c r="R174" i="18" a="1"/>
  <c r="R174" i="18" s="1"/>
  <c r="S174" i="18"/>
  <c r="O175" i="18"/>
  <c r="Q175" i="18"/>
  <c r="R175" i="18" s="1" a="1"/>
  <c r="R175" i="18" s="1"/>
  <c r="S175" i="18"/>
  <c r="O176" i="18"/>
  <c r="Q176" i="18"/>
  <c r="R176" i="18" a="1"/>
  <c r="R176" i="18" s="1"/>
  <c r="S176" i="18"/>
  <c r="O177" i="18"/>
  <c r="Q177" i="18"/>
  <c r="R177" i="18" s="1" a="1"/>
  <c r="R177" i="18" s="1"/>
  <c r="S177" i="18"/>
  <c r="O178" i="18"/>
  <c r="Q178" i="18"/>
  <c r="R178" i="18" a="1"/>
  <c r="R178" i="18" s="1"/>
  <c r="S178" i="18"/>
  <c r="O179" i="18"/>
  <c r="Q179" i="18"/>
  <c r="R179" i="18" s="1" a="1"/>
  <c r="R179" i="18" s="1"/>
  <c r="S179" i="18"/>
  <c r="O180" i="18"/>
  <c r="Q180" i="18"/>
  <c r="R180" i="18" a="1"/>
  <c r="R180" i="18" s="1"/>
  <c r="S180" i="18"/>
  <c r="O181" i="18"/>
  <c r="Q181" i="18"/>
  <c r="R181" i="18" s="1" a="1"/>
  <c r="R181" i="18" s="1"/>
  <c r="S181" i="18"/>
  <c r="O182" i="18"/>
  <c r="Q182" i="18"/>
  <c r="R182" i="18" a="1"/>
  <c r="R182" i="18" s="1"/>
  <c r="S182" i="18"/>
  <c r="O183" i="18"/>
  <c r="Q183" i="18"/>
  <c r="R183" i="18" s="1" a="1"/>
  <c r="R183" i="18" s="1"/>
  <c r="S183" i="18"/>
  <c r="O184" i="18"/>
  <c r="Q184" i="18"/>
  <c r="R184" i="18" a="1"/>
  <c r="R184" i="18" s="1"/>
  <c r="S184" i="18"/>
  <c r="O185" i="18"/>
  <c r="Q185" i="18"/>
  <c r="R185" i="18" s="1" a="1"/>
  <c r="R185" i="18" s="1"/>
  <c r="S185" i="18"/>
  <c r="O186" i="18"/>
  <c r="Q186" i="18"/>
  <c r="R186" i="18" a="1"/>
  <c r="R186" i="18" s="1"/>
  <c r="S186" i="18"/>
  <c r="O187" i="18"/>
  <c r="Q187" i="18"/>
  <c r="R187" i="18" s="1" a="1"/>
  <c r="R187" i="18" s="1"/>
  <c r="S187" i="18"/>
  <c r="O188" i="18"/>
  <c r="Q188" i="18"/>
  <c r="R188" i="18" a="1"/>
  <c r="R188" i="18" s="1"/>
  <c r="S188" i="18"/>
  <c r="O189" i="18"/>
  <c r="Q189" i="18"/>
  <c r="R189" i="18" s="1" a="1"/>
  <c r="R189" i="18" s="1"/>
  <c r="S189" i="18"/>
  <c r="O190" i="18"/>
  <c r="Q190" i="18"/>
  <c r="R190" i="18" a="1"/>
  <c r="R190" i="18" s="1"/>
  <c r="S190" i="18"/>
  <c r="O191" i="18"/>
  <c r="Q191" i="18"/>
  <c r="R191" i="18" s="1" a="1"/>
  <c r="R191" i="18" s="1"/>
  <c r="S191" i="18"/>
  <c r="O192" i="18"/>
  <c r="Q192" i="18"/>
  <c r="R192" i="18" a="1"/>
  <c r="R192" i="18" s="1"/>
  <c r="S192" i="18"/>
  <c r="O193" i="18"/>
  <c r="Q193" i="18"/>
  <c r="R193" i="18" s="1" a="1"/>
  <c r="R193" i="18" s="1"/>
  <c r="S193" i="18"/>
  <c r="O194" i="18"/>
  <c r="Q194" i="18"/>
  <c r="R194" i="18" a="1"/>
  <c r="R194" i="18" s="1"/>
  <c r="S194" i="18"/>
  <c r="O195" i="18"/>
  <c r="Q195" i="18"/>
  <c r="R195" i="18" s="1" a="1"/>
  <c r="R195" i="18" s="1"/>
  <c r="S195" i="18"/>
  <c r="O196" i="18"/>
  <c r="Q196" i="18"/>
  <c r="R196" i="18" a="1"/>
  <c r="R196" i="18" s="1"/>
  <c r="S196" i="18"/>
  <c r="O197" i="18"/>
  <c r="Q197" i="18"/>
  <c r="R197" i="18" s="1" a="1"/>
  <c r="R197" i="18" s="1"/>
  <c r="S197" i="18"/>
  <c r="O198" i="18"/>
  <c r="Q198" i="18"/>
  <c r="R198" i="18" a="1"/>
  <c r="R198" i="18" s="1"/>
  <c r="S198" i="18"/>
  <c r="O199" i="18"/>
  <c r="Q199" i="18"/>
  <c r="R199" i="18" s="1" a="1"/>
  <c r="R199" i="18" s="1"/>
  <c r="S199" i="18"/>
  <c r="O200" i="18"/>
  <c r="Q200" i="18"/>
  <c r="R200" i="18" a="1"/>
  <c r="R200" i="18" s="1"/>
  <c r="S200" i="18"/>
  <c r="O201" i="18"/>
  <c r="Q201" i="18"/>
  <c r="R201" i="18" s="1" a="1"/>
  <c r="R201" i="18" s="1"/>
  <c r="S201" i="18"/>
  <c r="O202" i="18"/>
  <c r="Q202" i="18"/>
  <c r="R202" i="18" a="1"/>
  <c r="R202" i="18" s="1"/>
  <c r="S202" i="18"/>
  <c r="O203" i="18"/>
  <c r="Q203" i="18"/>
  <c r="R203" i="18" s="1" a="1"/>
  <c r="R203" i="18" s="1"/>
  <c r="S203" i="18"/>
  <c r="O204" i="18"/>
  <c r="Q204" i="18"/>
  <c r="R204" i="18" a="1"/>
  <c r="R204" i="18" s="1"/>
  <c r="S204" i="18"/>
  <c r="O205" i="18"/>
  <c r="Q205" i="18"/>
  <c r="R205" i="18" s="1" a="1"/>
  <c r="R205" i="18" s="1"/>
  <c r="S205" i="18"/>
  <c r="O206" i="18"/>
  <c r="Q206" i="18"/>
  <c r="R206" i="18" a="1"/>
  <c r="R206" i="18" s="1"/>
  <c r="S206" i="18"/>
  <c r="O207" i="18"/>
  <c r="Q207" i="18"/>
  <c r="R207" i="18" s="1" a="1"/>
  <c r="R207" i="18" s="1"/>
  <c r="S207" i="18"/>
  <c r="O208" i="18"/>
  <c r="Q208" i="18"/>
  <c r="R208" i="18" a="1"/>
  <c r="R208" i="18" s="1"/>
  <c r="S208" i="18"/>
  <c r="O209" i="18"/>
  <c r="Q209" i="18"/>
  <c r="R209" i="18" s="1" a="1"/>
  <c r="R209" i="18" s="1"/>
  <c r="S209" i="18"/>
  <c r="O210" i="18"/>
  <c r="Q210" i="18"/>
  <c r="R210" i="18" a="1"/>
  <c r="R210" i="18" s="1"/>
  <c r="S210" i="18"/>
  <c r="O211" i="18"/>
  <c r="Q211" i="18"/>
  <c r="R211" i="18" s="1" a="1"/>
  <c r="R211" i="18" s="1"/>
  <c r="S211" i="18"/>
  <c r="O212" i="18"/>
  <c r="Q212" i="18"/>
  <c r="R212" i="18" a="1"/>
  <c r="R212" i="18" s="1"/>
  <c r="S212" i="18"/>
  <c r="O213" i="18"/>
  <c r="Q213" i="18"/>
  <c r="R213" i="18" s="1" a="1"/>
  <c r="R213" i="18" s="1"/>
  <c r="S213" i="18"/>
  <c r="O214" i="18"/>
  <c r="Q214" i="18"/>
  <c r="R214" i="18" a="1"/>
  <c r="R214" i="18" s="1"/>
  <c r="S214" i="18"/>
  <c r="O215" i="18"/>
  <c r="Q215" i="18"/>
  <c r="R215" i="18" s="1" a="1"/>
  <c r="R215" i="18" s="1"/>
  <c r="S215" i="18"/>
  <c r="O216" i="18"/>
  <c r="Q216" i="18"/>
  <c r="R216" i="18" a="1"/>
  <c r="R216" i="18" s="1"/>
  <c r="S216" i="18"/>
  <c r="O217" i="18"/>
  <c r="Q217" i="18"/>
  <c r="R217" i="18" s="1" a="1"/>
  <c r="R217" i="18" s="1"/>
  <c r="S217" i="18"/>
  <c r="O218" i="18"/>
  <c r="Q218" i="18"/>
  <c r="R218" i="18" a="1"/>
  <c r="R218" i="18" s="1"/>
  <c r="S218" i="18"/>
  <c r="O219" i="18"/>
  <c r="Q219" i="18"/>
  <c r="R219" i="18" s="1" a="1"/>
  <c r="R219" i="18" s="1"/>
  <c r="S219" i="18"/>
  <c r="O220" i="18"/>
  <c r="Q220" i="18"/>
  <c r="R220" i="18" a="1"/>
  <c r="R220" i="18" s="1"/>
  <c r="S220" i="18"/>
  <c r="O221" i="18"/>
  <c r="Q221" i="18"/>
  <c r="R221" i="18" s="1" a="1"/>
  <c r="R221" i="18" s="1"/>
  <c r="S221" i="18"/>
  <c r="O222" i="18"/>
  <c r="Q222" i="18"/>
  <c r="R222" i="18" a="1"/>
  <c r="R222" i="18" s="1"/>
  <c r="S222" i="18"/>
  <c r="O223" i="18"/>
  <c r="Q223" i="18"/>
  <c r="R223" i="18" s="1" a="1"/>
  <c r="R223" i="18" s="1"/>
  <c r="S223" i="18"/>
  <c r="O224" i="18"/>
  <c r="Q224" i="18"/>
  <c r="R224" i="18" a="1"/>
  <c r="R224" i="18" s="1"/>
  <c r="S224" i="18"/>
  <c r="O225" i="18"/>
  <c r="Q225" i="18"/>
  <c r="R225" i="18" s="1" a="1"/>
  <c r="R225" i="18"/>
  <c r="S225" i="18"/>
  <c r="O226" i="18"/>
  <c r="Q226" i="18"/>
  <c r="R226" i="18" a="1"/>
  <c r="R226" i="18" s="1"/>
  <c r="S226" i="18"/>
  <c r="O227" i="18"/>
  <c r="Q227" i="18"/>
  <c r="R227" i="18" s="1" a="1"/>
  <c r="R227" i="18"/>
  <c r="S227" i="18"/>
  <c r="O228" i="18"/>
  <c r="Q228" i="18"/>
  <c r="R228" i="18" a="1"/>
  <c r="R228" i="18" s="1"/>
  <c r="S228" i="18"/>
  <c r="O229" i="18"/>
  <c r="Q229" i="18"/>
  <c r="R229" i="18" s="1" a="1"/>
  <c r="R229" i="18"/>
  <c r="S229" i="18"/>
  <c r="O230" i="18"/>
  <c r="Q230" i="18"/>
  <c r="R230" i="18" a="1"/>
  <c r="R230" i="18" s="1"/>
  <c r="S230" i="18"/>
  <c r="O231" i="18"/>
  <c r="Q231" i="18"/>
  <c r="R231" i="18" s="1" a="1"/>
  <c r="R231" i="18"/>
  <c r="S231" i="18"/>
  <c r="O232" i="18"/>
  <c r="Q232" i="18"/>
  <c r="R232" i="18" a="1"/>
  <c r="R232" i="18" s="1"/>
  <c r="S232" i="18"/>
  <c r="O233" i="18"/>
  <c r="Q233" i="18"/>
  <c r="R233" i="18" s="1" a="1"/>
  <c r="R233" i="18"/>
  <c r="S233" i="18"/>
  <c r="O234" i="18"/>
  <c r="Q234" i="18"/>
  <c r="R234" i="18" a="1"/>
  <c r="R234" i="18" s="1"/>
  <c r="S234" i="18"/>
  <c r="O235" i="18"/>
  <c r="Q235" i="18"/>
  <c r="R235" i="18" s="1" a="1"/>
  <c r="R235" i="18"/>
  <c r="S235" i="18"/>
  <c r="O236" i="18"/>
  <c r="Q236" i="18"/>
  <c r="R236" i="18" a="1"/>
  <c r="R236" i="18" s="1"/>
  <c r="S236" i="18"/>
  <c r="O237" i="18"/>
  <c r="Q237" i="18"/>
  <c r="R237" i="18" s="1" a="1"/>
  <c r="R237" i="18"/>
  <c r="S237" i="18"/>
  <c r="O238" i="18"/>
  <c r="Q238" i="18"/>
  <c r="R238" i="18" a="1"/>
  <c r="R238" i="18" s="1"/>
  <c r="S238" i="18"/>
  <c r="O239" i="18"/>
  <c r="Q239" i="18"/>
  <c r="R239" i="18" s="1" a="1"/>
  <c r="R239" i="18"/>
  <c r="S239" i="18"/>
  <c r="O240" i="18"/>
  <c r="Q240" i="18"/>
  <c r="R240" i="18" a="1"/>
  <c r="R240" i="18" s="1"/>
  <c r="S240" i="18"/>
  <c r="O241" i="18"/>
  <c r="Q241" i="18"/>
  <c r="R241" i="18" s="1" a="1"/>
  <c r="R241" i="18"/>
  <c r="S241" i="18"/>
  <c r="O242" i="18"/>
  <c r="Q242" i="18"/>
  <c r="R242" i="18" a="1"/>
  <c r="R242" i="18" s="1"/>
  <c r="S242" i="18"/>
  <c r="O243" i="18"/>
  <c r="Q243" i="18"/>
  <c r="R243" i="18" s="1" a="1"/>
  <c r="R243" i="18"/>
  <c r="S243" i="18"/>
  <c r="O244" i="18"/>
  <c r="Q244" i="18"/>
  <c r="R244" i="18" a="1"/>
  <c r="R244" i="18" s="1"/>
  <c r="S244" i="18"/>
  <c r="O245" i="18"/>
  <c r="Q245" i="18"/>
  <c r="R245" i="18" s="1" a="1"/>
  <c r="R245" i="18"/>
  <c r="S245" i="18"/>
  <c r="O246" i="18"/>
  <c r="Q246" i="18"/>
  <c r="R246" i="18" a="1"/>
  <c r="R246" i="18" s="1"/>
  <c r="S246" i="18"/>
  <c r="O247" i="18"/>
  <c r="Q247" i="18"/>
  <c r="R247" i="18" s="1" a="1"/>
  <c r="R247" i="18"/>
  <c r="S247" i="18"/>
  <c r="O248" i="18"/>
  <c r="Q248" i="18"/>
  <c r="R248" i="18" a="1"/>
  <c r="R248" i="18" s="1"/>
  <c r="S248" i="18"/>
  <c r="O249" i="18"/>
  <c r="Q249" i="18"/>
  <c r="R249" i="18" s="1" a="1"/>
  <c r="R249" i="18"/>
  <c r="S249" i="18"/>
  <c r="O250" i="18"/>
  <c r="Q250" i="18"/>
  <c r="R250" i="18" a="1"/>
  <c r="R250" i="18" s="1"/>
  <c r="S250" i="18"/>
  <c r="O251" i="18"/>
  <c r="Q251" i="18"/>
  <c r="R251" i="18" s="1" a="1"/>
  <c r="R251" i="18"/>
  <c r="S251" i="18"/>
  <c r="O252" i="18"/>
  <c r="Q252" i="18"/>
  <c r="R252" i="18" a="1"/>
  <c r="R252" i="18" s="1"/>
  <c r="S252" i="18"/>
  <c r="O253" i="18"/>
  <c r="Q253" i="18"/>
  <c r="R253" i="18" s="1" a="1"/>
  <c r="R253" i="18"/>
  <c r="S253" i="18"/>
  <c r="O254" i="18"/>
  <c r="Q254" i="18"/>
  <c r="R254" i="18" a="1"/>
  <c r="R254" i="18" s="1"/>
  <c r="S254" i="18"/>
  <c r="O255" i="18"/>
  <c r="Q255" i="18"/>
  <c r="R255" i="18" s="1" a="1"/>
  <c r="R255" i="18"/>
  <c r="S255" i="18"/>
  <c r="O256" i="18"/>
  <c r="Q256" i="18"/>
  <c r="S256" i="18"/>
  <c r="T256" i="18"/>
  <c r="R256" i="18" a="1"/>
  <c r="R256" i="18" s="1"/>
  <c r="O257" i="18"/>
  <c r="Q257" i="18"/>
  <c r="S257" i="18"/>
  <c r="T257" i="18"/>
  <c r="R257" i="18" a="1"/>
  <c r="R257" i="18" s="1"/>
  <c r="O258" i="18"/>
  <c r="Q258" i="18"/>
  <c r="S258" i="18"/>
  <c r="T258" i="18"/>
  <c r="R258" i="18" a="1"/>
  <c r="R258" i="18" s="1"/>
  <c r="O259" i="18"/>
  <c r="Q259" i="18"/>
  <c r="S259" i="18"/>
  <c r="T259" i="18"/>
  <c r="R259" i="18" a="1"/>
  <c r="R259" i="18" s="1"/>
  <c r="O260" i="18"/>
  <c r="Q260" i="18"/>
  <c r="S260" i="18"/>
  <c r="T260" i="18"/>
  <c r="R260" i="18" a="1"/>
  <c r="R260" i="18" s="1"/>
  <c r="O261" i="18"/>
  <c r="Q261" i="18"/>
  <c r="S261" i="18"/>
  <c r="T261" i="18"/>
  <c r="R261" i="18" a="1"/>
  <c r="R261" i="18" s="1"/>
  <c r="O262" i="18"/>
  <c r="Q262" i="18"/>
  <c r="S262" i="18"/>
  <c r="T262" i="18"/>
  <c r="R262" i="18" a="1"/>
  <c r="R262" i="18" s="1"/>
  <c r="O263" i="18"/>
  <c r="Q263" i="18"/>
  <c r="S263" i="18"/>
  <c r="T263" i="18"/>
  <c r="R263" i="18" a="1"/>
  <c r="R263" i="18" s="1"/>
  <c r="O264" i="18"/>
  <c r="Q264" i="18"/>
  <c r="S264" i="18"/>
  <c r="T264" i="18"/>
  <c r="R264" i="18" a="1"/>
  <c r="R264" i="18" s="1"/>
  <c r="O265" i="18"/>
  <c r="Q265" i="18"/>
  <c r="S265" i="18"/>
  <c r="T265" i="18"/>
  <c r="R265" i="18" a="1"/>
  <c r="R265" i="18" s="1"/>
  <c r="O266" i="18"/>
  <c r="Q266" i="18"/>
  <c r="S266" i="18"/>
  <c r="T266" i="18"/>
  <c r="R266" i="18" a="1"/>
  <c r="R266" i="18" s="1"/>
  <c r="O267" i="18"/>
  <c r="Q267" i="18"/>
  <c r="S267" i="18"/>
  <c r="T267" i="18"/>
  <c r="R267" i="18" a="1"/>
  <c r="R267" i="18" s="1"/>
  <c r="O268" i="18"/>
  <c r="Q268" i="18"/>
  <c r="S268" i="18"/>
  <c r="T268" i="18"/>
  <c r="R268" i="18" a="1"/>
  <c r="R268" i="18" s="1"/>
  <c r="O269" i="18"/>
  <c r="Q269" i="18"/>
  <c r="S269" i="18"/>
  <c r="T269" i="18"/>
  <c r="R269" i="18" a="1"/>
  <c r="R269" i="18" s="1"/>
  <c r="O270" i="18"/>
  <c r="Q270" i="18"/>
  <c r="S270" i="18"/>
  <c r="T270" i="18"/>
  <c r="R270" i="18" a="1"/>
  <c r="R270" i="18" s="1"/>
  <c r="O271" i="18"/>
  <c r="Q271" i="18"/>
  <c r="S271" i="18"/>
  <c r="T271" i="18"/>
  <c r="R271" i="18" a="1"/>
  <c r="R271" i="18" s="1"/>
  <c r="O272" i="18"/>
  <c r="Q272" i="18"/>
  <c r="S272" i="18"/>
  <c r="T272" i="18"/>
  <c r="R272" i="18" a="1"/>
  <c r="R272" i="18" s="1"/>
  <c r="O273" i="18"/>
  <c r="Q273" i="18"/>
  <c r="S273" i="18"/>
  <c r="T273" i="18"/>
  <c r="R273" i="18" a="1"/>
  <c r="R273" i="18" s="1"/>
  <c r="O274" i="18"/>
  <c r="Q274" i="18"/>
  <c r="S274" i="18"/>
  <c r="T274" i="18"/>
  <c r="R274" i="18" a="1"/>
  <c r="R274" i="18" s="1"/>
  <c r="O275" i="18"/>
  <c r="Q275" i="18"/>
  <c r="S275" i="18"/>
  <c r="T275" i="18"/>
  <c r="R275" i="18" a="1"/>
  <c r="R275" i="18" s="1"/>
  <c r="O276" i="18"/>
  <c r="Q276" i="18"/>
  <c r="S276" i="18"/>
  <c r="T276" i="18"/>
  <c r="R276" i="18" a="1"/>
  <c r="R276" i="18" s="1"/>
  <c r="O277" i="18"/>
  <c r="Q277" i="18"/>
  <c r="S277" i="18"/>
  <c r="T277" i="18"/>
  <c r="R277" i="18" a="1"/>
  <c r="R277" i="18" s="1"/>
  <c r="O278" i="18"/>
  <c r="Q278" i="18"/>
  <c r="S278" i="18"/>
  <c r="T278" i="18"/>
  <c r="R278" i="18" a="1"/>
  <c r="R278" i="18" s="1"/>
  <c r="O279" i="18"/>
  <c r="Q279" i="18"/>
  <c r="S279" i="18"/>
  <c r="T279" i="18"/>
  <c r="R279" i="18" a="1"/>
  <c r="R279" i="18" s="1"/>
  <c r="O280" i="18"/>
  <c r="Q280" i="18"/>
  <c r="S280" i="18"/>
  <c r="T280" i="18"/>
  <c r="R280" i="18" a="1"/>
  <c r="R280" i="18" s="1"/>
  <c r="O281" i="18"/>
  <c r="Q281" i="18"/>
  <c r="S281" i="18"/>
  <c r="T281" i="18"/>
  <c r="R281" i="18" a="1"/>
  <c r="R281" i="18" s="1"/>
  <c r="O282" i="18"/>
  <c r="Q282" i="18"/>
  <c r="S282" i="18"/>
  <c r="T282" i="18"/>
  <c r="R282" i="18" a="1"/>
  <c r="R282" i="18" s="1"/>
  <c r="O283" i="18"/>
  <c r="Q283" i="18"/>
  <c r="S283" i="18"/>
  <c r="T283" i="18"/>
  <c r="R283" i="18" a="1"/>
  <c r="R283" i="18" s="1"/>
  <c r="O284" i="18"/>
  <c r="Q284" i="18"/>
  <c r="S284" i="18"/>
  <c r="T284" i="18"/>
  <c r="R284" i="18" a="1"/>
  <c r="R284" i="18" s="1"/>
  <c r="O285" i="18"/>
  <c r="Q285" i="18"/>
  <c r="S285" i="18"/>
  <c r="T285" i="18"/>
  <c r="R285" i="18" a="1"/>
  <c r="R285" i="18" s="1"/>
  <c r="O286" i="18"/>
  <c r="Q286" i="18"/>
  <c r="S286" i="18"/>
  <c r="T286" i="18"/>
  <c r="R286" i="18" a="1"/>
  <c r="R286" i="18" s="1"/>
  <c r="O287" i="18"/>
  <c r="Q287" i="18"/>
  <c r="S287" i="18"/>
  <c r="T287" i="18"/>
  <c r="R287" i="18" a="1"/>
  <c r="R287" i="18" s="1"/>
  <c r="O288" i="18"/>
  <c r="Q288" i="18"/>
  <c r="S288" i="18"/>
  <c r="T288" i="18"/>
  <c r="R288" i="18" a="1"/>
  <c r="R288" i="18" s="1"/>
  <c r="O289" i="18"/>
  <c r="Q289" i="18"/>
  <c r="S289" i="18"/>
  <c r="T289" i="18"/>
  <c r="R289" i="18" a="1"/>
  <c r="R289" i="18" s="1"/>
  <c r="O290" i="18"/>
  <c r="Q290" i="18"/>
  <c r="S290" i="18"/>
  <c r="T290" i="18"/>
  <c r="R290" i="18" a="1"/>
  <c r="R290" i="18" s="1"/>
  <c r="O291" i="18"/>
  <c r="Q291" i="18"/>
  <c r="S291" i="18"/>
  <c r="T291" i="18"/>
  <c r="R291" i="18" a="1"/>
  <c r="R291" i="18" s="1"/>
  <c r="O292" i="18"/>
  <c r="Q292" i="18"/>
  <c r="S292" i="18"/>
  <c r="T292" i="18"/>
  <c r="R292" i="18" a="1"/>
  <c r="R292" i="18" s="1"/>
  <c r="O293" i="18"/>
  <c r="Q293" i="18"/>
  <c r="S293" i="18"/>
  <c r="T293" i="18"/>
  <c r="R293" i="18" a="1"/>
  <c r="R293" i="18" s="1"/>
  <c r="O294" i="18"/>
  <c r="Q294" i="18"/>
  <c r="S294" i="18"/>
  <c r="T294" i="18"/>
  <c r="R294" i="18" a="1"/>
  <c r="R294" i="18" s="1"/>
  <c r="O295" i="18"/>
  <c r="Q295" i="18"/>
  <c r="S295" i="18"/>
  <c r="T295" i="18"/>
  <c r="R295" i="18" a="1"/>
  <c r="R295" i="18" s="1"/>
  <c r="O296" i="18"/>
  <c r="Q296" i="18"/>
  <c r="S296" i="18"/>
  <c r="T296" i="18"/>
  <c r="R296" i="18" a="1"/>
  <c r="R296" i="18" s="1"/>
  <c r="O297" i="18"/>
  <c r="Q297" i="18"/>
  <c r="S297" i="18"/>
  <c r="T297" i="18"/>
  <c r="R297" i="18" a="1"/>
  <c r="R297" i="18" s="1"/>
  <c r="O298" i="18"/>
  <c r="Q298" i="18"/>
  <c r="S298" i="18"/>
  <c r="T298" i="18"/>
  <c r="R298" i="18" a="1"/>
  <c r="R298" i="18" s="1"/>
  <c r="O299" i="18"/>
  <c r="Q299" i="18"/>
  <c r="S299" i="18"/>
  <c r="T299" i="18"/>
  <c r="R299" i="18" a="1"/>
  <c r="R299" i="18" s="1"/>
  <c r="O300" i="18"/>
  <c r="Q300" i="18"/>
  <c r="S300" i="18"/>
  <c r="T300" i="18"/>
  <c r="R300" i="18" a="1"/>
  <c r="R300" i="18" s="1"/>
  <c r="O301" i="18"/>
  <c r="Q301" i="18"/>
  <c r="S301" i="18"/>
  <c r="T301" i="18"/>
  <c r="R301" i="18" a="1"/>
  <c r="R301" i="18" s="1"/>
  <c r="O302" i="18"/>
  <c r="Q302" i="18"/>
  <c r="S302" i="18"/>
  <c r="T302" i="18"/>
  <c r="R302" i="18" a="1"/>
  <c r="R302" i="18" s="1"/>
  <c r="O303" i="18"/>
  <c r="Q303" i="18"/>
  <c r="S303" i="18"/>
  <c r="T303" i="18"/>
  <c r="R303" i="18" a="1"/>
  <c r="R303" i="18" s="1"/>
  <c r="O304" i="18"/>
  <c r="Q304" i="18"/>
  <c r="S304" i="18"/>
  <c r="T304" i="18"/>
  <c r="R304" i="18" a="1"/>
  <c r="R304" i="18" s="1"/>
  <c r="O305" i="18"/>
  <c r="Q305" i="18"/>
  <c r="S305" i="18"/>
  <c r="T305" i="18"/>
  <c r="R305" i="18" a="1"/>
  <c r="R305" i="18" s="1"/>
  <c r="O306" i="18"/>
  <c r="Q306" i="18"/>
  <c r="S306" i="18"/>
  <c r="T306" i="18"/>
  <c r="R306" i="18" a="1"/>
  <c r="R306" i="18" s="1"/>
  <c r="O307" i="18"/>
  <c r="Q307" i="18"/>
  <c r="S307" i="18"/>
  <c r="T307" i="18"/>
  <c r="R307" i="18" a="1"/>
  <c r="R307" i="18" s="1"/>
  <c r="O308" i="18"/>
  <c r="Q308" i="18"/>
  <c r="S308" i="18"/>
  <c r="T308" i="18"/>
  <c r="R308" i="18" a="1"/>
  <c r="R308" i="18" s="1"/>
  <c r="O309" i="18"/>
  <c r="Q309" i="18"/>
  <c r="S309" i="18"/>
  <c r="T309" i="18"/>
  <c r="R309" i="18" a="1"/>
  <c r="R309" i="18" s="1"/>
  <c r="O310" i="18"/>
  <c r="Q310" i="18"/>
  <c r="S310" i="18"/>
  <c r="T310" i="18"/>
  <c r="R310" i="18" a="1"/>
  <c r="R310" i="18" s="1"/>
  <c r="O311" i="18"/>
  <c r="Q311" i="18"/>
  <c r="S311" i="18"/>
  <c r="T311" i="18"/>
  <c r="R311" i="18" a="1"/>
  <c r="R311" i="18" s="1"/>
  <c r="O312" i="18"/>
  <c r="Q312" i="18"/>
  <c r="S312" i="18"/>
  <c r="T312" i="18"/>
  <c r="R312" i="18" a="1"/>
  <c r="R312" i="18" s="1"/>
  <c r="O313" i="18"/>
  <c r="Q313" i="18"/>
  <c r="S313" i="18"/>
  <c r="T313" i="18"/>
  <c r="R313" i="18" a="1"/>
  <c r="R313" i="18" s="1"/>
  <c r="O314" i="18"/>
  <c r="Q314" i="18"/>
  <c r="S314" i="18"/>
  <c r="T314" i="18"/>
  <c r="R314" i="18" a="1"/>
  <c r="R314" i="18" s="1"/>
  <c r="O315" i="18"/>
  <c r="Q315" i="18"/>
  <c r="S315" i="18"/>
  <c r="T315" i="18"/>
  <c r="R315" i="18" a="1"/>
  <c r="R315" i="18" s="1"/>
  <c r="O316" i="18"/>
  <c r="Q316" i="18"/>
  <c r="S316" i="18"/>
  <c r="T316" i="18"/>
  <c r="R316" i="18" a="1"/>
  <c r="R316" i="18" s="1"/>
  <c r="O317" i="18"/>
  <c r="Q317" i="18"/>
  <c r="S317" i="18"/>
  <c r="T317" i="18"/>
  <c r="R317" i="18" a="1"/>
  <c r="R317" i="18" s="1"/>
  <c r="O318" i="18"/>
  <c r="Q318" i="18"/>
  <c r="S318" i="18"/>
  <c r="T318" i="18"/>
  <c r="R318" i="18" a="1"/>
  <c r="R318" i="18" s="1"/>
  <c r="O319" i="18"/>
  <c r="Q319" i="18"/>
  <c r="S319" i="18"/>
  <c r="T319" i="18"/>
  <c r="R319" i="18" a="1"/>
  <c r="R319" i="18" s="1"/>
  <c r="O320" i="18"/>
  <c r="Q320" i="18"/>
  <c r="S320" i="18"/>
  <c r="T320" i="18"/>
  <c r="R320" i="18" a="1"/>
  <c r="R320" i="18" s="1"/>
  <c r="O321" i="18"/>
  <c r="Q321" i="18"/>
  <c r="S321" i="18"/>
  <c r="T321" i="18"/>
  <c r="R321" i="18" a="1"/>
  <c r="R321" i="18" s="1"/>
  <c r="O322" i="18"/>
  <c r="Q322" i="18"/>
  <c r="S322" i="18"/>
  <c r="T322" i="18"/>
  <c r="R322" i="18" a="1"/>
  <c r="R322" i="18" s="1"/>
  <c r="O323" i="18"/>
  <c r="Q323" i="18"/>
  <c r="S323" i="18"/>
  <c r="T323" i="18"/>
  <c r="R323" i="18" a="1"/>
  <c r="R323" i="18" s="1"/>
  <c r="O324" i="18"/>
  <c r="Q324" i="18"/>
  <c r="S324" i="18"/>
  <c r="T324" i="18"/>
  <c r="R324" i="18" a="1"/>
  <c r="R324" i="18" s="1"/>
  <c r="O325" i="18"/>
  <c r="Q325" i="18"/>
  <c r="S325" i="18"/>
  <c r="T325" i="18"/>
  <c r="R325" i="18" a="1"/>
  <c r="R325" i="18" s="1"/>
  <c r="O326" i="18"/>
  <c r="Q326" i="18"/>
  <c r="S326" i="18"/>
  <c r="T326" i="18"/>
  <c r="R326" i="18" a="1"/>
  <c r="R326" i="18" s="1"/>
  <c r="O327" i="18"/>
  <c r="Q327" i="18"/>
  <c r="S327" i="18"/>
  <c r="T327" i="18"/>
  <c r="R327" i="18" a="1"/>
  <c r="R327" i="18" s="1"/>
  <c r="O328" i="18"/>
  <c r="Q328" i="18"/>
  <c r="S328" i="18"/>
  <c r="T328" i="18"/>
  <c r="R328" i="18" a="1"/>
  <c r="R328" i="18" s="1"/>
  <c r="O329" i="18"/>
  <c r="Q329" i="18"/>
  <c r="S329" i="18"/>
  <c r="T329" i="18"/>
  <c r="R329" i="18" a="1"/>
  <c r="R329" i="18" s="1"/>
  <c r="O330" i="18"/>
  <c r="Q330" i="18"/>
  <c r="S330" i="18"/>
  <c r="T330" i="18"/>
  <c r="R330" i="18" a="1"/>
  <c r="R330" i="18" s="1"/>
  <c r="O331" i="18"/>
  <c r="Q331" i="18"/>
  <c r="S331" i="18"/>
  <c r="T331" i="18"/>
  <c r="R331" i="18" a="1"/>
  <c r="R331" i="18" s="1"/>
  <c r="O332" i="18"/>
  <c r="Q332" i="18"/>
  <c r="S332" i="18"/>
  <c r="T332" i="18"/>
  <c r="R332" i="18" a="1"/>
  <c r="R332" i="18" s="1"/>
  <c r="O333" i="18"/>
  <c r="Q333" i="18"/>
  <c r="S333" i="18"/>
  <c r="T333" i="18"/>
  <c r="R333" i="18" a="1"/>
  <c r="R333" i="18" s="1"/>
  <c r="O334" i="18"/>
  <c r="Q334" i="18"/>
  <c r="S334" i="18"/>
  <c r="T334" i="18"/>
  <c r="R334" i="18" a="1"/>
  <c r="R334" i="18" s="1"/>
  <c r="O335" i="18"/>
  <c r="Q335" i="18"/>
  <c r="S335" i="18"/>
  <c r="T335" i="18"/>
  <c r="R335" i="18" a="1"/>
  <c r="R335" i="18" s="1"/>
  <c r="O336" i="18"/>
  <c r="Q336" i="18"/>
  <c r="S336" i="18"/>
  <c r="T336" i="18"/>
  <c r="R336" i="18" a="1"/>
  <c r="R336" i="18" s="1"/>
  <c r="O337" i="18"/>
  <c r="Q337" i="18"/>
  <c r="S337" i="18"/>
  <c r="T337" i="18"/>
  <c r="R337" i="18" a="1"/>
  <c r="R337" i="18" s="1"/>
  <c r="O338" i="18"/>
  <c r="Q338" i="18"/>
  <c r="S338" i="18"/>
  <c r="T338" i="18"/>
  <c r="R338" i="18" a="1"/>
  <c r="R338" i="18" s="1"/>
  <c r="O339" i="18"/>
  <c r="Q339" i="18"/>
  <c r="S339" i="18"/>
  <c r="T339" i="18"/>
  <c r="R339" i="18" a="1"/>
  <c r="R339" i="18" s="1"/>
  <c r="O340" i="18"/>
  <c r="Q340" i="18"/>
  <c r="S340" i="18"/>
  <c r="T340" i="18"/>
  <c r="R340" i="18" a="1"/>
  <c r="R340" i="18" s="1"/>
  <c r="O341" i="18"/>
  <c r="Q341" i="18"/>
  <c r="S341" i="18"/>
  <c r="T341" i="18"/>
  <c r="R341" i="18" a="1"/>
  <c r="R341" i="18" s="1"/>
  <c r="O342" i="18"/>
  <c r="Q342" i="18"/>
  <c r="S342" i="18"/>
  <c r="T342" i="18"/>
  <c r="R342" i="18" a="1"/>
  <c r="R342" i="18" s="1"/>
  <c r="O343" i="18"/>
  <c r="Q343" i="18"/>
  <c r="S343" i="18"/>
  <c r="T343" i="18"/>
  <c r="R343" i="18" a="1"/>
  <c r="R343" i="18" s="1"/>
  <c r="O344" i="18"/>
  <c r="Q344" i="18"/>
  <c r="S344" i="18"/>
  <c r="T344" i="18"/>
  <c r="R344" i="18" a="1"/>
  <c r="R344" i="18" s="1"/>
  <c r="O345" i="18"/>
  <c r="Q345" i="18"/>
  <c r="S345" i="18"/>
  <c r="T345" i="18"/>
  <c r="R345" i="18" a="1"/>
  <c r="R345" i="18" s="1"/>
  <c r="O346" i="18"/>
  <c r="Q346" i="18"/>
  <c r="S346" i="18"/>
  <c r="T346" i="18"/>
  <c r="R346" i="18" a="1"/>
  <c r="R346" i="18" s="1"/>
  <c r="O347" i="18"/>
  <c r="Q347" i="18"/>
  <c r="S347" i="18"/>
  <c r="T347" i="18"/>
  <c r="R347" i="18" a="1"/>
  <c r="R347" i="18" s="1"/>
  <c r="O348" i="18"/>
  <c r="Q348" i="18"/>
  <c r="S348" i="18"/>
  <c r="T348" i="18"/>
  <c r="R348" i="18" a="1"/>
  <c r="R348" i="18" s="1"/>
  <c r="O349" i="18"/>
  <c r="Q349" i="18"/>
  <c r="S349" i="18"/>
  <c r="T349" i="18"/>
  <c r="R349" i="18" a="1"/>
  <c r="R349" i="18" s="1"/>
  <c r="O350" i="18"/>
  <c r="Q350" i="18"/>
  <c r="S350" i="18"/>
  <c r="T350" i="18"/>
  <c r="R350" i="18" a="1"/>
  <c r="R350" i="18" s="1"/>
  <c r="O351" i="18"/>
  <c r="Q351" i="18"/>
  <c r="S351" i="18"/>
  <c r="T351" i="18"/>
  <c r="R351" i="18" a="1"/>
  <c r="R351" i="18" s="1"/>
  <c r="O352" i="18"/>
  <c r="Q352" i="18"/>
  <c r="S352" i="18"/>
  <c r="T352" i="18"/>
  <c r="R352" i="18" a="1"/>
  <c r="R352" i="18" s="1"/>
  <c r="O353" i="18"/>
  <c r="Q353" i="18"/>
  <c r="S353" i="18"/>
  <c r="T353" i="18"/>
  <c r="R353" i="18" a="1"/>
  <c r="R353" i="18" s="1"/>
  <c r="O354" i="18"/>
  <c r="Q354" i="18"/>
  <c r="S354" i="18"/>
  <c r="T354" i="18"/>
  <c r="R354" i="18" a="1"/>
  <c r="R354" i="18" s="1"/>
  <c r="O355" i="18"/>
  <c r="Q355" i="18"/>
  <c r="S355" i="18"/>
  <c r="T355" i="18"/>
  <c r="R355" i="18" a="1"/>
  <c r="R355" i="18" s="1"/>
  <c r="O356" i="18"/>
  <c r="Q356" i="18"/>
  <c r="S356" i="18"/>
  <c r="T356" i="18"/>
  <c r="R356" i="18" a="1"/>
  <c r="R356" i="18" s="1"/>
  <c r="O357" i="18"/>
  <c r="Q357" i="18"/>
  <c r="S357" i="18"/>
  <c r="T357" i="18"/>
  <c r="R357" i="18" a="1"/>
  <c r="R357" i="18" s="1"/>
  <c r="O358" i="18"/>
  <c r="Q358" i="18"/>
  <c r="S358" i="18"/>
  <c r="T358" i="18"/>
  <c r="R358" i="18" a="1"/>
  <c r="R358" i="18" s="1"/>
  <c r="O359" i="18"/>
  <c r="Q359" i="18"/>
  <c r="S359" i="18"/>
  <c r="T359" i="18"/>
  <c r="R359" i="18" a="1"/>
  <c r="R359" i="18" s="1"/>
  <c r="O360" i="18"/>
  <c r="Q360" i="18"/>
  <c r="S360" i="18"/>
  <c r="T360" i="18"/>
  <c r="R360" i="18" a="1"/>
  <c r="R360" i="18" s="1"/>
  <c r="O361" i="18"/>
  <c r="Q361" i="18"/>
  <c r="S361" i="18"/>
  <c r="T361" i="18"/>
  <c r="R361" i="18" a="1"/>
  <c r="R361" i="18" s="1"/>
  <c r="O362" i="18"/>
  <c r="Q362" i="18"/>
  <c r="S362" i="18"/>
  <c r="T362" i="18"/>
  <c r="R362" i="18" a="1"/>
  <c r="R362" i="18" s="1"/>
  <c r="O363" i="18"/>
  <c r="Q363" i="18"/>
  <c r="S363" i="18"/>
  <c r="T363" i="18"/>
  <c r="R363" i="18" a="1"/>
  <c r="R363" i="18" s="1"/>
  <c r="O364" i="18"/>
  <c r="Q364" i="18"/>
  <c r="S364" i="18"/>
  <c r="T364" i="18"/>
  <c r="R364" i="18" a="1"/>
  <c r="R364" i="18" s="1"/>
  <c r="O365" i="18"/>
  <c r="Q365" i="18"/>
  <c r="S365" i="18"/>
  <c r="T365" i="18"/>
  <c r="R365" i="18" a="1"/>
  <c r="R365" i="18" s="1"/>
  <c r="O366" i="18"/>
  <c r="Q366" i="18"/>
  <c r="S366" i="18"/>
  <c r="T366" i="18"/>
  <c r="R366" i="18" a="1"/>
  <c r="R366" i="18" s="1"/>
  <c r="O367" i="18"/>
  <c r="Q367" i="18"/>
  <c r="S367" i="18"/>
  <c r="T367" i="18"/>
  <c r="R367" i="18" a="1"/>
  <c r="R367" i="18" s="1"/>
  <c r="O368" i="18"/>
  <c r="Q368" i="18"/>
  <c r="S368" i="18"/>
  <c r="T368" i="18"/>
  <c r="R368" i="18" a="1"/>
  <c r="R368" i="18" s="1"/>
  <c r="O369" i="18"/>
  <c r="Q369" i="18"/>
  <c r="S369" i="18"/>
  <c r="T369" i="18"/>
  <c r="R369" i="18" a="1"/>
  <c r="R369" i="18" s="1"/>
  <c r="O370" i="18"/>
  <c r="Q370" i="18"/>
  <c r="S370" i="18"/>
  <c r="T370" i="18"/>
  <c r="R370" i="18" a="1"/>
  <c r="R370" i="18" s="1"/>
  <c r="O371" i="18"/>
  <c r="Q371" i="18"/>
  <c r="S371" i="18"/>
  <c r="T371" i="18"/>
  <c r="R371" i="18" a="1"/>
  <c r="R371" i="18" s="1"/>
  <c r="O372" i="18"/>
  <c r="Q372" i="18"/>
  <c r="S372" i="18"/>
  <c r="T372" i="18"/>
  <c r="R372" i="18" a="1"/>
  <c r="R372" i="18" s="1"/>
  <c r="O373" i="18"/>
  <c r="Q373" i="18"/>
  <c r="S373" i="18"/>
  <c r="T373" i="18"/>
  <c r="R373" i="18" a="1"/>
  <c r="R373" i="18" s="1"/>
  <c r="O374" i="18"/>
  <c r="Q374" i="18"/>
  <c r="S374" i="18"/>
  <c r="T374" i="18"/>
  <c r="R374" i="18" a="1"/>
  <c r="R374" i="18" s="1"/>
  <c r="O375" i="18"/>
  <c r="Q375" i="18"/>
  <c r="S375" i="18"/>
  <c r="T375" i="18"/>
  <c r="R375" i="18" a="1"/>
  <c r="R375" i="18" s="1"/>
  <c r="O376" i="18"/>
  <c r="Q376" i="18"/>
  <c r="S376" i="18"/>
  <c r="T376" i="18"/>
  <c r="R376" i="18" a="1"/>
  <c r="R376" i="18" s="1"/>
  <c r="O377" i="18"/>
  <c r="Q377" i="18"/>
  <c r="S377" i="18"/>
  <c r="T377" i="18"/>
  <c r="R377" i="18" a="1"/>
  <c r="R377" i="18" s="1"/>
  <c r="O378" i="18"/>
  <c r="Q378" i="18"/>
  <c r="S378" i="18"/>
  <c r="T378" i="18"/>
  <c r="R378" i="18" a="1"/>
  <c r="R378" i="18" s="1"/>
  <c r="O379" i="18"/>
  <c r="Q379" i="18"/>
  <c r="S379" i="18"/>
  <c r="T379" i="18"/>
  <c r="R379" i="18" a="1"/>
  <c r="R379" i="18" s="1"/>
  <c r="O380" i="18"/>
  <c r="Q380" i="18"/>
  <c r="S380" i="18"/>
  <c r="T380" i="18"/>
  <c r="R380" i="18" a="1"/>
  <c r="R380" i="18" s="1"/>
  <c r="O381" i="18"/>
  <c r="Q381" i="18"/>
  <c r="S381" i="18"/>
  <c r="T381" i="18"/>
  <c r="R381" i="18" a="1"/>
  <c r="R381" i="18" s="1"/>
  <c r="O382" i="18"/>
  <c r="Q382" i="18"/>
  <c r="S382" i="18"/>
  <c r="T382" i="18"/>
  <c r="R382" i="18" a="1"/>
  <c r="R382" i="18" s="1"/>
  <c r="O383" i="18"/>
  <c r="Q383" i="18"/>
  <c r="S383" i="18"/>
  <c r="T383" i="18"/>
  <c r="R383" i="18" a="1"/>
  <c r="R383" i="18" s="1"/>
  <c r="O384" i="18"/>
  <c r="Q384" i="18"/>
  <c r="S384" i="18"/>
  <c r="T384" i="18"/>
  <c r="R384" i="18" a="1"/>
  <c r="R384" i="18" s="1"/>
  <c r="O385" i="18"/>
  <c r="Q385" i="18"/>
  <c r="S385" i="18"/>
  <c r="T385" i="18"/>
  <c r="R385" i="18" a="1"/>
  <c r="R385" i="18" s="1"/>
  <c r="O386" i="18"/>
  <c r="Q386" i="18"/>
  <c r="S386" i="18"/>
  <c r="T386" i="18"/>
  <c r="R386" i="18" a="1"/>
  <c r="R386" i="18" s="1"/>
  <c r="O387" i="18"/>
  <c r="Q387" i="18"/>
  <c r="S387" i="18"/>
  <c r="T387" i="18"/>
  <c r="R387" i="18" a="1"/>
  <c r="R387" i="18" s="1"/>
  <c r="O388" i="18"/>
  <c r="Q388" i="18"/>
  <c r="S388" i="18"/>
  <c r="T388" i="18"/>
  <c r="R388" i="18" a="1"/>
  <c r="R388" i="18" s="1"/>
  <c r="O389" i="18"/>
  <c r="Q389" i="18"/>
  <c r="S389" i="18"/>
  <c r="T389" i="18"/>
  <c r="R389" i="18" a="1"/>
  <c r="R389" i="18" s="1"/>
  <c r="O390" i="18"/>
  <c r="Q390" i="18"/>
  <c r="S390" i="18"/>
  <c r="T390" i="18"/>
  <c r="R390" i="18" a="1"/>
  <c r="R390" i="18" s="1"/>
  <c r="O391" i="18"/>
  <c r="Q391" i="18"/>
  <c r="S391" i="18"/>
  <c r="T391" i="18"/>
  <c r="R391" i="18" a="1"/>
  <c r="R391" i="18" s="1"/>
  <c r="O392" i="18"/>
  <c r="Q392" i="18"/>
  <c r="S392" i="18"/>
  <c r="T392" i="18"/>
  <c r="R392" i="18" a="1"/>
  <c r="R392" i="18" s="1"/>
  <c r="O393" i="18"/>
  <c r="Q393" i="18"/>
  <c r="S393" i="18"/>
  <c r="T393" i="18"/>
  <c r="R393" i="18" a="1"/>
  <c r="R393" i="18" s="1"/>
  <c r="O394" i="18"/>
  <c r="Q394" i="18"/>
  <c r="S394" i="18"/>
  <c r="T394" i="18"/>
  <c r="R394" i="18" a="1"/>
  <c r="R394" i="18" s="1"/>
  <c r="O395" i="18"/>
  <c r="Q395" i="18"/>
  <c r="S395" i="18"/>
  <c r="T395" i="18"/>
  <c r="R395" i="18" a="1"/>
  <c r="R395" i="18" s="1"/>
  <c r="O396" i="18"/>
  <c r="Q396" i="18"/>
  <c r="S396" i="18"/>
  <c r="T396" i="18"/>
  <c r="R396" i="18" a="1"/>
  <c r="R396" i="18" s="1"/>
  <c r="O397" i="18"/>
  <c r="Q397" i="18"/>
  <c r="S397" i="18"/>
  <c r="T397" i="18"/>
  <c r="R397" i="18" a="1"/>
  <c r="R397" i="18" s="1"/>
  <c r="O398" i="18"/>
  <c r="Q398" i="18"/>
  <c r="S398" i="18"/>
  <c r="T398" i="18"/>
  <c r="R398" i="18" a="1"/>
  <c r="R398" i="18" s="1"/>
  <c r="O399" i="18"/>
  <c r="Q399" i="18"/>
  <c r="S399" i="18"/>
  <c r="T399" i="18"/>
  <c r="R399" i="18" a="1"/>
  <c r="R399" i="18" s="1"/>
  <c r="O400" i="18"/>
  <c r="Q400" i="18"/>
  <c r="S400" i="18"/>
  <c r="T400" i="18"/>
  <c r="R400" i="18" a="1"/>
  <c r="R400" i="18" s="1"/>
  <c r="O401" i="18"/>
  <c r="Q401" i="18"/>
  <c r="S401" i="18"/>
  <c r="T401" i="18"/>
  <c r="R401" i="18" a="1"/>
  <c r="R401" i="18" s="1"/>
  <c r="O402" i="18"/>
  <c r="Q402" i="18"/>
  <c r="S402" i="18"/>
  <c r="T402" i="18"/>
  <c r="R402" i="18" a="1"/>
  <c r="R402" i="18" s="1"/>
  <c r="O403" i="18"/>
  <c r="Q403" i="18"/>
  <c r="S403" i="18"/>
  <c r="T403" i="18"/>
  <c r="R403" i="18" a="1"/>
  <c r="R403" i="18" s="1"/>
  <c r="O404" i="18"/>
  <c r="Q404" i="18"/>
  <c r="S404" i="18"/>
  <c r="T404" i="18"/>
  <c r="R404" i="18" a="1"/>
  <c r="R404" i="18" s="1"/>
  <c r="O405" i="18"/>
  <c r="Q405" i="18"/>
  <c r="S405" i="18"/>
  <c r="T405" i="18"/>
  <c r="R405" i="18" a="1"/>
  <c r="R405" i="18" s="1"/>
  <c r="O406" i="18"/>
  <c r="Q406" i="18"/>
  <c r="S406" i="18"/>
  <c r="T406" i="18"/>
  <c r="R406" i="18" a="1"/>
  <c r="R406" i="18" s="1"/>
  <c r="O407" i="18"/>
  <c r="Q407" i="18"/>
  <c r="S407" i="18"/>
  <c r="T407" i="18"/>
  <c r="R407" i="18" a="1"/>
  <c r="R407" i="18" s="1"/>
  <c r="O408" i="18"/>
  <c r="Q408" i="18"/>
  <c r="S408" i="18"/>
  <c r="T408" i="18"/>
  <c r="R408" i="18" a="1"/>
  <c r="R408" i="18" s="1"/>
  <c r="O409" i="18"/>
  <c r="Q409" i="18"/>
  <c r="S409" i="18"/>
  <c r="T409" i="18"/>
  <c r="R409" i="18" a="1"/>
  <c r="R409" i="18" s="1"/>
  <c r="O410" i="18"/>
  <c r="Q410" i="18"/>
  <c r="S410" i="18"/>
  <c r="T410" i="18"/>
  <c r="R410" i="18" a="1"/>
  <c r="R410" i="18" s="1"/>
  <c r="O411" i="18"/>
  <c r="Q411" i="18"/>
  <c r="S411" i="18"/>
  <c r="T411" i="18"/>
  <c r="R411" i="18" a="1"/>
  <c r="R411" i="18" s="1"/>
  <c r="O412" i="18"/>
  <c r="Q412" i="18"/>
  <c r="S412" i="18"/>
  <c r="T412" i="18"/>
  <c r="R412" i="18" a="1"/>
  <c r="R412" i="18" s="1"/>
  <c r="O413" i="18"/>
  <c r="Q413" i="18"/>
  <c r="S413" i="18"/>
  <c r="T413" i="18"/>
  <c r="R413" i="18" a="1"/>
  <c r="R413" i="18" s="1"/>
  <c r="O414" i="18"/>
  <c r="Q414" i="18"/>
  <c r="S414" i="18"/>
  <c r="T414" i="18"/>
  <c r="R414" i="18" a="1"/>
  <c r="R414" i="18" s="1"/>
  <c r="O415" i="18"/>
  <c r="Q415" i="18"/>
  <c r="S415" i="18"/>
  <c r="T415" i="18"/>
  <c r="R415" i="18" a="1"/>
  <c r="R415" i="18" s="1"/>
  <c r="O416" i="18"/>
  <c r="Q416" i="18"/>
  <c r="S416" i="18"/>
  <c r="T416" i="18"/>
  <c r="R416" i="18" a="1"/>
  <c r="R416" i="18" s="1"/>
  <c r="O417" i="18"/>
  <c r="Q417" i="18"/>
  <c r="S417" i="18"/>
  <c r="T417" i="18"/>
  <c r="R417" i="18" a="1"/>
  <c r="R417" i="18" s="1"/>
  <c r="O418" i="18"/>
  <c r="Q418" i="18"/>
  <c r="S418" i="18"/>
  <c r="T418" i="18"/>
  <c r="R418" i="18" a="1"/>
  <c r="R418" i="18" s="1"/>
  <c r="O419" i="18"/>
  <c r="Q419" i="18"/>
  <c r="S419" i="18"/>
  <c r="T419" i="18"/>
  <c r="R419" i="18" a="1"/>
  <c r="R419" i="18" s="1"/>
  <c r="O420" i="18"/>
  <c r="Q420" i="18"/>
  <c r="S420" i="18"/>
  <c r="T420" i="18"/>
  <c r="R420" i="18" a="1"/>
  <c r="R420" i="18" s="1"/>
  <c r="O421" i="18"/>
  <c r="Q421" i="18"/>
  <c r="S421" i="18"/>
  <c r="T421" i="18"/>
  <c r="R421" i="18" a="1"/>
  <c r="R421" i="18" s="1"/>
  <c r="O422" i="18"/>
  <c r="Q422" i="18"/>
  <c r="S422" i="18"/>
  <c r="T422" i="18"/>
  <c r="R422" i="18" a="1"/>
  <c r="R422" i="18" s="1"/>
  <c r="O423" i="18"/>
  <c r="Q423" i="18"/>
  <c r="S423" i="18"/>
  <c r="T423" i="18"/>
  <c r="R423" i="18" a="1"/>
  <c r="R423" i="18" s="1"/>
  <c r="O424" i="18"/>
  <c r="Q424" i="18"/>
  <c r="S424" i="18"/>
  <c r="T424" i="18"/>
  <c r="R424" i="18" a="1"/>
  <c r="R424" i="18" s="1"/>
  <c r="O425" i="18"/>
  <c r="Q425" i="18"/>
  <c r="S425" i="18"/>
  <c r="T425" i="18"/>
  <c r="R425" i="18" a="1"/>
  <c r="R425" i="18" s="1"/>
  <c r="O426" i="18"/>
  <c r="Q426" i="18"/>
  <c r="S426" i="18"/>
  <c r="T426" i="18"/>
  <c r="R426" i="18" a="1"/>
  <c r="R426" i="18" s="1"/>
  <c r="O427" i="18"/>
  <c r="Q427" i="18"/>
  <c r="S427" i="18"/>
  <c r="T427" i="18"/>
  <c r="R427" i="18" a="1"/>
  <c r="R427" i="18" s="1"/>
  <c r="O428" i="18"/>
  <c r="Q428" i="18"/>
  <c r="S428" i="18"/>
  <c r="T428" i="18"/>
  <c r="R428" i="18" a="1"/>
  <c r="R428" i="18" s="1"/>
  <c r="O429" i="18"/>
  <c r="Q429" i="18"/>
  <c r="S429" i="18"/>
  <c r="T429" i="18"/>
  <c r="R429" i="18" a="1"/>
  <c r="R429" i="18" s="1"/>
  <c r="O430" i="18"/>
  <c r="Q430" i="18"/>
  <c r="S430" i="18"/>
  <c r="T430" i="18"/>
  <c r="R430" i="18" a="1"/>
  <c r="R430" i="18" s="1"/>
  <c r="O431" i="18"/>
  <c r="Q431" i="18"/>
  <c r="S431" i="18"/>
  <c r="T431" i="18"/>
  <c r="R431" i="18" a="1"/>
  <c r="R431" i="18" s="1"/>
  <c r="O432" i="18"/>
  <c r="Q432" i="18"/>
  <c r="S432" i="18"/>
  <c r="T432" i="18"/>
  <c r="R432" i="18" a="1"/>
  <c r="R432" i="18" s="1"/>
  <c r="O433" i="18"/>
  <c r="Q433" i="18"/>
  <c r="S433" i="18"/>
  <c r="T433" i="18"/>
  <c r="R433" i="18" a="1"/>
  <c r="R433" i="18" s="1"/>
  <c r="O434" i="18"/>
  <c r="Q434" i="18"/>
  <c r="S434" i="18"/>
  <c r="T434" i="18"/>
  <c r="R434" i="18" a="1"/>
  <c r="R434" i="18" s="1"/>
  <c r="O435" i="18"/>
  <c r="Q435" i="18"/>
  <c r="S435" i="18"/>
  <c r="T435" i="18"/>
  <c r="R435" i="18" a="1"/>
  <c r="R435" i="18" s="1"/>
  <c r="O436" i="18"/>
  <c r="Q436" i="18"/>
  <c r="S436" i="18"/>
  <c r="T436" i="18"/>
  <c r="R436" i="18" a="1"/>
  <c r="R436" i="18" s="1"/>
  <c r="O437" i="18"/>
  <c r="Q437" i="18"/>
  <c r="S437" i="18"/>
  <c r="T437" i="18"/>
  <c r="R437" i="18" a="1"/>
  <c r="R437" i="18" s="1"/>
  <c r="O438" i="18"/>
  <c r="Q438" i="18"/>
  <c r="S438" i="18"/>
  <c r="T438" i="18"/>
  <c r="R438" i="18" a="1"/>
  <c r="R438" i="18" s="1"/>
  <c r="O439" i="18"/>
  <c r="Q439" i="18"/>
  <c r="S439" i="18"/>
  <c r="T439" i="18"/>
  <c r="R439" i="18" a="1"/>
  <c r="R439" i="18" s="1"/>
  <c r="O440" i="18"/>
  <c r="Q440" i="18"/>
  <c r="S440" i="18"/>
  <c r="T440" i="18"/>
  <c r="R440" i="18" a="1"/>
  <c r="R440" i="18" s="1"/>
  <c r="O441" i="18"/>
  <c r="Q441" i="18"/>
  <c r="S441" i="18"/>
  <c r="T441" i="18"/>
  <c r="R441" i="18" a="1"/>
  <c r="R441" i="18" s="1"/>
  <c r="O442" i="18"/>
  <c r="Q442" i="18"/>
  <c r="S442" i="18"/>
  <c r="T442" i="18"/>
  <c r="R442" i="18" a="1"/>
  <c r="R442" i="18" s="1"/>
  <c r="O443" i="18"/>
  <c r="Q443" i="18"/>
  <c r="S443" i="18"/>
  <c r="T443" i="18"/>
  <c r="R443" i="18" a="1"/>
  <c r="R443" i="18" s="1"/>
  <c r="O444" i="18"/>
  <c r="Q444" i="18"/>
  <c r="S444" i="18"/>
  <c r="T444" i="18"/>
  <c r="R444" i="18" a="1"/>
  <c r="R444" i="18" s="1"/>
  <c r="O445" i="18"/>
  <c r="Q445" i="18"/>
  <c r="S445" i="18"/>
  <c r="T445" i="18"/>
  <c r="R445" i="18" a="1"/>
  <c r="R445" i="18" s="1"/>
  <c r="O446" i="18"/>
  <c r="Q446" i="18"/>
  <c r="S446" i="18"/>
  <c r="T446" i="18"/>
  <c r="R446" i="18" a="1"/>
  <c r="R446" i="18" s="1"/>
  <c r="O447" i="18"/>
  <c r="Q447" i="18"/>
  <c r="S447" i="18"/>
  <c r="T447" i="18"/>
  <c r="R447" i="18" a="1"/>
  <c r="R447" i="18" s="1"/>
  <c r="O448" i="18"/>
  <c r="Q448" i="18"/>
  <c r="S448" i="18"/>
  <c r="T448" i="18"/>
  <c r="R448" i="18" a="1"/>
  <c r="R448" i="18" s="1"/>
  <c r="O449" i="18"/>
  <c r="Q449" i="18"/>
  <c r="S449" i="18"/>
  <c r="T449" i="18"/>
  <c r="R449" i="18" a="1"/>
  <c r="R449" i="18" s="1"/>
  <c r="O450" i="18"/>
  <c r="Q450" i="18"/>
  <c r="S450" i="18"/>
  <c r="T450" i="18"/>
  <c r="R450" i="18" a="1"/>
  <c r="R450" i="18" s="1"/>
  <c r="O451" i="18"/>
  <c r="Q451" i="18"/>
  <c r="S451" i="18"/>
  <c r="T451" i="18"/>
  <c r="R451" i="18" a="1"/>
  <c r="R451" i="18" s="1"/>
  <c r="O452" i="18"/>
  <c r="Q452" i="18"/>
  <c r="S452" i="18"/>
  <c r="T452" i="18"/>
  <c r="R452" i="18" a="1"/>
  <c r="R452" i="18" s="1"/>
  <c r="O453" i="18"/>
  <c r="Q453" i="18"/>
  <c r="S453" i="18"/>
  <c r="T453" i="18"/>
  <c r="R453" i="18" a="1"/>
  <c r="R453" i="18" s="1"/>
  <c r="O454" i="18"/>
  <c r="Q454" i="18"/>
  <c r="S454" i="18"/>
  <c r="T454" i="18"/>
  <c r="R454" i="18" a="1"/>
  <c r="R454" i="18" s="1"/>
  <c r="O455" i="18"/>
  <c r="Q455" i="18"/>
  <c r="S455" i="18"/>
  <c r="T455" i="18"/>
  <c r="R455" i="18" a="1"/>
  <c r="R455" i="18" s="1"/>
  <c r="O456" i="18"/>
  <c r="Q456" i="18"/>
  <c r="S456" i="18"/>
  <c r="T456" i="18"/>
  <c r="R456" i="18" a="1"/>
  <c r="R456" i="18" s="1"/>
  <c r="O457" i="18"/>
  <c r="Q457" i="18"/>
  <c r="S457" i="18"/>
  <c r="T457" i="18"/>
  <c r="R457" i="18" a="1"/>
  <c r="R457" i="18" s="1"/>
  <c r="O458" i="18"/>
  <c r="Q458" i="18"/>
  <c r="S458" i="18"/>
  <c r="T458" i="18"/>
  <c r="R458" i="18" a="1"/>
  <c r="R458" i="18" s="1"/>
  <c r="O459" i="18"/>
  <c r="Q459" i="18"/>
  <c r="S459" i="18"/>
  <c r="T459" i="18"/>
  <c r="R459" i="18" s="1" a="1"/>
  <c r="R459" i="18" s="1"/>
  <c r="O460" i="18"/>
  <c r="Q460" i="18"/>
  <c r="S460" i="18"/>
  <c r="T460" i="18"/>
  <c r="R460" i="18" a="1"/>
  <c r="R460" i="18" s="1"/>
  <c r="O461" i="18"/>
  <c r="Q461" i="18"/>
  <c r="S461" i="18"/>
  <c r="T461" i="18"/>
  <c r="R461" i="18" s="1" a="1"/>
  <c r="R461" i="18" s="1"/>
  <c r="O462" i="18"/>
  <c r="Q462" i="18"/>
  <c r="S462" i="18"/>
  <c r="T462" i="18"/>
  <c r="R462" i="18" a="1"/>
  <c r="R462" i="18" s="1"/>
  <c r="O463" i="18"/>
  <c r="Q463" i="18"/>
  <c r="S463" i="18"/>
  <c r="T463" i="18"/>
  <c r="R463" i="18" s="1" a="1"/>
  <c r="R463" i="18" s="1"/>
  <c r="O464" i="18"/>
  <c r="Q464" i="18"/>
  <c r="S464" i="18"/>
  <c r="T464" i="18"/>
  <c r="R464" i="18" a="1"/>
  <c r="R464" i="18" s="1"/>
  <c r="O465" i="18"/>
  <c r="Q465" i="18"/>
  <c r="S465" i="18"/>
  <c r="T465" i="18"/>
  <c r="R465" i="18" s="1" a="1"/>
  <c r="R465" i="18" s="1"/>
  <c r="O466" i="18"/>
  <c r="Q466" i="18"/>
  <c r="S466" i="18"/>
  <c r="T466" i="18"/>
  <c r="R466" i="18" a="1"/>
  <c r="R466" i="18" s="1"/>
  <c r="O467" i="18"/>
  <c r="Q467" i="18"/>
  <c r="S467" i="18"/>
  <c r="T467" i="18"/>
  <c r="R467" i="18" s="1" a="1"/>
  <c r="R467" i="18" s="1"/>
  <c r="O468" i="18"/>
  <c r="Q468" i="18"/>
  <c r="S468" i="18"/>
  <c r="T468" i="18"/>
  <c r="R468" i="18" a="1"/>
  <c r="R468" i="18" s="1"/>
  <c r="O469" i="18"/>
  <c r="Q469" i="18"/>
  <c r="S469" i="18"/>
  <c r="T469" i="18"/>
  <c r="R469" i="18" s="1" a="1"/>
  <c r="R469" i="18" s="1"/>
  <c r="O470" i="18"/>
  <c r="Q470" i="18"/>
  <c r="S470" i="18"/>
  <c r="T470" i="18"/>
  <c r="R470" i="18" a="1"/>
  <c r="R470" i="18" s="1"/>
  <c r="O471" i="18"/>
  <c r="Q471" i="18"/>
  <c r="S471" i="18"/>
  <c r="T471" i="18"/>
  <c r="R471" i="18" s="1" a="1"/>
  <c r="R471" i="18" s="1"/>
  <c r="O472" i="18"/>
  <c r="Q472" i="18"/>
  <c r="S472" i="18"/>
  <c r="T472" i="18"/>
  <c r="R472" i="18" a="1"/>
  <c r="R472" i="18" s="1"/>
  <c r="O473" i="18"/>
  <c r="Q473" i="18"/>
  <c r="S473" i="18"/>
  <c r="T473" i="18"/>
  <c r="R473" i="18" s="1" a="1"/>
  <c r="R473" i="18" s="1"/>
  <c r="O474" i="18"/>
  <c r="Q474" i="18"/>
  <c r="S474" i="18"/>
  <c r="T474" i="18"/>
  <c r="R474" i="18" a="1"/>
  <c r="R474" i="18" s="1"/>
  <c r="O475" i="18"/>
  <c r="Q475" i="18"/>
  <c r="S475" i="18"/>
  <c r="T475" i="18"/>
  <c r="R475" i="18" s="1" a="1"/>
  <c r="R475" i="18" s="1"/>
  <c r="O476" i="18"/>
  <c r="Q476" i="18"/>
  <c r="S476" i="18"/>
  <c r="T476" i="18"/>
  <c r="R476" i="18" a="1"/>
  <c r="R476" i="18" s="1"/>
  <c r="O477" i="18"/>
  <c r="Q477" i="18"/>
  <c r="S477" i="18"/>
  <c r="T477" i="18"/>
  <c r="R477" i="18" s="1" a="1"/>
  <c r="R477" i="18" s="1"/>
  <c r="O478" i="18"/>
  <c r="Q478" i="18"/>
  <c r="S478" i="18"/>
  <c r="T478" i="18"/>
  <c r="R478" i="18" a="1"/>
  <c r="R478" i="18" s="1"/>
  <c r="O479" i="18"/>
  <c r="Q479" i="18"/>
  <c r="S479" i="18"/>
  <c r="T479" i="18"/>
  <c r="R479" i="18" s="1" a="1"/>
  <c r="R479" i="18" s="1"/>
  <c r="O480" i="18"/>
  <c r="Q480" i="18"/>
  <c r="S480" i="18"/>
  <c r="T480" i="18"/>
  <c r="R480" i="18" a="1"/>
  <c r="R480" i="18" s="1"/>
  <c r="O481" i="18"/>
  <c r="Q481" i="18"/>
  <c r="S481" i="18"/>
  <c r="T481" i="18"/>
  <c r="R481" i="18" s="1" a="1"/>
  <c r="R481" i="18" s="1"/>
  <c r="O482" i="18"/>
  <c r="Q482" i="18"/>
  <c r="S482" i="18"/>
  <c r="T482" i="18"/>
  <c r="R482" i="18" a="1"/>
  <c r="R482" i="18" s="1"/>
  <c r="O483" i="18"/>
  <c r="Q483" i="18"/>
  <c r="S483" i="18"/>
  <c r="T483" i="18"/>
  <c r="R483" i="18" s="1" a="1"/>
  <c r="R483" i="18" s="1"/>
  <c r="O484" i="18"/>
  <c r="Q484" i="18"/>
  <c r="S484" i="18"/>
  <c r="T484" i="18"/>
  <c r="R484" i="18" a="1"/>
  <c r="R484" i="18" s="1"/>
  <c r="O485" i="18"/>
  <c r="Q485" i="18"/>
  <c r="S485" i="18"/>
  <c r="T485" i="18"/>
  <c r="R485" i="18" s="1" a="1"/>
  <c r="R485" i="18" s="1"/>
  <c r="O486" i="18"/>
  <c r="Q486" i="18"/>
  <c r="S486" i="18"/>
  <c r="T486" i="18"/>
  <c r="R486" i="18" a="1"/>
  <c r="R486" i="18" s="1"/>
  <c r="O487" i="18"/>
  <c r="Q487" i="18"/>
  <c r="S487" i="18"/>
  <c r="T487" i="18"/>
  <c r="R487" i="18" s="1" a="1"/>
  <c r="R487" i="18" s="1"/>
  <c r="O488" i="18"/>
  <c r="Q488" i="18"/>
  <c r="S488" i="18"/>
  <c r="T488" i="18"/>
  <c r="R488" i="18" a="1"/>
  <c r="R488" i="18" s="1"/>
  <c r="O489" i="18"/>
  <c r="Q489" i="18"/>
  <c r="S489" i="18"/>
  <c r="T489" i="18"/>
  <c r="R489" i="18" s="1" a="1"/>
  <c r="R489" i="18" s="1"/>
  <c r="O490" i="18"/>
  <c r="Q490" i="18"/>
  <c r="S490" i="18"/>
  <c r="T490" i="18"/>
  <c r="R490" i="18" a="1"/>
  <c r="R490" i="18" s="1"/>
  <c r="O491" i="18"/>
  <c r="Q491" i="18"/>
  <c r="S491" i="18"/>
  <c r="T491" i="18"/>
  <c r="R491" i="18" s="1" a="1"/>
  <c r="R491" i="18" s="1"/>
  <c r="O492" i="18"/>
  <c r="Q492" i="18"/>
  <c r="S492" i="18"/>
  <c r="T492" i="18"/>
  <c r="R492" i="18" a="1"/>
  <c r="R492" i="18" s="1"/>
  <c r="O493" i="18"/>
  <c r="Q493" i="18"/>
  <c r="S493" i="18"/>
  <c r="T493" i="18"/>
  <c r="R493" i="18" s="1" a="1"/>
  <c r="R493" i="18" s="1"/>
  <c r="O494" i="18"/>
  <c r="Q494" i="18"/>
  <c r="S494" i="18"/>
  <c r="T494" i="18"/>
  <c r="R494" i="18" a="1"/>
  <c r="R494" i="18" s="1"/>
  <c r="O495" i="18"/>
  <c r="Q495" i="18"/>
  <c r="S495" i="18"/>
  <c r="T495" i="18"/>
  <c r="R495" i="18" s="1" a="1"/>
  <c r="R495" i="18" s="1"/>
  <c r="O496" i="18"/>
  <c r="Q496" i="18"/>
  <c r="S496" i="18"/>
  <c r="T496" i="18"/>
  <c r="R496" i="18" a="1"/>
  <c r="R496" i="18" s="1"/>
  <c r="O497" i="18"/>
  <c r="Q497" i="18"/>
  <c r="S497" i="18"/>
  <c r="T497" i="18"/>
  <c r="R497" i="18" s="1" a="1"/>
  <c r="R497" i="18" s="1"/>
  <c r="O498" i="18"/>
  <c r="Q498" i="18"/>
  <c r="S498" i="18"/>
  <c r="T498" i="18"/>
  <c r="R498" i="18" a="1"/>
  <c r="R498" i="18" s="1"/>
  <c r="O499" i="18"/>
  <c r="Q499" i="18"/>
  <c r="S499" i="18"/>
  <c r="T499" i="18"/>
  <c r="R499" i="18" s="1" a="1"/>
  <c r="R499" i="18" s="1"/>
  <c r="O500" i="18"/>
  <c r="Q500" i="18"/>
  <c r="S500" i="18"/>
  <c r="T500" i="18"/>
  <c r="R500" i="18" a="1"/>
  <c r="R500" i="18" s="1"/>
  <c r="O501" i="18"/>
  <c r="Q501" i="18"/>
  <c r="S501" i="18"/>
  <c r="T501" i="18"/>
  <c r="R501" i="18" s="1" a="1"/>
  <c r="R501" i="18" s="1"/>
  <c r="O502" i="18"/>
  <c r="Q502" i="18"/>
  <c r="S502" i="18"/>
  <c r="T502" i="18"/>
  <c r="R502" i="18" a="1"/>
  <c r="R502" i="18" s="1"/>
  <c r="O503" i="18"/>
  <c r="Q503" i="18"/>
  <c r="S503" i="18"/>
  <c r="T503" i="18"/>
  <c r="R503" i="18" s="1" a="1"/>
  <c r="R503" i="18" s="1"/>
  <c r="O504" i="18"/>
  <c r="Q504" i="18"/>
  <c r="S504" i="18"/>
  <c r="T504" i="18"/>
  <c r="R504" i="18" a="1"/>
  <c r="R504" i="18" s="1"/>
  <c r="O505" i="18"/>
  <c r="Q505" i="18"/>
  <c r="S505" i="18"/>
  <c r="T505" i="18"/>
  <c r="R505" i="18" s="1" a="1"/>
  <c r="R505" i="18" s="1"/>
  <c r="O506" i="18"/>
  <c r="Q506" i="18"/>
  <c r="S506" i="18"/>
  <c r="T506" i="18"/>
  <c r="R506" i="18" a="1"/>
  <c r="R506" i="18" s="1"/>
  <c r="O507" i="18"/>
  <c r="Q507" i="18"/>
  <c r="S507" i="18"/>
  <c r="T507" i="18"/>
  <c r="R507" i="18" s="1" a="1"/>
  <c r="R507" i="18" s="1"/>
  <c r="O508" i="18"/>
  <c r="Q508" i="18"/>
  <c r="S508" i="18"/>
  <c r="T508" i="18"/>
  <c r="R508" i="18" a="1"/>
  <c r="R508" i="18" s="1"/>
  <c r="O509" i="18"/>
  <c r="Q509" i="18"/>
  <c r="S509" i="18"/>
  <c r="T509" i="18"/>
  <c r="R509" i="18" s="1" a="1"/>
  <c r="R509" i="18" s="1"/>
  <c r="O510" i="18"/>
  <c r="Q510" i="18"/>
  <c r="S510" i="18"/>
  <c r="T510" i="18"/>
  <c r="R510" i="18" a="1"/>
  <c r="R510" i="18" s="1"/>
  <c r="O511" i="18"/>
  <c r="Q511" i="18"/>
  <c r="S511" i="18"/>
  <c r="T511" i="18"/>
  <c r="R511" i="18" s="1" a="1"/>
  <c r="R511" i="18" s="1"/>
  <c r="O512" i="18"/>
  <c r="Q512" i="18"/>
  <c r="S512" i="18"/>
  <c r="T512" i="18"/>
  <c r="R512" i="18" a="1"/>
  <c r="R512" i="18" s="1"/>
  <c r="O513" i="18"/>
  <c r="Q513" i="18"/>
  <c r="S513" i="18"/>
  <c r="T513" i="18"/>
  <c r="R513" i="18" s="1" a="1"/>
  <c r="R513" i="18" s="1"/>
  <c r="O514" i="18"/>
  <c r="Q514" i="18"/>
  <c r="S514" i="18"/>
  <c r="T514" i="18"/>
  <c r="R514" i="18" a="1"/>
  <c r="R514" i="18" s="1"/>
  <c r="O515" i="18"/>
  <c r="Q515" i="18"/>
  <c r="S515" i="18"/>
  <c r="T515" i="18"/>
  <c r="R515" i="18" s="1" a="1"/>
  <c r="R515" i="18" s="1"/>
  <c r="O516" i="18"/>
  <c r="Q516" i="18"/>
  <c r="S516" i="18"/>
  <c r="T516" i="18"/>
  <c r="R516" i="18" a="1"/>
  <c r="R516" i="18" s="1"/>
  <c r="O517" i="18"/>
  <c r="Q517" i="18"/>
  <c r="S517" i="18"/>
  <c r="T517" i="18"/>
  <c r="R517" i="18" s="1" a="1"/>
  <c r="R517" i="18" s="1"/>
  <c r="O518" i="18"/>
  <c r="Q518" i="18"/>
  <c r="S518" i="18"/>
  <c r="T518" i="18"/>
  <c r="R518" i="18" a="1"/>
  <c r="R518" i="18" s="1"/>
  <c r="O519" i="18"/>
  <c r="Q519" i="18"/>
  <c r="S519" i="18"/>
  <c r="T519" i="18"/>
  <c r="R519" i="18" s="1" a="1"/>
  <c r="R519" i="18" s="1"/>
  <c r="O520" i="18"/>
  <c r="Q520" i="18"/>
  <c r="S520" i="18"/>
  <c r="T520" i="18"/>
  <c r="R520" i="18" a="1"/>
  <c r="R520" i="18" s="1"/>
  <c r="O521" i="18"/>
  <c r="Q521" i="18"/>
  <c r="S521" i="18"/>
  <c r="T521" i="18"/>
  <c r="R521" i="18" s="1" a="1"/>
  <c r="R521" i="18" s="1"/>
  <c r="O522" i="18"/>
  <c r="Q522" i="18"/>
  <c r="S522" i="18"/>
  <c r="T522" i="18"/>
  <c r="R522" i="18" a="1"/>
  <c r="R522" i="18" s="1"/>
  <c r="O523" i="18"/>
  <c r="Q523" i="18"/>
  <c r="S523" i="18"/>
  <c r="T523" i="18"/>
  <c r="R523" i="18" s="1" a="1"/>
  <c r="R523" i="18" s="1"/>
  <c r="O524" i="18"/>
  <c r="Q524" i="18"/>
  <c r="S524" i="18"/>
  <c r="T524" i="18"/>
  <c r="R524" i="18" a="1"/>
  <c r="R524" i="18" s="1"/>
  <c r="O525" i="18"/>
  <c r="Q525" i="18"/>
  <c r="S525" i="18"/>
  <c r="T525" i="18"/>
  <c r="R525" i="18" s="1" a="1"/>
  <c r="R525" i="18" s="1"/>
  <c r="O526" i="18"/>
  <c r="Q526" i="18"/>
  <c r="S526" i="18"/>
  <c r="T526" i="18"/>
  <c r="R526" i="18" a="1"/>
  <c r="R526" i="18" s="1"/>
  <c r="O527" i="18"/>
  <c r="Q527" i="18"/>
  <c r="S527" i="18"/>
  <c r="T527" i="18"/>
  <c r="R527" i="18" s="1" a="1"/>
  <c r="R527" i="18" s="1"/>
  <c r="O528" i="18"/>
  <c r="Q528" i="18"/>
  <c r="S528" i="18"/>
  <c r="T528" i="18"/>
  <c r="R528" i="18" a="1"/>
  <c r="R528" i="18" s="1"/>
  <c r="O529" i="18"/>
  <c r="Q529" i="18"/>
  <c r="S529" i="18"/>
  <c r="T529" i="18"/>
  <c r="R529" i="18" s="1" a="1"/>
  <c r="R529" i="18" s="1"/>
  <c r="O530" i="18"/>
  <c r="Q530" i="18"/>
  <c r="S530" i="18"/>
  <c r="T530" i="18"/>
  <c r="R530" i="18" a="1"/>
  <c r="R530" i="18" s="1"/>
  <c r="O531" i="18"/>
  <c r="Q531" i="18"/>
  <c r="S531" i="18"/>
  <c r="T531" i="18"/>
  <c r="R531" i="18" s="1" a="1"/>
  <c r="R531" i="18" s="1"/>
  <c r="O532" i="18"/>
  <c r="Q532" i="18"/>
  <c r="S532" i="18"/>
  <c r="T532" i="18"/>
  <c r="R532" i="18" a="1"/>
  <c r="R532" i="18" s="1"/>
  <c r="O533" i="18"/>
  <c r="Q533" i="18"/>
  <c r="S533" i="18"/>
  <c r="T533" i="18"/>
  <c r="R533" i="18" s="1" a="1"/>
  <c r="R533" i="18" s="1"/>
  <c r="O534" i="18"/>
  <c r="Q534" i="18"/>
  <c r="S534" i="18"/>
  <c r="T534" i="18"/>
  <c r="R534" i="18" a="1"/>
  <c r="R534" i="18" s="1"/>
  <c r="O535" i="18"/>
  <c r="Q535" i="18"/>
  <c r="S535" i="18"/>
  <c r="T535" i="18"/>
  <c r="R535" i="18" s="1" a="1"/>
  <c r="R535" i="18" s="1"/>
  <c r="O536" i="18"/>
  <c r="Q536" i="18"/>
  <c r="S536" i="18"/>
  <c r="T536" i="18"/>
  <c r="R536" i="18" a="1"/>
  <c r="R536" i="18" s="1"/>
  <c r="O537" i="18"/>
  <c r="Q537" i="18"/>
  <c r="S537" i="18"/>
  <c r="T537" i="18"/>
  <c r="R537" i="18" s="1" a="1"/>
  <c r="R537" i="18" s="1"/>
  <c r="O538" i="18"/>
  <c r="Q538" i="18"/>
  <c r="S538" i="18"/>
  <c r="T538" i="18"/>
  <c r="R538" i="18" a="1"/>
  <c r="R538" i="18" s="1"/>
  <c r="O539" i="18"/>
  <c r="Q539" i="18"/>
  <c r="S539" i="18"/>
  <c r="T539" i="18"/>
  <c r="R539" i="18" s="1" a="1"/>
  <c r="R539" i="18" s="1"/>
  <c r="O540" i="18"/>
  <c r="Q540" i="18"/>
  <c r="S540" i="18"/>
  <c r="T540" i="18"/>
  <c r="R540" i="18" a="1"/>
  <c r="R540" i="18" s="1"/>
  <c r="O541" i="18"/>
  <c r="Q541" i="18"/>
  <c r="S541" i="18"/>
  <c r="T541" i="18"/>
  <c r="R541" i="18" s="1" a="1"/>
  <c r="R541" i="18" s="1"/>
  <c r="O542" i="18"/>
  <c r="Q542" i="18"/>
  <c r="S542" i="18"/>
  <c r="T542" i="18"/>
  <c r="R542" i="18" a="1"/>
  <c r="R542" i="18" s="1"/>
  <c r="O543" i="18"/>
  <c r="Q543" i="18"/>
  <c r="S543" i="18"/>
  <c r="T543" i="18"/>
  <c r="R543" i="18" s="1" a="1"/>
  <c r="R543" i="18" s="1"/>
  <c r="O544" i="18"/>
  <c r="Q544" i="18"/>
  <c r="S544" i="18"/>
  <c r="T544" i="18"/>
  <c r="R544" i="18" a="1"/>
  <c r="R544" i="18" s="1"/>
  <c r="O545" i="18"/>
  <c r="Q545" i="18"/>
  <c r="S545" i="18"/>
  <c r="T545" i="18"/>
  <c r="R545" i="18" s="1" a="1"/>
  <c r="R545" i="18" s="1"/>
  <c r="O546" i="18"/>
  <c r="Q546" i="18"/>
  <c r="S546" i="18"/>
  <c r="T546" i="18"/>
  <c r="R546" i="18" a="1"/>
  <c r="R546" i="18" s="1"/>
  <c r="O547" i="18"/>
  <c r="Q547" i="18"/>
  <c r="S547" i="18"/>
  <c r="T547" i="18"/>
  <c r="R547" i="18" s="1" a="1"/>
  <c r="R547" i="18" s="1"/>
  <c r="O548" i="18"/>
  <c r="Q548" i="18"/>
  <c r="S548" i="18"/>
  <c r="T548" i="18"/>
  <c r="R548" i="18" a="1"/>
  <c r="R548" i="18" s="1"/>
  <c r="O549" i="18"/>
  <c r="Q549" i="18"/>
  <c r="S549" i="18"/>
  <c r="T549" i="18"/>
  <c r="R549" i="18" s="1" a="1"/>
  <c r="R549" i="18" s="1"/>
  <c r="O550" i="18"/>
  <c r="Q550" i="18"/>
  <c r="S550" i="18"/>
  <c r="T550" i="18"/>
  <c r="R550" i="18" a="1"/>
  <c r="R550" i="18" s="1"/>
  <c r="O551" i="18"/>
  <c r="Q551" i="18"/>
  <c r="S551" i="18"/>
  <c r="T551" i="18"/>
  <c r="R551" i="18" s="1" a="1"/>
  <c r="R551" i="18" s="1"/>
  <c r="O552" i="18"/>
  <c r="Q552" i="18"/>
  <c r="S552" i="18"/>
  <c r="T552" i="18"/>
  <c r="R552" i="18" a="1"/>
  <c r="R552" i="18" s="1"/>
  <c r="O553" i="18"/>
  <c r="Q553" i="18"/>
  <c r="S553" i="18"/>
  <c r="T553" i="18"/>
  <c r="R553" i="18" s="1" a="1"/>
  <c r="R553" i="18" s="1"/>
  <c r="O554" i="18"/>
  <c r="Q554" i="18"/>
  <c r="S554" i="18"/>
  <c r="T554" i="18"/>
  <c r="R554" i="18" a="1"/>
  <c r="R554" i="18" s="1"/>
  <c r="O555" i="18"/>
  <c r="Q555" i="18"/>
  <c r="S555" i="18"/>
  <c r="T555" i="18"/>
  <c r="R555" i="18" s="1" a="1"/>
  <c r="R555" i="18" s="1"/>
  <c r="O556" i="18"/>
  <c r="Q556" i="18"/>
  <c r="S556" i="18"/>
  <c r="T556" i="18"/>
  <c r="R556" i="18" a="1"/>
  <c r="R556" i="18" s="1"/>
  <c r="O557" i="18"/>
  <c r="Q557" i="18"/>
  <c r="S557" i="18"/>
  <c r="T557" i="18"/>
  <c r="R557" i="18" s="1" a="1"/>
  <c r="R557" i="18" s="1"/>
  <c r="O558" i="18"/>
  <c r="Q558" i="18"/>
  <c r="S558" i="18"/>
  <c r="T558" i="18"/>
  <c r="R558" i="18" a="1"/>
  <c r="R558" i="18" s="1"/>
  <c r="O559" i="18"/>
  <c r="Q559" i="18"/>
  <c r="S559" i="18"/>
  <c r="T559" i="18"/>
  <c r="R559" i="18" s="1" a="1"/>
  <c r="R559" i="18" s="1"/>
  <c r="O560" i="18"/>
  <c r="Q560" i="18"/>
  <c r="S560" i="18"/>
  <c r="T560" i="18"/>
  <c r="R560" i="18" a="1"/>
  <c r="R560" i="18" s="1"/>
  <c r="O561" i="18"/>
  <c r="Q561" i="18"/>
  <c r="S561" i="18"/>
  <c r="T561" i="18"/>
  <c r="R561" i="18" s="1" a="1"/>
  <c r="R561" i="18" s="1"/>
  <c r="O562" i="18"/>
  <c r="Q562" i="18"/>
  <c r="S562" i="18"/>
  <c r="T562" i="18"/>
  <c r="R562" i="18" a="1"/>
  <c r="R562" i="18" s="1"/>
  <c r="O563" i="18"/>
  <c r="Q563" i="18"/>
  <c r="S563" i="18"/>
  <c r="T563" i="18"/>
  <c r="R563" i="18" s="1" a="1"/>
  <c r="R563" i="18" s="1"/>
  <c r="O564" i="18"/>
  <c r="Q564" i="18"/>
  <c r="S564" i="18"/>
  <c r="T564" i="18"/>
  <c r="R564" i="18" a="1"/>
  <c r="R564" i="18" s="1"/>
  <c r="O565" i="18"/>
  <c r="Q565" i="18"/>
  <c r="S565" i="18"/>
  <c r="T565" i="18"/>
  <c r="R565" i="18" s="1" a="1"/>
  <c r="R565" i="18" s="1"/>
  <c r="O566" i="18"/>
  <c r="Q566" i="18"/>
  <c r="S566" i="18"/>
  <c r="T566" i="18"/>
  <c r="R566" i="18" a="1"/>
  <c r="R566" i="18" s="1"/>
  <c r="O567" i="18"/>
  <c r="Q567" i="18"/>
  <c r="S567" i="18"/>
  <c r="T567" i="18"/>
  <c r="R567" i="18" s="1" a="1"/>
  <c r="R567" i="18" s="1"/>
  <c r="O568" i="18"/>
  <c r="Q568" i="18"/>
  <c r="S568" i="18"/>
  <c r="T568" i="18"/>
  <c r="R568" i="18" a="1"/>
  <c r="R568" i="18" s="1"/>
  <c r="O569" i="18"/>
  <c r="Q569" i="18"/>
  <c r="S569" i="18"/>
  <c r="T569" i="18"/>
  <c r="R569" i="18" s="1" a="1"/>
  <c r="R569" i="18" s="1"/>
  <c r="O570" i="18"/>
  <c r="Q570" i="18"/>
  <c r="S570" i="18"/>
  <c r="T570" i="18"/>
  <c r="R570" i="18" a="1"/>
  <c r="R570" i="18" s="1"/>
  <c r="O571" i="18"/>
  <c r="Q571" i="18"/>
  <c r="S571" i="18"/>
  <c r="T571" i="18"/>
  <c r="R571" i="18" s="1" a="1"/>
  <c r="R571" i="18" s="1"/>
  <c r="O572" i="18"/>
  <c r="Q572" i="18"/>
  <c r="S572" i="18"/>
  <c r="T572" i="18"/>
  <c r="R572" i="18" a="1"/>
  <c r="R572" i="18" s="1"/>
  <c r="O573" i="18"/>
  <c r="Q573" i="18"/>
  <c r="S573" i="18"/>
  <c r="T573" i="18"/>
  <c r="R573" i="18" s="1" a="1"/>
  <c r="R573" i="18" s="1"/>
  <c r="O574" i="18"/>
  <c r="Q574" i="18"/>
  <c r="S574" i="18"/>
  <c r="T574" i="18"/>
  <c r="R574" i="18" a="1"/>
  <c r="R574" i="18" s="1"/>
  <c r="O575" i="18"/>
  <c r="Q575" i="18"/>
  <c r="S575" i="18"/>
  <c r="T575" i="18"/>
  <c r="R575" i="18" s="1" a="1"/>
  <c r="R575" i="18" s="1"/>
  <c r="O576" i="18"/>
  <c r="Q576" i="18"/>
  <c r="S576" i="18"/>
  <c r="T576" i="18"/>
  <c r="R576" i="18" a="1"/>
  <c r="R576" i="18" s="1"/>
  <c r="O577" i="18"/>
  <c r="Q577" i="18"/>
  <c r="S577" i="18"/>
  <c r="T577" i="18"/>
  <c r="R577" i="18" s="1" a="1"/>
  <c r="R577" i="18" s="1"/>
  <c r="O578" i="18"/>
  <c r="Q578" i="18"/>
  <c r="S578" i="18"/>
  <c r="T578" i="18"/>
  <c r="R578" i="18" a="1"/>
  <c r="R578" i="18" s="1"/>
  <c r="O579" i="18"/>
  <c r="Q579" i="18"/>
  <c r="S579" i="18"/>
  <c r="T579" i="18"/>
  <c r="R579" i="18" s="1" a="1"/>
  <c r="R579" i="18" s="1"/>
  <c r="O580" i="18"/>
  <c r="Q580" i="18"/>
  <c r="S580" i="18"/>
  <c r="T580" i="18"/>
  <c r="R580" i="18" a="1"/>
  <c r="R580" i="18" s="1"/>
  <c r="O581" i="18"/>
  <c r="Q581" i="18"/>
  <c r="S581" i="18"/>
  <c r="T581" i="18"/>
  <c r="R581" i="18" s="1" a="1"/>
  <c r="R581" i="18" s="1"/>
  <c r="O582" i="18"/>
  <c r="Q582" i="18"/>
  <c r="S582" i="18"/>
  <c r="T582" i="18"/>
  <c r="R582" i="18" a="1"/>
  <c r="R582" i="18" s="1"/>
  <c r="O583" i="18"/>
  <c r="Q583" i="18"/>
  <c r="S583" i="18"/>
  <c r="T583" i="18"/>
  <c r="R583" i="18" s="1" a="1"/>
  <c r="R583" i="18" s="1"/>
  <c r="O584" i="18"/>
  <c r="Q584" i="18"/>
  <c r="S584" i="18"/>
  <c r="T584" i="18"/>
  <c r="R584" i="18" a="1"/>
  <c r="R584" i="18" s="1"/>
  <c r="O585" i="18"/>
  <c r="Q585" i="18"/>
  <c r="S585" i="18"/>
  <c r="T585" i="18"/>
  <c r="R585" i="18" s="1" a="1"/>
  <c r="R585" i="18" s="1"/>
  <c r="O586" i="18"/>
  <c r="Q586" i="18"/>
  <c r="S586" i="18"/>
  <c r="T586" i="18"/>
  <c r="R586" i="18" a="1"/>
  <c r="R586" i="18" s="1"/>
  <c r="O587" i="18"/>
  <c r="Q587" i="18"/>
  <c r="S587" i="18"/>
  <c r="T587" i="18"/>
  <c r="R587" i="18" s="1" a="1"/>
  <c r="R587" i="18" s="1"/>
  <c r="O588" i="18"/>
  <c r="Q588" i="18"/>
  <c r="S588" i="18"/>
  <c r="T588" i="18"/>
  <c r="R588" i="18" a="1"/>
  <c r="R588" i="18" s="1"/>
  <c r="O589" i="18"/>
  <c r="Q589" i="18"/>
  <c r="S589" i="18"/>
  <c r="T589" i="18"/>
  <c r="R589" i="18" s="1" a="1"/>
  <c r="R589" i="18" s="1"/>
  <c r="O590" i="18"/>
  <c r="Q590" i="18"/>
  <c r="S590" i="18"/>
  <c r="T590" i="18"/>
  <c r="R590" i="18" a="1"/>
  <c r="R590" i="18" s="1"/>
  <c r="O591" i="18"/>
  <c r="Q591" i="18"/>
  <c r="S591" i="18"/>
  <c r="T591" i="18"/>
  <c r="R591" i="18" s="1" a="1"/>
  <c r="R591" i="18" s="1"/>
  <c r="O592" i="18"/>
  <c r="Q592" i="18"/>
  <c r="S592" i="18"/>
  <c r="T592" i="18"/>
  <c r="R592" i="18" a="1"/>
  <c r="R592" i="18" s="1"/>
  <c r="O593" i="18"/>
  <c r="Q593" i="18"/>
  <c r="S593" i="18"/>
  <c r="T593" i="18"/>
  <c r="R593" i="18" s="1" a="1"/>
  <c r="R593" i="18" s="1"/>
  <c r="O594" i="18"/>
  <c r="Q594" i="18"/>
  <c r="S594" i="18"/>
  <c r="T594" i="18"/>
  <c r="R594" i="18" a="1"/>
  <c r="R594" i="18" s="1"/>
  <c r="O595" i="18"/>
  <c r="Q595" i="18"/>
  <c r="S595" i="18"/>
  <c r="T595" i="18"/>
  <c r="R595" i="18" s="1" a="1"/>
  <c r="R595" i="18" s="1"/>
  <c r="O596" i="18"/>
  <c r="Q596" i="18"/>
  <c r="S596" i="18"/>
  <c r="T596" i="18"/>
  <c r="R596" i="18" a="1"/>
  <c r="R596" i="18" s="1"/>
  <c r="O597" i="18"/>
  <c r="Q597" i="18"/>
  <c r="S597" i="18"/>
  <c r="T597" i="18"/>
  <c r="R597" i="18" s="1" a="1"/>
  <c r="R597" i="18" s="1"/>
  <c r="O598" i="18"/>
  <c r="Q598" i="18"/>
  <c r="S598" i="18"/>
  <c r="T598" i="18"/>
  <c r="R598" i="18" a="1"/>
  <c r="R598" i="18" s="1"/>
  <c r="O599" i="18"/>
  <c r="Q599" i="18"/>
  <c r="S599" i="18"/>
  <c r="T599" i="18"/>
  <c r="R599" i="18" s="1" a="1"/>
  <c r="R599" i="18" s="1"/>
  <c r="O600" i="18"/>
  <c r="Q600" i="18"/>
  <c r="S600" i="18"/>
  <c r="T600" i="18"/>
  <c r="R600" i="18" a="1"/>
  <c r="R600" i="18" s="1"/>
  <c r="O601" i="18"/>
  <c r="Q601" i="18"/>
  <c r="S601" i="18"/>
  <c r="T601" i="18"/>
  <c r="R601" i="18" s="1" a="1"/>
  <c r="R601" i="18" s="1"/>
  <c r="O602" i="18"/>
  <c r="Q602" i="18"/>
  <c r="S602" i="18"/>
  <c r="T602" i="18"/>
  <c r="R602" i="18" a="1"/>
  <c r="R602" i="18" s="1"/>
  <c r="O603" i="18"/>
  <c r="Q603" i="18"/>
  <c r="S603" i="18"/>
  <c r="T603" i="18"/>
  <c r="R603" i="18" s="1" a="1"/>
  <c r="R603" i="18" s="1"/>
  <c r="O604" i="18"/>
  <c r="Q604" i="18"/>
  <c r="S604" i="18"/>
  <c r="T604" i="18"/>
  <c r="R604" i="18" a="1"/>
  <c r="R604" i="18" s="1"/>
  <c r="O605" i="18"/>
  <c r="Q605" i="18"/>
  <c r="S605" i="18"/>
  <c r="T605" i="18"/>
  <c r="R605" i="18" s="1" a="1"/>
  <c r="R605" i="18" s="1"/>
  <c r="O606" i="18"/>
  <c r="Q606" i="18"/>
  <c r="S606" i="18"/>
  <c r="T606" i="18"/>
  <c r="R606" i="18" a="1"/>
  <c r="R606" i="18" s="1"/>
  <c r="O607" i="18"/>
  <c r="Q607" i="18"/>
  <c r="S607" i="18"/>
  <c r="T607" i="18"/>
  <c r="R607" i="18" s="1" a="1"/>
  <c r="R607" i="18" s="1"/>
  <c r="O608" i="18"/>
  <c r="Q608" i="18"/>
  <c r="S608" i="18"/>
  <c r="T608" i="18"/>
  <c r="R608" i="18" a="1"/>
  <c r="R608" i="18" s="1"/>
  <c r="O609" i="18"/>
  <c r="Q609" i="18"/>
  <c r="S609" i="18"/>
  <c r="T609" i="18"/>
  <c r="R609" i="18" s="1" a="1"/>
  <c r="R609" i="18" s="1"/>
  <c r="O610" i="18"/>
  <c r="Q610" i="18"/>
  <c r="S610" i="18"/>
  <c r="T610" i="18"/>
  <c r="R610" i="18" a="1"/>
  <c r="R610" i="18" s="1"/>
  <c r="O611" i="18"/>
  <c r="Q611" i="18"/>
  <c r="S611" i="18"/>
  <c r="T611" i="18"/>
  <c r="R611" i="18" s="1" a="1"/>
  <c r="R611" i="18" s="1"/>
  <c r="O612" i="18"/>
  <c r="Q612" i="18"/>
  <c r="S612" i="18"/>
  <c r="T612" i="18"/>
  <c r="R612" i="18" a="1"/>
  <c r="R612" i="18" s="1"/>
  <c r="O613" i="18"/>
  <c r="Q613" i="18"/>
  <c r="S613" i="18"/>
  <c r="T613" i="18"/>
  <c r="R613" i="18" s="1" a="1"/>
  <c r="R613" i="18" s="1"/>
  <c r="O614" i="18"/>
  <c r="Q614" i="18"/>
  <c r="S614" i="18"/>
  <c r="T614" i="18"/>
  <c r="R614" i="18" a="1"/>
  <c r="R614" i="18" s="1"/>
  <c r="O615" i="18"/>
  <c r="Q615" i="18"/>
  <c r="S615" i="18"/>
  <c r="T615" i="18"/>
  <c r="R615" i="18" s="1" a="1"/>
  <c r="R615" i="18" s="1"/>
  <c r="O616" i="18"/>
  <c r="Q616" i="18"/>
  <c r="S616" i="18"/>
  <c r="T616" i="18"/>
  <c r="R616" i="18" a="1"/>
  <c r="R616" i="18" s="1"/>
  <c r="O617" i="18"/>
  <c r="Q617" i="18"/>
  <c r="S617" i="18"/>
  <c r="T617" i="18"/>
  <c r="R617" i="18" s="1" a="1"/>
  <c r="R617" i="18" s="1"/>
  <c r="O618" i="18"/>
  <c r="Q618" i="18"/>
  <c r="S618" i="18"/>
  <c r="T618" i="18"/>
  <c r="R618" i="18" a="1"/>
  <c r="R618" i="18" s="1"/>
  <c r="O619" i="18"/>
  <c r="Q619" i="18"/>
  <c r="S619" i="18"/>
  <c r="T619" i="18"/>
  <c r="R619" i="18" s="1" a="1"/>
  <c r="R619" i="18" s="1"/>
  <c r="O620" i="18"/>
  <c r="Q620" i="18"/>
  <c r="S620" i="18"/>
  <c r="T620" i="18"/>
  <c r="R620" i="18" a="1"/>
  <c r="R620" i="18" s="1"/>
  <c r="O621" i="18"/>
  <c r="Q621" i="18"/>
  <c r="S621" i="18"/>
  <c r="T621" i="18"/>
  <c r="R621" i="18" s="1" a="1"/>
  <c r="R621" i="18" s="1"/>
  <c r="O622" i="18"/>
  <c r="Q622" i="18"/>
  <c r="S622" i="18"/>
  <c r="T622" i="18"/>
  <c r="R622" i="18" a="1"/>
  <c r="R622" i="18" s="1"/>
  <c r="O623" i="18"/>
  <c r="Q623" i="18"/>
  <c r="S623" i="18"/>
  <c r="T623" i="18"/>
  <c r="R623" i="18" s="1" a="1"/>
  <c r="R623" i="18" s="1"/>
  <c r="O624" i="18"/>
  <c r="Q624" i="18"/>
  <c r="S624" i="18"/>
  <c r="T624" i="18"/>
  <c r="R624" i="18" a="1"/>
  <c r="R624" i="18" s="1"/>
  <c r="O625" i="18"/>
  <c r="Q625" i="18"/>
  <c r="S625" i="18"/>
  <c r="T625" i="18"/>
  <c r="R625" i="18" s="1" a="1"/>
  <c r="R625" i="18" s="1"/>
  <c r="O626" i="18"/>
  <c r="Q626" i="18"/>
  <c r="S626" i="18"/>
  <c r="T626" i="18"/>
  <c r="R626" i="18" a="1"/>
  <c r="R626" i="18" s="1"/>
  <c r="O627" i="18"/>
  <c r="Q627" i="18"/>
  <c r="S627" i="18"/>
  <c r="T627" i="18"/>
  <c r="R627" i="18" s="1" a="1"/>
  <c r="R627" i="18" s="1"/>
  <c r="O628" i="18"/>
  <c r="Q628" i="18"/>
  <c r="S628" i="18"/>
  <c r="T628" i="18"/>
  <c r="R628" i="18" a="1"/>
  <c r="R628" i="18" s="1"/>
  <c r="O629" i="18"/>
  <c r="Q629" i="18"/>
  <c r="S629" i="18"/>
  <c r="T629" i="18"/>
  <c r="R629" i="18" s="1" a="1"/>
  <c r="R629" i="18" s="1"/>
  <c r="O630" i="18"/>
  <c r="Q630" i="18"/>
  <c r="S630" i="18"/>
  <c r="T630" i="18"/>
  <c r="R630" i="18" a="1"/>
  <c r="R630" i="18" s="1"/>
  <c r="O631" i="18"/>
  <c r="Q631" i="18"/>
  <c r="S631" i="18"/>
  <c r="T631" i="18"/>
  <c r="R631" i="18" s="1" a="1"/>
  <c r="R631" i="18" s="1"/>
  <c r="O632" i="18"/>
  <c r="Q632" i="18"/>
  <c r="S632" i="18"/>
  <c r="T632" i="18"/>
  <c r="R632" i="18" a="1"/>
  <c r="R632" i="18" s="1"/>
  <c r="O633" i="18"/>
  <c r="Q633" i="18"/>
  <c r="R633" i="18" s="1" a="1"/>
  <c r="R633" i="18" s="1"/>
  <c r="S633" i="18"/>
  <c r="T633" i="18"/>
  <c r="O634" i="18"/>
  <c r="Q634" i="18"/>
  <c r="S634" i="18"/>
  <c r="T634" i="18"/>
  <c r="R634" i="18" a="1"/>
  <c r="R634" i="18" s="1"/>
  <c r="O635" i="18"/>
  <c r="Q635" i="18"/>
  <c r="R635" i="18" s="1" a="1"/>
  <c r="R635" i="18" s="1"/>
  <c r="S635" i="18"/>
  <c r="T635" i="18"/>
  <c r="O636" i="18"/>
  <c r="Q636" i="18"/>
  <c r="S636" i="18"/>
  <c r="T636" i="18"/>
  <c r="R636" i="18" a="1"/>
  <c r="R636" i="18" s="1"/>
  <c r="O637" i="18"/>
  <c r="Q637" i="18"/>
  <c r="R637" i="18" s="1" a="1"/>
  <c r="R637" i="18" s="1"/>
  <c r="S637" i="18"/>
  <c r="T637" i="18"/>
  <c r="O638" i="18"/>
  <c r="Q638" i="18"/>
  <c r="S638" i="18"/>
  <c r="T638" i="18"/>
  <c r="R638" i="18" a="1"/>
  <c r="R638" i="18" s="1"/>
  <c r="O639" i="18"/>
  <c r="Q639" i="18"/>
  <c r="R639" i="18" s="1" a="1"/>
  <c r="R639" i="18" s="1"/>
  <c r="S639" i="18"/>
  <c r="T639" i="18"/>
  <c r="O640" i="18"/>
  <c r="Q640" i="18"/>
  <c r="S640" i="18"/>
  <c r="T640" i="18"/>
  <c r="R640" i="18" a="1"/>
  <c r="R640" i="18" s="1"/>
  <c r="O641" i="18"/>
  <c r="Q641" i="18"/>
  <c r="R641" i="18" s="1" a="1"/>
  <c r="R641" i="18" s="1"/>
  <c r="S641" i="18"/>
  <c r="T641" i="18"/>
  <c r="O642" i="18"/>
  <c r="Q642" i="18"/>
  <c r="S642" i="18"/>
  <c r="T642" i="18"/>
  <c r="R642" i="18" a="1"/>
  <c r="R642" i="18" s="1"/>
  <c r="O643" i="18"/>
  <c r="Q643" i="18"/>
  <c r="R643" i="18" s="1" a="1"/>
  <c r="R643" i="18" s="1"/>
  <c r="S643" i="18"/>
  <c r="T643" i="18"/>
  <c r="O644" i="18"/>
  <c r="Q644" i="18"/>
  <c r="S644" i="18"/>
  <c r="T644" i="18"/>
  <c r="R644" i="18" a="1"/>
  <c r="R644" i="18" s="1"/>
  <c r="O645" i="18"/>
  <c r="Q645" i="18"/>
  <c r="R645" i="18" s="1" a="1"/>
  <c r="R645" i="18" s="1"/>
  <c r="S645" i="18"/>
  <c r="T645" i="18"/>
  <c r="O646" i="18"/>
  <c r="Q646" i="18"/>
  <c r="S646" i="18"/>
  <c r="T646" i="18"/>
  <c r="R646" i="18" a="1"/>
  <c r="R646" i="18" s="1"/>
  <c r="O647" i="18"/>
  <c r="Q647" i="18"/>
  <c r="R647" i="18" s="1" a="1"/>
  <c r="R647" i="18" s="1"/>
  <c r="S647" i="18"/>
  <c r="T647" i="18"/>
  <c r="O648" i="18"/>
  <c r="Q648" i="18"/>
  <c r="S648" i="18"/>
  <c r="T648" i="18"/>
  <c r="R648" i="18" a="1"/>
  <c r="R648" i="18" s="1"/>
  <c r="O649" i="18"/>
  <c r="Q649" i="18"/>
  <c r="R649" i="18" s="1" a="1"/>
  <c r="R649" i="18" s="1"/>
  <c r="S649" i="18"/>
  <c r="T649" i="18"/>
  <c r="O650" i="18"/>
  <c r="Q650" i="18"/>
  <c r="S650" i="18"/>
  <c r="T650" i="18"/>
  <c r="R650" i="18" a="1"/>
  <c r="R650" i="18" s="1"/>
  <c r="O651" i="18"/>
  <c r="Q651" i="18"/>
  <c r="R651" i="18" s="1" a="1"/>
  <c r="R651" i="18" s="1"/>
  <c r="S651" i="18"/>
  <c r="T651" i="18"/>
  <c r="O652" i="18"/>
  <c r="Q652" i="18"/>
  <c r="S652" i="18"/>
  <c r="T652" i="18"/>
  <c r="R652" i="18" a="1"/>
  <c r="R652" i="18" s="1"/>
  <c r="O653" i="18"/>
  <c r="Q653" i="18"/>
  <c r="R653" i="18" s="1" a="1"/>
  <c r="R653" i="18" s="1"/>
  <c r="S653" i="18"/>
  <c r="T653" i="18"/>
  <c r="O654" i="18"/>
  <c r="Q654" i="18"/>
  <c r="S654" i="18"/>
  <c r="T654" i="18"/>
  <c r="R654" i="18" a="1"/>
  <c r="R654" i="18" s="1"/>
  <c r="O655" i="18"/>
  <c r="Q655" i="18"/>
  <c r="R655" i="18" s="1" a="1"/>
  <c r="R655" i="18" s="1"/>
  <c r="S655" i="18"/>
  <c r="T655" i="18"/>
  <c r="O656" i="18"/>
  <c r="Q656" i="18"/>
  <c r="S656" i="18"/>
  <c r="T656" i="18"/>
  <c r="R656" i="18" a="1"/>
  <c r="R656" i="18" s="1"/>
  <c r="O657" i="18"/>
  <c r="Q657" i="18"/>
  <c r="R657" i="18" s="1" a="1"/>
  <c r="R657" i="18" s="1"/>
  <c r="S657" i="18"/>
  <c r="T657" i="18"/>
  <c r="O658" i="18"/>
  <c r="Q658" i="18"/>
  <c r="S658" i="18"/>
  <c r="T658" i="18"/>
  <c r="R658" i="18" a="1"/>
  <c r="R658" i="18" s="1"/>
  <c r="O659" i="18"/>
  <c r="Q659" i="18"/>
  <c r="R659" i="18" s="1" a="1"/>
  <c r="R659" i="18" s="1"/>
  <c r="S659" i="18"/>
  <c r="T659" i="18"/>
  <c r="O660" i="18"/>
  <c r="Q660" i="18"/>
  <c r="S660" i="18"/>
  <c r="T660" i="18"/>
  <c r="R660" i="18" a="1"/>
  <c r="R660" i="18" s="1"/>
  <c r="O661" i="18"/>
  <c r="Q661" i="18"/>
  <c r="R661" i="18" s="1" a="1"/>
  <c r="R661" i="18" s="1"/>
  <c r="S661" i="18"/>
  <c r="T661" i="18"/>
  <c r="O662" i="18"/>
  <c r="Q662" i="18"/>
  <c r="S662" i="18"/>
  <c r="T662" i="18"/>
  <c r="R662" i="18" a="1"/>
  <c r="R662" i="18" s="1"/>
  <c r="O663" i="18"/>
  <c r="Q663" i="18"/>
  <c r="R663" i="18" s="1" a="1"/>
  <c r="R663" i="18" s="1"/>
  <c r="S663" i="18"/>
  <c r="T663" i="18"/>
  <c r="O664" i="18"/>
  <c r="Q664" i="18"/>
  <c r="S664" i="18"/>
  <c r="T664" i="18"/>
  <c r="R664" i="18" a="1"/>
  <c r="R664" i="18" s="1"/>
  <c r="O665" i="18"/>
  <c r="Q665" i="18"/>
  <c r="R665" i="18" s="1" a="1"/>
  <c r="R665" i="18" s="1"/>
  <c r="S665" i="18"/>
  <c r="T665" i="18"/>
  <c r="O666" i="18"/>
  <c r="Q666" i="18"/>
  <c r="S666" i="18"/>
  <c r="T666" i="18"/>
  <c r="R666" i="18" a="1"/>
  <c r="R666" i="18" s="1"/>
  <c r="O667" i="18"/>
  <c r="Q667" i="18"/>
  <c r="R667" i="18" s="1" a="1"/>
  <c r="R667" i="18" s="1"/>
  <c r="S667" i="18"/>
  <c r="T667" i="18"/>
  <c r="O668" i="18"/>
  <c r="Q668" i="18"/>
  <c r="S668" i="18"/>
  <c r="T668" i="18"/>
  <c r="R668" i="18" a="1"/>
  <c r="R668" i="18" s="1"/>
  <c r="O669" i="18"/>
  <c r="Q669" i="18"/>
  <c r="R669" i="18" s="1" a="1"/>
  <c r="R669" i="18" s="1"/>
  <c r="S669" i="18"/>
  <c r="T669" i="18"/>
  <c r="O670" i="18"/>
  <c r="Q670" i="18"/>
  <c r="S670" i="18"/>
  <c r="T670" i="18"/>
  <c r="R670" i="18" a="1"/>
  <c r="R670" i="18" s="1"/>
  <c r="O671" i="18"/>
  <c r="Q671" i="18"/>
  <c r="R671" i="18" s="1" a="1"/>
  <c r="R671" i="18" s="1"/>
  <c r="S671" i="18"/>
  <c r="T671" i="18"/>
  <c r="O672" i="18"/>
  <c r="Q672" i="18"/>
  <c r="S672" i="18"/>
  <c r="T672" i="18"/>
  <c r="R672" i="18" a="1"/>
  <c r="R672" i="18" s="1"/>
  <c r="O673" i="18"/>
  <c r="Q673" i="18"/>
  <c r="R673" i="18" s="1" a="1"/>
  <c r="R673" i="18" s="1"/>
  <c r="S673" i="18"/>
  <c r="T673" i="18"/>
  <c r="O674" i="18"/>
  <c r="Q674" i="18"/>
  <c r="S674" i="18"/>
  <c r="T674" i="18"/>
  <c r="R674" i="18" a="1"/>
  <c r="R674" i="18" s="1"/>
  <c r="O675" i="18"/>
  <c r="Q675" i="18"/>
  <c r="R675" i="18" s="1" a="1"/>
  <c r="R675" i="18" s="1"/>
  <c r="S675" i="18"/>
  <c r="T675" i="18"/>
  <c r="O676" i="18"/>
  <c r="Q676" i="18"/>
  <c r="S676" i="18"/>
  <c r="T676" i="18"/>
  <c r="R676" i="18" a="1"/>
  <c r="R676" i="18" s="1"/>
  <c r="O677" i="18"/>
  <c r="Q677" i="18"/>
  <c r="R677" i="18" s="1" a="1"/>
  <c r="R677" i="18" s="1"/>
  <c r="S677" i="18"/>
  <c r="T677" i="18"/>
  <c r="O678" i="18"/>
  <c r="Q678" i="18"/>
  <c r="S678" i="18"/>
  <c r="T678" i="18"/>
  <c r="R678" i="18" a="1"/>
  <c r="R678" i="18" s="1"/>
  <c r="O679" i="18"/>
  <c r="Q679" i="18"/>
  <c r="R679" i="18" s="1" a="1"/>
  <c r="R679" i="18" s="1"/>
  <c r="S679" i="18"/>
  <c r="T679" i="18"/>
  <c r="O680" i="18"/>
  <c r="Q680" i="18"/>
  <c r="S680" i="18"/>
  <c r="T680" i="18"/>
  <c r="R680" i="18" a="1"/>
  <c r="R680" i="18" s="1"/>
  <c r="O681" i="18"/>
  <c r="Q681" i="18"/>
  <c r="R681" i="18" s="1" a="1"/>
  <c r="R681" i="18" s="1"/>
  <c r="S681" i="18"/>
  <c r="T681" i="18"/>
  <c r="O682" i="18"/>
  <c r="Q682" i="18"/>
  <c r="S682" i="18"/>
  <c r="T682" i="18"/>
  <c r="R682" i="18" a="1"/>
  <c r="R682" i="18" s="1"/>
  <c r="O683" i="18"/>
  <c r="Q683" i="18"/>
  <c r="R683" i="18" s="1" a="1"/>
  <c r="R683" i="18" s="1"/>
  <c r="S683" i="18"/>
  <c r="T683" i="18"/>
  <c r="O684" i="18"/>
  <c r="Q684" i="18"/>
  <c r="S684" i="18"/>
  <c r="T684" i="18"/>
  <c r="R684" i="18" a="1"/>
  <c r="R684" i="18" s="1"/>
  <c r="O685" i="18"/>
  <c r="Q685" i="18"/>
  <c r="R685" i="18" s="1" a="1"/>
  <c r="R685" i="18" s="1"/>
  <c r="S685" i="18"/>
  <c r="T685" i="18"/>
  <c r="O686" i="18"/>
  <c r="Q686" i="18"/>
  <c r="S686" i="18"/>
  <c r="T686" i="18"/>
  <c r="R686" i="18" a="1"/>
  <c r="R686" i="18" s="1"/>
  <c r="O687" i="18"/>
  <c r="Q687" i="18"/>
  <c r="R687" i="18" s="1" a="1"/>
  <c r="R687" i="18" s="1"/>
  <c r="S687" i="18"/>
  <c r="T687" i="18"/>
  <c r="O688" i="18"/>
  <c r="Q688" i="18"/>
  <c r="S688" i="18"/>
  <c r="T688" i="18"/>
  <c r="R688" i="18" a="1"/>
  <c r="R688" i="18" s="1"/>
  <c r="O689" i="18"/>
  <c r="Q689" i="18"/>
  <c r="R689" i="18" s="1" a="1"/>
  <c r="R689" i="18" s="1"/>
  <c r="S689" i="18"/>
  <c r="T689" i="18"/>
  <c r="O690" i="18"/>
  <c r="Q690" i="18"/>
  <c r="S690" i="18"/>
  <c r="T690" i="18"/>
  <c r="R690" i="18" a="1"/>
  <c r="R690" i="18" s="1"/>
  <c r="O691" i="18"/>
  <c r="Q691" i="18"/>
  <c r="R691" i="18" s="1" a="1"/>
  <c r="R691" i="18" s="1"/>
  <c r="S691" i="18"/>
  <c r="T691" i="18"/>
  <c r="O692" i="18"/>
  <c r="Q692" i="18"/>
  <c r="S692" i="18"/>
  <c r="T692" i="18"/>
  <c r="R692" i="18" a="1"/>
  <c r="R692" i="18" s="1"/>
  <c r="O693" i="18"/>
  <c r="Q693" i="18"/>
  <c r="R693" i="18" s="1" a="1"/>
  <c r="R693" i="18" s="1"/>
  <c r="S693" i="18"/>
  <c r="T693" i="18"/>
  <c r="O694" i="18"/>
  <c r="Q694" i="18"/>
  <c r="S694" i="18"/>
  <c r="T694" i="18"/>
  <c r="R694" i="18" a="1"/>
  <c r="R694" i="18" s="1"/>
  <c r="O695" i="18"/>
  <c r="Q695" i="18"/>
  <c r="R695" i="18" s="1" a="1"/>
  <c r="R695" i="18" s="1"/>
  <c r="S695" i="18"/>
  <c r="T695" i="18"/>
  <c r="O696" i="18"/>
  <c r="Q696" i="18"/>
  <c r="S696" i="18"/>
  <c r="T696" i="18"/>
  <c r="R696" i="18" a="1"/>
  <c r="R696" i="18" s="1"/>
  <c r="O697" i="18"/>
  <c r="Q697" i="18"/>
  <c r="R697" i="18" s="1" a="1"/>
  <c r="R697" i="18" s="1"/>
  <c r="S697" i="18"/>
  <c r="T697" i="18"/>
  <c r="O698" i="18"/>
  <c r="Q698" i="18"/>
  <c r="S698" i="18"/>
  <c r="T698" i="18"/>
  <c r="R698" i="18" a="1"/>
  <c r="R698" i="18" s="1"/>
  <c r="O699" i="18"/>
  <c r="Q699" i="18"/>
  <c r="R699" i="18" s="1" a="1"/>
  <c r="R699" i="18" s="1"/>
  <c r="S699" i="18"/>
  <c r="T699" i="18"/>
  <c r="O700" i="18"/>
  <c r="Q700" i="18"/>
  <c r="S700" i="18"/>
  <c r="T700" i="18"/>
  <c r="R700" i="18" a="1"/>
  <c r="R700" i="18" s="1"/>
  <c r="O701" i="18"/>
  <c r="Q701" i="18"/>
  <c r="R701" i="18" s="1" a="1"/>
  <c r="R701" i="18" s="1"/>
  <c r="S701" i="18"/>
  <c r="T701" i="18"/>
  <c r="O702" i="18"/>
  <c r="Q702" i="18"/>
  <c r="S702" i="18"/>
  <c r="T702" i="18"/>
  <c r="R702" i="18" a="1"/>
  <c r="R702" i="18" s="1"/>
  <c r="O703" i="18"/>
  <c r="Q703" i="18"/>
  <c r="R703" i="18" s="1" a="1"/>
  <c r="R703" i="18" s="1"/>
  <c r="S703" i="18"/>
  <c r="T703" i="18"/>
  <c r="O704" i="18"/>
  <c r="Q704" i="18"/>
  <c r="S704" i="18"/>
  <c r="T704" i="18"/>
  <c r="R704" i="18" a="1"/>
  <c r="R704" i="18" s="1"/>
  <c r="O705" i="18"/>
  <c r="Q705" i="18"/>
  <c r="R705" i="18" s="1" a="1"/>
  <c r="R705" i="18" s="1"/>
  <c r="S705" i="18"/>
  <c r="T705" i="18"/>
  <c r="O706" i="18"/>
  <c r="Q706" i="18"/>
  <c r="S706" i="18"/>
  <c r="T706" i="18"/>
  <c r="R706" i="18" a="1"/>
  <c r="R706" i="18" s="1"/>
  <c r="O707" i="18"/>
  <c r="Q707" i="18"/>
  <c r="R707" i="18" s="1" a="1"/>
  <c r="R707" i="18" s="1"/>
  <c r="S707" i="18"/>
  <c r="T707" i="18"/>
  <c r="O708" i="18"/>
  <c r="Q708" i="18"/>
  <c r="S708" i="18"/>
  <c r="T708" i="18"/>
  <c r="R708" i="18" a="1"/>
  <c r="R708" i="18" s="1"/>
  <c r="O709" i="18"/>
  <c r="Q709" i="18"/>
  <c r="R709" i="18" s="1" a="1"/>
  <c r="R709" i="18" s="1"/>
  <c r="S709" i="18"/>
  <c r="T709" i="18"/>
  <c r="O710" i="18"/>
  <c r="Q710" i="18"/>
  <c r="S710" i="18"/>
  <c r="T710" i="18"/>
  <c r="R710" i="18" a="1"/>
  <c r="R710" i="18" s="1"/>
  <c r="O711" i="18"/>
  <c r="Q711" i="18"/>
  <c r="R711" i="18" s="1" a="1"/>
  <c r="R711" i="18" s="1"/>
  <c r="S711" i="18"/>
  <c r="T711" i="18"/>
  <c r="O712" i="18"/>
  <c r="Q712" i="18"/>
  <c r="S712" i="18"/>
  <c r="T712" i="18"/>
  <c r="R712" i="18" a="1"/>
  <c r="R712" i="18" s="1"/>
  <c r="O713" i="18"/>
  <c r="Q713" i="18"/>
  <c r="R713" i="18" s="1" a="1"/>
  <c r="R713" i="18" s="1"/>
  <c r="S713" i="18"/>
  <c r="T713" i="18"/>
  <c r="O714" i="18"/>
  <c r="Q714" i="18"/>
  <c r="S714" i="18"/>
  <c r="T714" i="18"/>
  <c r="R714" i="18" a="1"/>
  <c r="R714" i="18" s="1"/>
  <c r="O715" i="18"/>
  <c r="Q715" i="18"/>
  <c r="R715" i="18" s="1" a="1"/>
  <c r="R715" i="18" s="1"/>
  <c r="S715" i="18"/>
  <c r="T715" i="18"/>
  <c r="O716" i="18"/>
  <c r="Q716" i="18"/>
  <c r="S716" i="18"/>
  <c r="T716" i="18"/>
  <c r="R716" i="18" a="1"/>
  <c r="R716" i="18" s="1"/>
  <c r="O717" i="18"/>
  <c r="Q717" i="18"/>
  <c r="R717" i="18" s="1" a="1"/>
  <c r="R717" i="18" s="1"/>
  <c r="S717" i="18"/>
  <c r="T717" i="18"/>
  <c r="O718" i="18"/>
  <c r="Q718" i="18"/>
  <c r="S718" i="18"/>
  <c r="T718" i="18"/>
  <c r="R718" i="18" a="1"/>
  <c r="R718" i="18" s="1"/>
  <c r="O719" i="18"/>
  <c r="Q719" i="18"/>
  <c r="R719" i="18" s="1" a="1"/>
  <c r="R719" i="18" s="1"/>
  <c r="S719" i="18"/>
  <c r="T719" i="18"/>
  <c r="O720" i="18"/>
  <c r="Q720" i="18"/>
  <c r="S720" i="18"/>
  <c r="T720" i="18"/>
  <c r="R720" i="18" a="1"/>
  <c r="R720" i="18" s="1"/>
  <c r="O721" i="18"/>
  <c r="Q721" i="18"/>
  <c r="R721" i="18" s="1" a="1"/>
  <c r="R721" i="18" s="1"/>
  <c r="S721" i="18"/>
  <c r="T721" i="18"/>
  <c r="O722" i="18"/>
  <c r="Q722" i="18"/>
  <c r="S722" i="18"/>
  <c r="T722" i="18"/>
  <c r="R722" i="18" a="1"/>
  <c r="R722" i="18" s="1"/>
  <c r="O723" i="18"/>
  <c r="Q723" i="18"/>
  <c r="R723" i="18" s="1" a="1"/>
  <c r="R723" i="18" s="1"/>
  <c r="S723" i="18"/>
  <c r="T723" i="18"/>
  <c r="O724" i="18"/>
  <c r="Q724" i="18"/>
  <c r="S724" i="18"/>
  <c r="T724" i="18"/>
  <c r="R724" i="18" a="1"/>
  <c r="R724" i="18" s="1"/>
  <c r="O725" i="18"/>
  <c r="Q725" i="18"/>
  <c r="R725" i="18" s="1" a="1"/>
  <c r="R725" i="18" s="1"/>
  <c r="S725" i="18"/>
  <c r="T725" i="18"/>
  <c r="O726" i="18"/>
  <c r="Q726" i="18"/>
  <c r="S726" i="18"/>
  <c r="T726" i="18"/>
  <c r="R726" i="18" a="1"/>
  <c r="R726" i="18" s="1"/>
  <c r="O727" i="18"/>
  <c r="Q727" i="18"/>
  <c r="R727" i="18" s="1" a="1"/>
  <c r="R727" i="18" s="1"/>
  <c r="S727" i="18"/>
  <c r="T727" i="18"/>
  <c r="O728" i="18"/>
  <c r="Q728" i="18"/>
  <c r="S728" i="18"/>
  <c r="T728" i="18"/>
  <c r="R728" i="18" a="1"/>
  <c r="R728" i="18" s="1"/>
  <c r="O729" i="18"/>
  <c r="Q729" i="18"/>
  <c r="R729" i="18" s="1" a="1"/>
  <c r="R729" i="18" s="1"/>
  <c r="S729" i="18"/>
  <c r="T729" i="18"/>
  <c r="O730" i="18"/>
  <c r="Q730" i="18"/>
  <c r="S730" i="18"/>
  <c r="T730" i="18"/>
  <c r="R730" i="18" a="1"/>
  <c r="R730" i="18" s="1"/>
  <c r="O731" i="18"/>
  <c r="Q731" i="18"/>
  <c r="R731" i="18" s="1" a="1"/>
  <c r="R731" i="18" s="1"/>
  <c r="S731" i="18"/>
  <c r="T731" i="18"/>
  <c r="O732" i="18"/>
  <c r="Q732" i="18"/>
  <c r="S732" i="18"/>
  <c r="T732" i="18"/>
  <c r="R732" i="18" a="1"/>
  <c r="R732" i="18" s="1"/>
  <c r="O733" i="18"/>
  <c r="Q733" i="18"/>
  <c r="R733" i="18" s="1" a="1"/>
  <c r="R733" i="18" s="1"/>
  <c r="S733" i="18"/>
  <c r="T733" i="18"/>
  <c r="O734" i="18"/>
  <c r="Q734" i="18"/>
  <c r="S734" i="18"/>
  <c r="T734" i="18"/>
  <c r="R734" i="18" a="1"/>
  <c r="R734" i="18" s="1"/>
  <c r="O735" i="18"/>
  <c r="Q735" i="18"/>
  <c r="R735" i="18" s="1" a="1"/>
  <c r="R735" i="18" s="1"/>
  <c r="S735" i="18"/>
  <c r="T735" i="18"/>
  <c r="O736" i="18"/>
  <c r="Q736" i="18"/>
  <c r="S736" i="18"/>
  <c r="T736" i="18"/>
  <c r="R736" i="18" a="1"/>
  <c r="R736" i="18" s="1"/>
  <c r="O737" i="18"/>
  <c r="Q737" i="18"/>
  <c r="R737" i="18" s="1" a="1"/>
  <c r="R737" i="18" s="1"/>
  <c r="S737" i="18"/>
  <c r="T737" i="18"/>
  <c r="O738" i="18"/>
  <c r="Q738" i="18"/>
  <c r="S738" i="18"/>
  <c r="T738" i="18"/>
  <c r="R738" i="18" a="1"/>
  <c r="R738" i="18" s="1"/>
  <c r="O739" i="18"/>
  <c r="Q739" i="18"/>
  <c r="R739" i="18" s="1" a="1"/>
  <c r="R739" i="18" s="1"/>
  <c r="S739" i="18"/>
  <c r="T739" i="18"/>
  <c r="O740" i="18"/>
  <c r="Q740" i="18"/>
  <c r="S740" i="18"/>
  <c r="T740" i="18"/>
  <c r="R740" i="18" a="1"/>
  <c r="R740" i="18" s="1"/>
  <c r="O741" i="18"/>
  <c r="Q741" i="18"/>
  <c r="R741" i="18" s="1" a="1"/>
  <c r="R741" i="18" s="1"/>
  <c r="S741" i="18"/>
  <c r="T741" i="18"/>
  <c r="O742" i="18"/>
  <c r="Q742" i="18"/>
  <c r="S742" i="18"/>
  <c r="T742" i="18"/>
  <c r="R742" i="18" a="1"/>
  <c r="R742" i="18" s="1"/>
  <c r="O743" i="18"/>
  <c r="Q743" i="18"/>
  <c r="R743" i="18" s="1" a="1"/>
  <c r="R743" i="18" s="1"/>
  <c r="S743" i="18"/>
  <c r="T743" i="18"/>
  <c r="O744" i="18"/>
  <c r="Q744" i="18"/>
  <c r="S744" i="18"/>
  <c r="T744" i="18"/>
  <c r="R744" i="18" a="1"/>
  <c r="R744" i="18" s="1"/>
  <c r="O745" i="18"/>
  <c r="Q745" i="18"/>
  <c r="R745" i="18" s="1" a="1"/>
  <c r="R745" i="18" s="1"/>
  <c r="S745" i="18"/>
  <c r="T745" i="18"/>
  <c r="O746" i="18"/>
  <c r="Q746" i="18"/>
  <c r="S746" i="18"/>
  <c r="T746" i="18"/>
  <c r="R746" i="18" a="1"/>
  <c r="R746" i="18" s="1"/>
  <c r="O747" i="18"/>
  <c r="Q747" i="18"/>
  <c r="R747" i="18" s="1" a="1"/>
  <c r="R747" i="18" s="1"/>
  <c r="S747" i="18"/>
  <c r="T747" i="18"/>
  <c r="O748" i="18"/>
  <c r="Q748" i="18"/>
  <c r="S748" i="18"/>
  <c r="T748" i="18"/>
  <c r="R748" i="18" a="1"/>
  <c r="R748" i="18" s="1"/>
  <c r="O749" i="18"/>
  <c r="Q749" i="18"/>
  <c r="R749" i="18" s="1" a="1"/>
  <c r="R749" i="18" s="1"/>
  <c r="S749" i="18"/>
  <c r="T749" i="18"/>
  <c r="O750" i="18"/>
  <c r="Q750" i="18"/>
  <c r="S750" i="18"/>
  <c r="T750" i="18"/>
  <c r="R750" i="18" a="1"/>
  <c r="R750" i="18" s="1"/>
  <c r="O751" i="18"/>
  <c r="Q751" i="18"/>
  <c r="R751" i="18" s="1" a="1"/>
  <c r="R751" i="18" s="1"/>
  <c r="S751" i="18"/>
  <c r="T751" i="18"/>
  <c r="O752" i="18"/>
  <c r="Q752" i="18"/>
  <c r="S752" i="18"/>
  <c r="T752" i="18"/>
  <c r="R752" i="18" a="1"/>
  <c r="R752" i="18" s="1"/>
  <c r="O753" i="18"/>
  <c r="Q753" i="18"/>
  <c r="R753" i="18" s="1" a="1"/>
  <c r="R753" i="18" s="1"/>
  <c r="S753" i="18"/>
  <c r="T753" i="18"/>
  <c r="O754" i="18"/>
  <c r="Q754" i="18"/>
  <c r="S754" i="18"/>
  <c r="T754" i="18"/>
  <c r="R754" i="18" a="1"/>
  <c r="R754" i="18" s="1"/>
  <c r="O755" i="18"/>
  <c r="Q755" i="18"/>
  <c r="R755" i="18" s="1" a="1"/>
  <c r="R755" i="18" s="1"/>
  <c r="S755" i="18"/>
  <c r="T755" i="18"/>
  <c r="O756" i="18"/>
  <c r="Q756" i="18"/>
  <c r="S756" i="18"/>
  <c r="T756" i="18"/>
  <c r="R756" i="18" a="1"/>
  <c r="R756" i="18" s="1"/>
  <c r="O757" i="18"/>
  <c r="Q757" i="18"/>
  <c r="R757" i="18" s="1" a="1"/>
  <c r="R757" i="18" s="1"/>
  <c r="S757" i="18"/>
  <c r="T757" i="18"/>
  <c r="O758" i="18"/>
  <c r="Q758" i="18"/>
  <c r="S758" i="18"/>
  <c r="T758" i="18"/>
  <c r="R758" i="18" a="1"/>
  <c r="R758" i="18" s="1"/>
  <c r="O759" i="18"/>
  <c r="Q759" i="18"/>
  <c r="R759" i="18" s="1" a="1"/>
  <c r="R759" i="18" s="1"/>
  <c r="S759" i="18"/>
  <c r="T759" i="18"/>
  <c r="O760" i="18"/>
  <c r="Q760" i="18"/>
  <c r="S760" i="18"/>
  <c r="T760" i="18"/>
  <c r="R760" i="18" a="1"/>
  <c r="R760" i="18" s="1"/>
  <c r="O761" i="18"/>
  <c r="Q761" i="18"/>
  <c r="R761" i="18" s="1" a="1"/>
  <c r="R761" i="18" s="1"/>
  <c r="S761" i="18"/>
  <c r="T761" i="18"/>
  <c r="O762" i="18"/>
  <c r="Q762" i="18"/>
  <c r="S762" i="18"/>
  <c r="T762" i="18"/>
  <c r="R762" i="18" a="1"/>
  <c r="R762" i="18" s="1"/>
  <c r="O763" i="18"/>
  <c r="Q763" i="18"/>
  <c r="R763" i="18" s="1" a="1"/>
  <c r="R763" i="18" s="1"/>
  <c r="S763" i="18"/>
  <c r="T763" i="18"/>
  <c r="O764" i="18"/>
  <c r="Q764" i="18"/>
  <c r="S764" i="18"/>
  <c r="T764" i="18"/>
  <c r="R764" i="18" a="1"/>
  <c r="R764" i="18" s="1"/>
  <c r="O765" i="18"/>
  <c r="Q765" i="18"/>
  <c r="R765" i="18" s="1" a="1"/>
  <c r="R765" i="18" s="1"/>
  <c r="S765" i="18"/>
  <c r="T765" i="18"/>
  <c r="O766" i="18"/>
  <c r="Q766" i="18"/>
  <c r="S766" i="18"/>
  <c r="T766" i="18"/>
  <c r="R766" i="18" a="1"/>
  <c r="R766" i="18" s="1"/>
  <c r="O767" i="18"/>
  <c r="Q767" i="18"/>
  <c r="R767" i="18" s="1" a="1"/>
  <c r="R767" i="18" s="1"/>
  <c r="S767" i="18"/>
  <c r="T767" i="18"/>
  <c r="O768" i="18"/>
  <c r="Q768" i="18"/>
  <c r="S768" i="18"/>
  <c r="T768" i="18"/>
  <c r="R768" i="18" a="1"/>
  <c r="R768" i="18" s="1"/>
  <c r="O769" i="18"/>
  <c r="Q769" i="18"/>
  <c r="R769" i="18" s="1" a="1"/>
  <c r="R769" i="18" s="1"/>
  <c r="S769" i="18"/>
  <c r="T769" i="18"/>
  <c r="O770" i="18"/>
  <c r="Q770" i="18"/>
  <c r="S770" i="18"/>
  <c r="T770" i="18"/>
  <c r="R770" i="18" a="1"/>
  <c r="R770" i="18" s="1"/>
  <c r="O771" i="18"/>
  <c r="Q771" i="18"/>
  <c r="R771" i="18" s="1" a="1"/>
  <c r="R771" i="18" s="1"/>
  <c r="S771" i="18"/>
  <c r="T771" i="18"/>
  <c r="O772" i="18"/>
  <c r="Q772" i="18"/>
  <c r="S772" i="18"/>
  <c r="T772" i="18"/>
  <c r="R772" i="18" a="1"/>
  <c r="R772" i="18" s="1"/>
  <c r="O773" i="18"/>
  <c r="Q773" i="18"/>
  <c r="R773" i="18" s="1" a="1"/>
  <c r="R773" i="18" s="1"/>
  <c r="S773" i="18"/>
  <c r="T773" i="18"/>
  <c r="O774" i="18"/>
  <c r="Q774" i="18"/>
  <c r="S774" i="18"/>
  <c r="T774" i="18"/>
  <c r="R774" i="18" a="1"/>
  <c r="R774" i="18" s="1"/>
  <c r="O775" i="18"/>
  <c r="Q775" i="18"/>
  <c r="R775" i="18" s="1" a="1"/>
  <c r="R775" i="18" s="1"/>
  <c r="S775" i="18"/>
  <c r="T775" i="18"/>
  <c r="O776" i="18"/>
  <c r="Q776" i="18"/>
  <c r="S776" i="18"/>
  <c r="T776" i="18"/>
  <c r="R776" i="18" a="1"/>
  <c r="R776" i="18" s="1"/>
  <c r="O777" i="18"/>
  <c r="Q777" i="18"/>
  <c r="R777" i="18" s="1" a="1"/>
  <c r="R777" i="18" s="1"/>
  <c r="S777" i="18"/>
  <c r="T777" i="18"/>
  <c r="O778" i="18"/>
  <c r="Q778" i="18"/>
  <c r="S778" i="18"/>
  <c r="T778" i="18"/>
  <c r="R778" i="18" a="1"/>
  <c r="R778" i="18" s="1"/>
  <c r="O779" i="18"/>
  <c r="Q779" i="18"/>
  <c r="R779" i="18" s="1" a="1"/>
  <c r="R779" i="18" s="1"/>
  <c r="S779" i="18"/>
  <c r="T779" i="18"/>
  <c r="O780" i="18"/>
  <c r="Q780" i="18"/>
  <c r="S780" i="18"/>
  <c r="T780" i="18"/>
  <c r="R780" i="18" a="1"/>
  <c r="R780" i="18" s="1"/>
  <c r="O781" i="18"/>
  <c r="Q781" i="18"/>
  <c r="R781" i="18" s="1" a="1"/>
  <c r="R781" i="18" s="1"/>
  <c r="S781" i="18"/>
  <c r="T781" i="18"/>
  <c r="O782" i="18"/>
  <c r="Q782" i="18"/>
  <c r="S782" i="18"/>
  <c r="T782" i="18"/>
  <c r="R782" i="18" a="1"/>
  <c r="R782" i="18" s="1"/>
  <c r="O783" i="18"/>
  <c r="Q783" i="18"/>
  <c r="R783" i="18" s="1" a="1"/>
  <c r="R783" i="18" s="1"/>
  <c r="S783" i="18"/>
  <c r="T783" i="18"/>
  <c r="O784" i="18"/>
  <c r="Q784" i="18"/>
  <c r="S784" i="18"/>
  <c r="T784" i="18"/>
  <c r="R784" i="18" a="1"/>
  <c r="R784" i="18" s="1"/>
  <c r="O785" i="18"/>
  <c r="Q785" i="18"/>
  <c r="R785" i="18" s="1" a="1"/>
  <c r="R785" i="18" s="1"/>
  <c r="S785" i="18"/>
  <c r="T785" i="18"/>
  <c r="O786" i="18"/>
  <c r="Q786" i="18"/>
  <c r="S786" i="18"/>
  <c r="T786" i="18"/>
  <c r="R786" i="18" a="1"/>
  <c r="R786" i="18" s="1"/>
  <c r="O787" i="18"/>
  <c r="Q787" i="18"/>
  <c r="R787" i="18" s="1" a="1"/>
  <c r="R787" i="18" s="1"/>
  <c r="S787" i="18"/>
  <c r="T787" i="18"/>
  <c r="O788" i="18"/>
  <c r="Q788" i="18"/>
  <c r="S788" i="18"/>
  <c r="T788" i="18"/>
  <c r="R788" i="18" a="1"/>
  <c r="R788" i="18" s="1"/>
  <c r="O789" i="18"/>
  <c r="Q789" i="18"/>
  <c r="R789" i="18" s="1" a="1"/>
  <c r="R789" i="18" s="1"/>
  <c r="S789" i="18"/>
  <c r="T789" i="18"/>
  <c r="O790" i="18"/>
  <c r="Q790" i="18"/>
  <c r="S790" i="18"/>
  <c r="T790" i="18"/>
  <c r="R790" i="18" a="1"/>
  <c r="R790" i="18" s="1"/>
  <c r="O791" i="18"/>
  <c r="Q791" i="18"/>
  <c r="R791" i="18" s="1" a="1"/>
  <c r="R791" i="18" s="1"/>
  <c r="S791" i="18"/>
  <c r="T791" i="18"/>
  <c r="O792" i="18"/>
  <c r="Q792" i="18"/>
  <c r="S792" i="18"/>
  <c r="T792" i="18"/>
  <c r="R792" i="18" a="1"/>
  <c r="R792" i="18" s="1"/>
  <c r="O793" i="18"/>
  <c r="Q793" i="18"/>
  <c r="R793" i="18" s="1" a="1"/>
  <c r="R793" i="18" s="1"/>
  <c r="S793" i="18"/>
  <c r="T793" i="18"/>
  <c r="O794" i="18"/>
  <c r="Q794" i="18"/>
  <c r="S794" i="18"/>
  <c r="T794" i="18"/>
  <c r="R794" i="18" a="1"/>
  <c r="R794" i="18" s="1"/>
  <c r="O795" i="18"/>
  <c r="Q795" i="18"/>
  <c r="R795" i="18" s="1" a="1"/>
  <c r="R795" i="18" s="1"/>
  <c r="S795" i="18"/>
  <c r="T795" i="18"/>
  <c r="O796" i="18"/>
  <c r="Q796" i="18"/>
  <c r="S796" i="18"/>
  <c r="T796" i="18"/>
  <c r="R796" i="18" a="1"/>
  <c r="R796" i="18" s="1"/>
  <c r="O797" i="18"/>
  <c r="Q797" i="18"/>
  <c r="R797" i="18" s="1" a="1"/>
  <c r="R797" i="18" s="1"/>
  <c r="S797" i="18"/>
  <c r="T797" i="18"/>
  <c r="O798" i="18"/>
  <c r="Q798" i="18"/>
  <c r="S798" i="18"/>
  <c r="T798" i="18"/>
  <c r="R798" i="18" a="1"/>
  <c r="R798" i="18" s="1"/>
  <c r="O799" i="18"/>
  <c r="Q799" i="18"/>
  <c r="R799" i="18" s="1" a="1"/>
  <c r="R799" i="18" s="1"/>
  <c r="S799" i="18"/>
  <c r="T799" i="18"/>
  <c r="O800" i="18"/>
  <c r="Q800" i="18"/>
  <c r="S800" i="18"/>
  <c r="T800" i="18"/>
  <c r="R800" i="18" a="1"/>
  <c r="R800" i="18" s="1"/>
  <c r="O801" i="18"/>
  <c r="Q801" i="18"/>
  <c r="R801" i="18" s="1" a="1"/>
  <c r="R801" i="18" s="1"/>
  <c r="S801" i="18"/>
  <c r="T801" i="18"/>
  <c r="O802" i="18"/>
  <c r="Q802" i="18"/>
  <c r="S802" i="18"/>
  <c r="T802" i="18"/>
  <c r="R802" i="18" a="1"/>
  <c r="R802" i="18" s="1"/>
  <c r="O803" i="18"/>
  <c r="Q803" i="18"/>
  <c r="R803" i="18" s="1" a="1"/>
  <c r="R803" i="18" s="1"/>
  <c r="S803" i="18"/>
  <c r="T803" i="18"/>
  <c r="O804" i="18"/>
  <c r="Q804" i="18"/>
  <c r="S804" i="18"/>
  <c r="T804" i="18"/>
  <c r="R804" i="18" a="1"/>
  <c r="R804" i="18" s="1"/>
  <c r="O805" i="18"/>
  <c r="Q805" i="18"/>
  <c r="R805" i="18" s="1" a="1"/>
  <c r="R805" i="18" s="1"/>
  <c r="S805" i="18"/>
  <c r="T805" i="18"/>
  <c r="O806" i="18"/>
  <c r="Q806" i="18"/>
  <c r="S806" i="18"/>
  <c r="T806" i="18"/>
  <c r="R806" i="18" a="1"/>
  <c r="R806" i="18" s="1"/>
  <c r="O807" i="18"/>
  <c r="Q807" i="18"/>
  <c r="R807" i="18" s="1" a="1"/>
  <c r="R807" i="18" s="1"/>
  <c r="S807" i="18"/>
  <c r="T807" i="18"/>
  <c r="O808" i="18"/>
  <c r="Q808" i="18"/>
  <c r="S808" i="18"/>
  <c r="T808" i="18"/>
  <c r="R808" i="18" a="1"/>
  <c r="R808" i="18" s="1"/>
  <c r="O809" i="18"/>
  <c r="Q809" i="18"/>
  <c r="R809" i="18" s="1" a="1"/>
  <c r="R809" i="18" s="1"/>
  <c r="S809" i="18"/>
  <c r="T809" i="18"/>
  <c r="O810" i="18"/>
  <c r="Q810" i="18"/>
  <c r="S810" i="18"/>
  <c r="T810" i="18"/>
  <c r="R810" i="18" a="1"/>
  <c r="R810" i="18" s="1"/>
  <c r="O811" i="18"/>
  <c r="Q811" i="18"/>
  <c r="R811" i="18" s="1" a="1"/>
  <c r="R811" i="18" s="1"/>
  <c r="S811" i="18"/>
  <c r="T811" i="18"/>
  <c r="O812" i="18"/>
  <c r="Q812" i="18"/>
  <c r="S812" i="18"/>
  <c r="T812" i="18"/>
  <c r="R812" i="18" a="1"/>
  <c r="R812" i="18" s="1"/>
  <c r="O813" i="18"/>
  <c r="Q813" i="18"/>
  <c r="R813" i="18" s="1" a="1"/>
  <c r="R813" i="18" s="1"/>
  <c r="S813" i="18"/>
  <c r="T813" i="18"/>
  <c r="O814" i="18"/>
  <c r="Q814" i="18"/>
  <c r="S814" i="18"/>
  <c r="T814" i="18"/>
  <c r="R814" i="18" a="1"/>
  <c r="R814" i="18" s="1"/>
  <c r="O815" i="18"/>
  <c r="Q815" i="18"/>
  <c r="R815" i="18" s="1" a="1"/>
  <c r="R815" i="18" s="1"/>
  <c r="S815" i="18"/>
  <c r="T815" i="18"/>
  <c r="O816" i="18"/>
  <c r="Q816" i="18"/>
  <c r="S816" i="18"/>
  <c r="T816" i="18"/>
  <c r="R816" i="18" a="1"/>
  <c r="R816" i="18" s="1"/>
  <c r="O817" i="18"/>
  <c r="Q817" i="18"/>
  <c r="R817" i="18" s="1" a="1"/>
  <c r="R817" i="18" s="1"/>
  <c r="S817" i="18"/>
  <c r="T817" i="18"/>
  <c r="O818" i="18"/>
  <c r="Q818" i="18"/>
  <c r="S818" i="18"/>
  <c r="T818" i="18"/>
  <c r="R818" i="18" a="1"/>
  <c r="R818" i="18" s="1"/>
  <c r="O819" i="18"/>
  <c r="Q819" i="18"/>
  <c r="R819" i="18" s="1" a="1"/>
  <c r="R819" i="18" s="1"/>
  <c r="S819" i="18"/>
  <c r="T819" i="18"/>
  <c r="O820" i="18"/>
  <c r="Q820" i="18"/>
  <c r="S820" i="18"/>
  <c r="T820" i="18"/>
  <c r="R820" i="18" a="1"/>
  <c r="R820" i="18" s="1"/>
  <c r="O821" i="18"/>
  <c r="Q821" i="18"/>
  <c r="R821" i="18" s="1" a="1"/>
  <c r="R821" i="18" s="1"/>
  <c r="S821" i="18"/>
  <c r="T821" i="18"/>
  <c r="O822" i="18"/>
  <c r="Q822" i="18"/>
  <c r="S822" i="18"/>
  <c r="T822" i="18"/>
  <c r="R822" i="18" a="1"/>
  <c r="R822" i="18" s="1"/>
  <c r="O823" i="18"/>
  <c r="Q823" i="18"/>
  <c r="R823" i="18" s="1" a="1"/>
  <c r="R823" i="18" s="1"/>
  <c r="S823" i="18"/>
  <c r="T823" i="18"/>
  <c r="O824" i="18"/>
  <c r="Q824" i="18"/>
  <c r="S824" i="18"/>
  <c r="T824" i="18"/>
  <c r="R824" i="18" a="1"/>
  <c r="R824" i="18" s="1"/>
  <c r="O825" i="18"/>
  <c r="Q825" i="18"/>
  <c r="R825" i="18" s="1" a="1"/>
  <c r="R825" i="18" s="1"/>
  <c r="S825" i="18"/>
  <c r="T825" i="18"/>
  <c r="O826" i="18"/>
  <c r="Q826" i="18"/>
  <c r="S826" i="18"/>
  <c r="T826" i="18"/>
  <c r="R826" i="18" a="1"/>
  <c r="R826" i="18" s="1"/>
  <c r="O827" i="18"/>
  <c r="Q827" i="18"/>
  <c r="R827" i="18" s="1" a="1"/>
  <c r="R827" i="18" s="1"/>
  <c r="S827" i="18"/>
  <c r="T827" i="18"/>
  <c r="O828" i="18"/>
  <c r="Q828" i="18"/>
  <c r="S828" i="18"/>
  <c r="T828" i="18"/>
  <c r="R828" i="18" a="1"/>
  <c r="R828" i="18" s="1"/>
  <c r="O829" i="18"/>
  <c r="Q829" i="18"/>
  <c r="R829" i="18" s="1" a="1"/>
  <c r="R829" i="18" s="1"/>
  <c r="S829" i="18"/>
  <c r="T829" i="18"/>
  <c r="O830" i="18"/>
  <c r="Q830" i="18"/>
  <c r="S830" i="18"/>
  <c r="T830" i="18"/>
  <c r="R830" i="18" a="1"/>
  <c r="R830" i="18" s="1"/>
  <c r="O831" i="18"/>
  <c r="Q831" i="18"/>
  <c r="R831" i="18" s="1" a="1"/>
  <c r="R831" i="18" s="1"/>
  <c r="S831" i="18"/>
  <c r="T831" i="18"/>
  <c r="O832" i="18"/>
  <c r="Q832" i="18"/>
  <c r="S832" i="18"/>
  <c r="T832" i="18"/>
  <c r="R832" i="18" a="1"/>
  <c r="R832" i="18" s="1"/>
  <c r="O833" i="18"/>
  <c r="Q833" i="18"/>
  <c r="R833" i="18" s="1" a="1"/>
  <c r="R833" i="18" s="1"/>
  <c r="S833" i="18"/>
  <c r="T833" i="18"/>
  <c r="O834" i="18"/>
  <c r="Q834" i="18"/>
  <c r="S834" i="18"/>
  <c r="T834" i="18"/>
  <c r="R834" i="18" a="1"/>
  <c r="R834" i="18" s="1"/>
  <c r="O835" i="18"/>
  <c r="Q835" i="18"/>
  <c r="R835" i="18" s="1" a="1"/>
  <c r="R835" i="18" s="1"/>
  <c r="S835" i="18"/>
  <c r="T835" i="18"/>
  <c r="O836" i="18"/>
  <c r="Q836" i="18"/>
  <c r="S836" i="18"/>
  <c r="T836" i="18"/>
  <c r="R836" i="18" a="1"/>
  <c r="R836" i="18" s="1"/>
  <c r="O837" i="18"/>
  <c r="Q837" i="18"/>
  <c r="R837" i="18" s="1" a="1"/>
  <c r="R837" i="18" s="1"/>
  <c r="S837" i="18"/>
  <c r="T837" i="18"/>
  <c r="O838" i="18"/>
  <c r="Q838" i="18"/>
  <c r="S838" i="18"/>
  <c r="T838" i="18"/>
  <c r="R838" i="18" a="1"/>
  <c r="R838" i="18" s="1"/>
  <c r="O839" i="18"/>
  <c r="Q839" i="18"/>
  <c r="R839" i="18" s="1" a="1"/>
  <c r="R839" i="18" s="1"/>
  <c r="S839" i="18"/>
  <c r="T839" i="18"/>
  <c r="O840" i="18"/>
  <c r="Q840" i="18"/>
  <c r="S840" i="18"/>
  <c r="T840" i="18"/>
  <c r="R840" i="18" a="1"/>
  <c r="R840" i="18" s="1"/>
  <c r="O841" i="18"/>
  <c r="Q841" i="18"/>
  <c r="R841" i="18" s="1" a="1"/>
  <c r="R841" i="18" s="1"/>
  <c r="S841" i="18"/>
  <c r="T841" i="18"/>
  <c r="O842" i="18"/>
  <c r="Q842" i="18"/>
  <c r="S842" i="18"/>
  <c r="T842" i="18"/>
  <c r="R842" i="18" a="1"/>
  <c r="R842" i="18" s="1"/>
  <c r="O843" i="18"/>
  <c r="Q843" i="18"/>
  <c r="R843" i="18" s="1" a="1"/>
  <c r="R843" i="18" s="1"/>
  <c r="S843" i="18"/>
  <c r="T843" i="18"/>
  <c r="O844" i="18"/>
  <c r="Q844" i="18"/>
  <c r="S844" i="18"/>
  <c r="T844" i="18"/>
  <c r="R844" i="18" a="1"/>
  <c r="R844" i="18" s="1"/>
  <c r="O845" i="18"/>
  <c r="Q845" i="18"/>
  <c r="R845" i="18" s="1" a="1"/>
  <c r="R845" i="18" s="1"/>
  <c r="S845" i="18"/>
  <c r="T845" i="18"/>
  <c r="O846" i="18"/>
  <c r="Q846" i="18"/>
  <c r="S846" i="18"/>
  <c r="T846" i="18"/>
  <c r="R846" i="18" a="1"/>
  <c r="R846" i="18" s="1"/>
  <c r="O847" i="18"/>
  <c r="Q847" i="18"/>
  <c r="R847" i="18" s="1" a="1"/>
  <c r="R847" i="18" s="1"/>
  <c r="S847" i="18"/>
  <c r="T847" i="18"/>
  <c r="O848" i="18"/>
  <c r="Q848" i="18"/>
  <c r="S848" i="18"/>
  <c r="T848" i="18"/>
  <c r="R848" i="18" a="1"/>
  <c r="R848" i="18" s="1"/>
  <c r="O849" i="18"/>
  <c r="Q849" i="18"/>
  <c r="R849" i="18" s="1" a="1"/>
  <c r="R849" i="18" s="1"/>
  <c r="S849" i="18"/>
  <c r="T849" i="18"/>
  <c r="O850" i="18"/>
  <c r="Q850" i="18"/>
  <c r="S850" i="18"/>
  <c r="T850" i="18"/>
  <c r="R850" i="18" a="1"/>
  <c r="R850" i="18" s="1"/>
  <c r="O851" i="18"/>
  <c r="Q851" i="18"/>
  <c r="R851" i="18" s="1" a="1"/>
  <c r="R851" i="18" s="1"/>
  <c r="S851" i="18"/>
  <c r="T851" i="18"/>
  <c r="O852" i="18"/>
  <c r="Q852" i="18"/>
  <c r="S852" i="18"/>
  <c r="T852" i="18"/>
  <c r="R852" i="18" a="1"/>
  <c r="R852" i="18" s="1"/>
  <c r="O853" i="18"/>
  <c r="Q853" i="18"/>
  <c r="R853" i="18" s="1" a="1"/>
  <c r="R853" i="18" s="1"/>
  <c r="S853" i="18"/>
  <c r="T853" i="18"/>
  <c r="O854" i="18"/>
  <c r="Q854" i="18"/>
  <c r="S854" i="18"/>
  <c r="T854" i="18"/>
  <c r="R854" i="18" a="1"/>
  <c r="R854" i="18" s="1"/>
  <c r="O855" i="18"/>
  <c r="Q855" i="18"/>
  <c r="R855" i="18" s="1" a="1"/>
  <c r="R855" i="18" s="1"/>
  <c r="S855" i="18"/>
  <c r="T855" i="18"/>
  <c r="O856" i="18"/>
  <c r="Q856" i="18"/>
  <c r="S856" i="18"/>
  <c r="T856" i="18"/>
  <c r="R856" i="18" a="1"/>
  <c r="R856" i="18" s="1"/>
  <c r="O857" i="18"/>
  <c r="Q857" i="18"/>
  <c r="R857" i="18" s="1" a="1"/>
  <c r="R857" i="18" s="1"/>
  <c r="S857" i="18"/>
  <c r="T857" i="18"/>
  <c r="O858" i="18"/>
  <c r="Q858" i="18"/>
  <c r="S858" i="18"/>
  <c r="T858" i="18"/>
  <c r="R858" i="18" a="1"/>
  <c r="R858" i="18" s="1"/>
  <c r="O859" i="18"/>
  <c r="Q859" i="18"/>
  <c r="R859" i="18" s="1" a="1"/>
  <c r="R859" i="18" s="1"/>
  <c r="S859" i="18"/>
  <c r="T859" i="18"/>
  <c r="O860" i="18"/>
  <c r="Q860" i="18"/>
  <c r="S860" i="18"/>
  <c r="T860" i="18"/>
  <c r="R860" i="18" a="1"/>
  <c r="R860" i="18" s="1"/>
  <c r="O861" i="18"/>
  <c r="Q861" i="18"/>
  <c r="R861" i="18" s="1" a="1"/>
  <c r="R861" i="18" s="1"/>
  <c r="S861" i="18"/>
  <c r="T861" i="18"/>
  <c r="O862" i="18"/>
  <c r="Q862" i="18"/>
  <c r="S862" i="18"/>
  <c r="T862" i="18"/>
  <c r="R862" i="18" a="1"/>
  <c r="R862" i="18" s="1"/>
  <c r="O863" i="18"/>
  <c r="Q863" i="18"/>
  <c r="R863" i="18" s="1" a="1"/>
  <c r="R863" i="18" s="1"/>
  <c r="S863" i="18"/>
  <c r="T863" i="18"/>
  <c r="O864" i="18"/>
  <c r="Q864" i="18"/>
  <c r="S864" i="18"/>
  <c r="T864" i="18"/>
  <c r="R864" i="18" a="1"/>
  <c r="R864" i="18" s="1"/>
  <c r="O865" i="18"/>
  <c r="Q865" i="18"/>
  <c r="R865" i="18" s="1" a="1"/>
  <c r="R865" i="18" s="1"/>
  <c r="S865" i="18"/>
  <c r="T865" i="18"/>
  <c r="O866" i="18"/>
  <c r="Q866" i="18"/>
  <c r="S866" i="18"/>
  <c r="T866" i="18"/>
  <c r="R866" i="18" a="1"/>
  <c r="R866" i="18" s="1"/>
  <c r="O867" i="18"/>
  <c r="Q867" i="18"/>
  <c r="R867" i="18" s="1" a="1"/>
  <c r="R867" i="18" s="1"/>
  <c r="S867" i="18"/>
  <c r="T867" i="18"/>
  <c r="O868" i="18"/>
  <c r="Q868" i="18"/>
  <c r="S868" i="18"/>
  <c r="T868" i="18"/>
  <c r="R868" i="18" a="1"/>
  <c r="R868" i="18" s="1"/>
  <c r="O869" i="18"/>
  <c r="Q869" i="18"/>
  <c r="R869" i="18" s="1" a="1"/>
  <c r="R869" i="18" s="1"/>
  <c r="S869" i="18"/>
  <c r="T869" i="18"/>
  <c r="O870" i="18"/>
  <c r="Q870" i="18"/>
  <c r="S870" i="18"/>
  <c r="T870" i="18"/>
  <c r="R870" i="18" a="1"/>
  <c r="R870" i="18" s="1"/>
  <c r="O871" i="18"/>
  <c r="Q871" i="18"/>
  <c r="R871" i="18" s="1" a="1"/>
  <c r="R871" i="18" s="1"/>
  <c r="S871" i="18"/>
  <c r="T871" i="18"/>
  <c r="O872" i="18"/>
  <c r="Q872" i="18"/>
  <c r="S872" i="18"/>
  <c r="T872" i="18"/>
  <c r="R872" i="18" a="1"/>
  <c r="R872" i="18" s="1"/>
  <c r="O873" i="18"/>
  <c r="Q873" i="18"/>
  <c r="R873" i="18" s="1" a="1"/>
  <c r="R873" i="18" s="1"/>
  <c r="S873" i="18"/>
  <c r="T873" i="18"/>
  <c r="O874" i="18"/>
  <c r="Q874" i="18"/>
  <c r="S874" i="18"/>
  <c r="T874" i="18"/>
  <c r="R874" i="18" a="1"/>
  <c r="R874" i="18" s="1"/>
  <c r="O875" i="18"/>
  <c r="Q875" i="18"/>
  <c r="R875" i="18" s="1" a="1"/>
  <c r="R875" i="18" s="1"/>
  <c r="S875" i="18"/>
  <c r="T875" i="18"/>
  <c r="O876" i="18"/>
  <c r="Q876" i="18"/>
  <c r="S876" i="18"/>
  <c r="T876" i="18"/>
  <c r="R876" i="18" a="1"/>
  <c r="R876" i="18" s="1"/>
  <c r="O877" i="18"/>
  <c r="Q877" i="18"/>
  <c r="R877" i="18" s="1" a="1"/>
  <c r="R877" i="18" s="1"/>
  <c r="S877" i="18"/>
  <c r="T877" i="18"/>
  <c r="O878" i="18"/>
  <c r="Q878" i="18"/>
  <c r="S878" i="18"/>
  <c r="T878" i="18"/>
  <c r="R878" i="18" a="1"/>
  <c r="R878" i="18" s="1"/>
  <c r="O879" i="18"/>
  <c r="Q879" i="18"/>
  <c r="R879" i="18" s="1" a="1"/>
  <c r="R879" i="18" s="1"/>
  <c r="S879" i="18"/>
  <c r="T879" i="18"/>
  <c r="O880" i="18"/>
  <c r="Q880" i="18"/>
  <c r="S880" i="18"/>
  <c r="T880" i="18"/>
  <c r="R880" i="18" a="1"/>
  <c r="R880" i="18" s="1"/>
  <c r="O881" i="18"/>
  <c r="Q881" i="18"/>
  <c r="R881" i="18" s="1" a="1"/>
  <c r="R881" i="18" s="1"/>
  <c r="S881" i="18"/>
  <c r="T881" i="18"/>
  <c r="O882" i="18"/>
  <c r="Q882" i="18"/>
  <c r="S882" i="18"/>
  <c r="T882" i="18"/>
  <c r="R882" i="18" a="1"/>
  <c r="R882" i="18" s="1"/>
  <c r="O883" i="18"/>
  <c r="Q883" i="18"/>
  <c r="R883" i="18" s="1" a="1"/>
  <c r="R883" i="18" s="1"/>
  <c r="S883" i="18"/>
  <c r="T883" i="18"/>
  <c r="O884" i="18"/>
  <c r="Q884" i="18"/>
  <c r="S884" i="18"/>
  <c r="T884" i="18"/>
  <c r="R884" i="18" a="1"/>
  <c r="R884" i="18" s="1"/>
  <c r="O885" i="18"/>
  <c r="Q885" i="18"/>
  <c r="R885" i="18" s="1" a="1"/>
  <c r="R885" i="18" s="1"/>
  <c r="S885" i="18"/>
  <c r="T885" i="18"/>
  <c r="O886" i="18"/>
  <c r="Q886" i="18"/>
  <c r="S886" i="18"/>
  <c r="T886" i="18"/>
  <c r="R886" i="18" a="1"/>
  <c r="R886" i="18" s="1"/>
  <c r="O887" i="18"/>
  <c r="Q887" i="18"/>
  <c r="R887" i="18" s="1" a="1"/>
  <c r="R887" i="18" s="1"/>
  <c r="S887" i="18"/>
  <c r="T887" i="18"/>
  <c r="O888" i="18"/>
  <c r="Q888" i="18"/>
  <c r="S888" i="18"/>
  <c r="T888" i="18"/>
  <c r="R888" i="18" a="1"/>
  <c r="R888" i="18" s="1"/>
  <c r="O889" i="18"/>
  <c r="Q889" i="18"/>
  <c r="R889" i="18" s="1" a="1"/>
  <c r="R889" i="18" s="1"/>
  <c r="S889" i="18"/>
  <c r="T889" i="18"/>
  <c r="O890" i="18"/>
  <c r="Q890" i="18"/>
  <c r="S890" i="18"/>
  <c r="T890" i="18"/>
  <c r="R890" i="18" a="1"/>
  <c r="R890" i="18" s="1"/>
  <c r="O891" i="18"/>
  <c r="Q891" i="18"/>
  <c r="R891" i="18" s="1" a="1"/>
  <c r="R891" i="18" s="1"/>
  <c r="S891" i="18"/>
  <c r="T891" i="18"/>
  <c r="O892" i="18"/>
  <c r="Q892" i="18"/>
  <c r="S892" i="18"/>
  <c r="T892" i="18"/>
  <c r="R892" i="18" a="1"/>
  <c r="R892" i="18" s="1"/>
  <c r="O893" i="18"/>
  <c r="Q893" i="18"/>
  <c r="R893" i="18" s="1" a="1"/>
  <c r="R893" i="18" s="1"/>
  <c r="S893" i="18"/>
  <c r="T893" i="18"/>
  <c r="O894" i="18"/>
  <c r="Q894" i="18"/>
  <c r="S894" i="18"/>
  <c r="T894" i="18"/>
  <c r="R894" i="18" a="1"/>
  <c r="R894" i="18" s="1"/>
  <c r="O895" i="18"/>
  <c r="Q895" i="18"/>
  <c r="R895" i="18" s="1" a="1"/>
  <c r="R895" i="18" s="1"/>
  <c r="S895" i="18"/>
  <c r="T895" i="18"/>
  <c r="O896" i="18"/>
  <c r="Q896" i="18"/>
  <c r="S896" i="18"/>
  <c r="T896" i="18"/>
  <c r="R896" i="18" a="1"/>
  <c r="R896" i="18" s="1"/>
  <c r="O897" i="18"/>
  <c r="Q897" i="18"/>
  <c r="R897" i="18" s="1" a="1"/>
  <c r="R897" i="18" s="1"/>
  <c r="S897" i="18"/>
  <c r="T897" i="18"/>
  <c r="O898" i="18"/>
  <c r="Q898" i="18"/>
  <c r="S898" i="18"/>
  <c r="T898" i="18"/>
  <c r="R898" i="18" a="1"/>
  <c r="R898" i="18" s="1"/>
  <c r="O899" i="18"/>
  <c r="Q899" i="18"/>
  <c r="R899" i="18" s="1" a="1"/>
  <c r="R899" i="18" s="1"/>
  <c r="S899" i="18"/>
  <c r="T899" i="18"/>
  <c r="O900" i="18"/>
  <c r="Q900" i="18"/>
  <c r="S900" i="18"/>
  <c r="T900" i="18"/>
  <c r="R900" i="18" a="1"/>
  <c r="R900" i="18" s="1"/>
  <c r="O901" i="18"/>
  <c r="Q901" i="18"/>
  <c r="R901" i="18" s="1" a="1"/>
  <c r="R901" i="18" s="1"/>
  <c r="S901" i="18"/>
  <c r="T901" i="18"/>
  <c r="O902" i="18"/>
  <c r="Q902" i="18"/>
  <c r="S902" i="18"/>
  <c r="T902" i="18"/>
  <c r="R902" i="18" a="1"/>
  <c r="R902" i="18" s="1"/>
  <c r="O903" i="18"/>
  <c r="Q903" i="18"/>
  <c r="R903" i="18" s="1" a="1"/>
  <c r="R903" i="18" s="1"/>
  <c r="S903" i="18"/>
  <c r="T903" i="18"/>
  <c r="O904" i="18"/>
  <c r="Q904" i="18"/>
  <c r="S904" i="18"/>
  <c r="T904" i="18"/>
  <c r="R904" i="18" a="1"/>
  <c r="R904" i="18" s="1"/>
  <c r="O905" i="18"/>
  <c r="Q905" i="18"/>
  <c r="R905" i="18" s="1" a="1"/>
  <c r="R905" i="18" s="1"/>
  <c r="S905" i="18"/>
  <c r="T905" i="18"/>
  <c r="O906" i="18"/>
  <c r="Q906" i="18"/>
  <c r="S906" i="18"/>
  <c r="T906" i="18"/>
  <c r="R906" i="18" a="1"/>
  <c r="R906" i="18" s="1"/>
  <c r="O907" i="18"/>
  <c r="Q907" i="18"/>
  <c r="R907" i="18" s="1" a="1"/>
  <c r="R907" i="18" s="1"/>
  <c r="S907" i="18"/>
  <c r="T907" i="18"/>
  <c r="O908" i="18"/>
  <c r="Q908" i="18"/>
  <c r="S908" i="18"/>
  <c r="T908" i="18"/>
  <c r="R908" i="18" a="1"/>
  <c r="R908" i="18" s="1"/>
  <c r="O909" i="18"/>
  <c r="Q909" i="18"/>
  <c r="R909" i="18" s="1" a="1"/>
  <c r="R909" i="18" s="1"/>
  <c r="S909" i="18"/>
  <c r="T909" i="18"/>
  <c r="O910" i="18"/>
  <c r="Q910" i="18"/>
  <c r="S910" i="18"/>
  <c r="T910" i="18"/>
  <c r="R910" i="18" a="1"/>
  <c r="R910" i="18" s="1"/>
  <c r="O911" i="18"/>
  <c r="Q911" i="18"/>
  <c r="R911" i="18" s="1" a="1"/>
  <c r="R911" i="18" s="1"/>
  <c r="S911" i="18"/>
  <c r="T911" i="18"/>
  <c r="O912" i="18"/>
  <c r="Q912" i="18"/>
  <c r="S912" i="18"/>
  <c r="T912" i="18"/>
  <c r="R912" i="18" a="1"/>
  <c r="R912" i="18" s="1"/>
  <c r="O913" i="18"/>
  <c r="Q913" i="18"/>
  <c r="R913" i="18" s="1" a="1"/>
  <c r="R913" i="18" s="1"/>
  <c r="S913" i="18"/>
  <c r="T913" i="18"/>
  <c r="O914" i="18"/>
  <c r="Q914" i="18"/>
  <c r="S914" i="18"/>
  <c r="T914" i="18"/>
  <c r="R914" i="18" a="1"/>
  <c r="R914" i="18" s="1"/>
  <c r="O915" i="18"/>
  <c r="Q915" i="18"/>
  <c r="R915" i="18" s="1" a="1"/>
  <c r="R915" i="18" s="1"/>
  <c r="S915" i="18"/>
  <c r="T915" i="18"/>
  <c r="O916" i="18"/>
  <c r="Q916" i="18"/>
  <c r="S916" i="18"/>
  <c r="T916" i="18"/>
  <c r="R916" i="18" a="1"/>
  <c r="R916" i="18" s="1"/>
  <c r="O917" i="18"/>
  <c r="Q917" i="18"/>
  <c r="R917" i="18" s="1" a="1"/>
  <c r="R917" i="18" s="1"/>
  <c r="S917" i="18"/>
  <c r="T917" i="18"/>
  <c r="O918" i="18"/>
  <c r="Q918" i="18"/>
  <c r="S918" i="18"/>
  <c r="T918" i="18"/>
  <c r="R918" i="18" a="1"/>
  <c r="R918" i="18" s="1"/>
  <c r="O919" i="18"/>
  <c r="Q919" i="18"/>
  <c r="R919" i="18" s="1" a="1"/>
  <c r="R919" i="18" s="1"/>
  <c r="S919" i="18"/>
  <c r="T919" i="18"/>
  <c r="O920" i="18"/>
  <c r="Q920" i="18"/>
  <c r="S920" i="18"/>
  <c r="T920" i="18"/>
  <c r="R920" i="18" a="1"/>
  <c r="R920" i="18" s="1"/>
  <c r="O921" i="18"/>
  <c r="Q921" i="18"/>
  <c r="R921" i="18" s="1" a="1"/>
  <c r="R921" i="18" s="1"/>
  <c r="S921" i="18"/>
  <c r="T921" i="18"/>
  <c r="O922" i="18"/>
  <c r="Q922" i="18"/>
  <c r="S922" i="18"/>
  <c r="T922" i="18"/>
  <c r="R922" i="18" a="1"/>
  <c r="R922" i="18" s="1"/>
  <c r="O923" i="18"/>
  <c r="Q923" i="18"/>
  <c r="R923" i="18" s="1" a="1"/>
  <c r="R923" i="18" s="1"/>
  <c r="S923" i="18"/>
  <c r="T923" i="18"/>
  <c r="O924" i="18"/>
  <c r="Q924" i="18"/>
  <c r="S924" i="18"/>
  <c r="T924" i="18"/>
  <c r="R924" i="18" a="1"/>
  <c r="R924" i="18" s="1"/>
  <c r="O925" i="18"/>
  <c r="Q925" i="18"/>
  <c r="R925" i="18" s="1" a="1"/>
  <c r="R925" i="18" s="1"/>
  <c r="S925" i="18"/>
  <c r="T925" i="18"/>
  <c r="O926" i="18"/>
  <c r="Q926" i="18"/>
  <c r="S926" i="18"/>
  <c r="T926" i="18"/>
  <c r="R926" i="18" a="1"/>
  <c r="R926" i="18" s="1"/>
  <c r="O927" i="18"/>
  <c r="Q927" i="18"/>
  <c r="R927" i="18" s="1" a="1"/>
  <c r="R927" i="18" s="1"/>
  <c r="S927" i="18"/>
  <c r="T927" i="18"/>
  <c r="O928" i="18"/>
  <c r="Q928" i="18"/>
  <c r="S928" i="18"/>
  <c r="T928" i="18"/>
  <c r="R928" i="18" a="1"/>
  <c r="R928" i="18" s="1"/>
  <c r="O929" i="18"/>
  <c r="Q929" i="18"/>
  <c r="R929" i="18" s="1" a="1"/>
  <c r="R929" i="18" s="1"/>
  <c r="S929" i="18"/>
  <c r="T929" i="18"/>
  <c r="O930" i="18"/>
  <c r="Q930" i="18"/>
  <c r="S930" i="18"/>
  <c r="T930" i="18"/>
  <c r="R930" i="18" a="1"/>
  <c r="R930" i="18" s="1"/>
  <c r="O931" i="18"/>
  <c r="Q931" i="18"/>
  <c r="R931" i="18" s="1" a="1"/>
  <c r="R931" i="18" s="1"/>
  <c r="S931" i="18"/>
  <c r="T931" i="18"/>
  <c r="O932" i="18"/>
  <c r="Q932" i="18"/>
  <c r="S932" i="18"/>
  <c r="T932" i="18"/>
  <c r="R932" i="18" a="1"/>
  <c r="R932" i="18" s="1"/>
  <c r="O933" i="18"/>
  <c r="Q933" i="18"/>
  <c r="R933" i="18" s="1" a="1"/>
  <c r="R933" i="18" s="1"/>
  <c r="S933" i="18"/>
  <c r="T933" i="18"/>
  <c r="O934" i="18"/>
  <c r="Q934" i="18"/>
  <c r="S934" i="18"/>
  <c r="T934" i="18"/>
  <c r="R934" i="18" a="1"/>
  <c r="R934" i="18" s="1"/>
  <c r="O935" i="18"/>
  <c r="Q935" i="18"/>
  <c r="R935" i="18" s="1" a="1"/>
  <c r="R935" i="18" s="1"/>
  <c r="S935" i="18"/>
  <c r="T935" i="18"/>
  <c r="O936" i="18"/>
  <c r="Q936" i="18"/>
  <c r="S936" i="18"/>
  <c r="T936" i="18"/>
  <c r="R936" i="18" a="1"/>
  <c r="R936" i="18" s="1"/>
  <c r="O937" i="18"/>
  <c r="Q937" i="18"/>
  <c r="R937" i="18" s="1" a="1"/>
  <c r="R937" i="18" s="1"/>
  <c r="S937" i="18"/>
  <c r="T937" i="18"/>
  <c r="O938" i="18"/>
  <c r="Q938" i="18"/>
  <c r="S938" i="18"/>
  <c r="T938" i="18"/>
  <c r="R938" i="18" a="1"/>
  <c r="R938" i="18" s="1"/>
  <c r="O939" i="18"/>
  <c r="Q939" i="18"/>
  <c r="R939" i="18" s="1" a="1"/>
  <c r="R939" i="18" s="1"/>
  <c r="S939" i="18"/>
  <c r="T939" i="18"/>
  <c r="O940" i="18"/>
  <c r="Q940" i="18"/>
  <c r="S940" i="18"/>
  <c r="T940" i="18"/>
  <c r="R940" i="18" a="1"/>
  <c r="R940" i="18" s="1"/>
  <c r="O941" i="18"/>
  <c r="Q941" i="18"/>
  <c r="R941" i="18" s="1" a="1"/>
  <c r="R941" i="18" s="1"/>
  <c r="S941" i="18"/>
  <c r="T941" i="18"/>
  <c r="O942" i="18"/>
  <c r="Q942" i="18"/>
  <c r="S942" i="18"/>
  <c r="T942" i="18"/>
  <c r="R942" i="18" a="1"/>
  <c r="R942" i="18" s="1"/>
  <c r="O943" i="18"/>
  <c r="Q943" i="18"/>
  <c r="R943" i="18" s="1" a="1"/>
  <c r="R943" i="18" s="1"/>
  <c r="S943" i="18"/>
  <c r="T943" i="18"/>
  <c r="O944" i="18"/>
  <c r="Q944" i="18"/>
  <c r="S944" i="18"/>
  <c r="T944" i="18"/>
  <c r="R944" i="18" a="1"/>
  <c r="R944" i="18" s="1"/>
  <c r="O945" i="18"/>
  <c r="Q945" i="18"/>
  <c r="R945" i="18" s="1" a="1"/>
  <c r="R945" i="18" s="1"/>
  <c r="S945" i="18"/>
  <c r="T945" i="18"/>
  <c r="O946" i="18"/>
  <c r="Q946" i="18"/>
  <c r="S946" i="18"/>
  <c r="T946" i="18"/>
  <c r="R946" i="18" a="1"/>
  <c r="R946" i="18" s="1"/>
  <c r="O947" i="18"/>
  <c r="Q947" i="18"/>
  <c r="R947" i="18" s="1" a="1"/>
  <c r="R947" i="18" s="1"/>
  <c r="S947" i="18"/>
  <c r="T947" i="18"/>
  <c r="O948" i="18"/>
  <c r="Q948" i="18"/>
  <c r="S948" i="18"/>
  <c r="T948" i="18"/>
  <c r="R948" i="18" a="1"/>
  <c r="R948" i="18" s="1"/>
  <c r="O949" i="18"/>
  <c r="Q949" i="18"/>
  <c r="R949" i="18" s="1" a="1"/>
  <c r="R949" i="18" s="1"/>
  <c r="S949" i="18"/>
  <c r="T949" i="18"/>
  <c r="O950" i="18"/>
  <c r="Q950" i="18"/>
  <c r="S950" i="18"/>
  <c r="T950" i="18"/>
  <c r="R950" i="18" a="1"/>
  <c r="R950" i="18" s="1"/>
  <c r="O951" i="18"/>
  <c r="Q951" i="18"/>
  <c r="R951" i="18" s="1" a="1"/>
  <c r="R951" i="18" s="1"/>
  <c r="S951" i="18"/>
  <c r="T951" i="18"/>
  <c r="O952" i="18"/>
  <c r="Q952" i="18"/>
  <c r="S952" i="18"/>
  <c r="T952" i="18"/>
  <c r="R952" i="18" a="1"/>
  <c r="R952" i="18" s="1"/>
  <c r="O953" i="18"/>
  <c r="Q953" i="18"/>
  <c r="R953" i="18" s="1" a="1"/>
  <c r="R953" i="18" s="1"/>
  <c r="S953" i="18"/>
  <c r="T953" i="18"/>
  <c r="O954" i="18"/>
  <c r="Q954" i="18"/>
  <c r="S954" i="18"/>
  <c r="T954" i="18"/>
  <c r="R954" i="18" a="1"/>
  <c r="R954" i="18" s="1"/>
  <c r="O955" i="18"/>
  <c r="Q955" i="18"/>
  <c r="R955" i="18" s="1" a="1"/>
  <c r="R955" i="18" s="1"/>
  <c r="S955" i="18"/>
  <c r="T955" i="18"/>
  <c r="O956" i="18"/>
  <c r="Q956" i="18"/>
  <c r="S956" i="18"/>
  <c r="T956" i="18"/>
  <c r="R956" i="18" a="1"/>
  <c r="R956" i="18" s="1"/>
  <c r="O957" i="18"/>
  <c r="Q957" i="18"/>
  <c r="R957" i="18" s="1" a="1"/>
  <c r="R957" i="18" s="1"/>
  <c r="S957" i="18"/>
  <c r="T957" i="18"/>
  <c r="O958" i="18"/>
  <c r="Q958" i="18"/>
  <c r="S958" i="18"/>
  <c r="T958" i="18"/>
  <c r="R958" i="18" a="1"/>
  <c r="R958" i="18" s="1"/>
  <c r="O959" i="18"/>
  <c r="Q959" i="18"/>
  <c r="R959" i="18" s="1" a="1"/>
  <c r="R959" i="18" s="1"/>
  <c r="S959" i="18"/>
  <c r="T959" i="18"/>
  <c r="O960" i="18"/>
  <c r="Q960" i="18"/>
  <c r="S960" i="18"/>
  <c r="T960" i="18"/>
  <c r="R960" i="18" a="1"/>
  <c r="R960" i="18" s="1"/>
  <c r="O961" i="18"/>
  <c r="Q961" i="18"/>
  <c r="R961" i="18" s="1" a="1"/>
  <c r="R961" i="18" s="1"/>
  <c r="S961" i="18"/>
  <c r="T961" i="18"/>
  <c r="O962" i="18"/>
  <c r="Q962" i="18"/>
  <c r="S962" i="18"/>
  <c r="T962" i="18"/>
  <c r="R962" i="18" a="1"/>
  <c r="R962" i="18" s="1"/>
  <c r="S2" i="18"/>
  <c r="Q2" i="18"/>
  <c r="R2" i="18" a="1"/>
  <c r="R2" i="18" s="1"/>
  <c r="O2" i="18"/>
  <c r="S1" i="18" a="1"/>
  <c r="S1" i="18"/>
  <c r="P1" i="18"/>
  <c r="Q1" i="18" s="1" a="1"/>
  <c r="Q1" i="18" s="1"/>
  <c r="O1" i="18" a="1"/>
  <c r="O1" i="18" s="1"/>
  <c r="I8" i="4" a="1"/>
  <c r="I8" i="4" s="1"/>
  <c r="I7" i="4" a="1"/>
  <c r="I7" i="4" s="1"/>
  <c r="I6" i="4" a="1"/>
  <c r="I6" i="4" s="1"/>
  <c r="I5" i="4" a="1"/>
  <c r="I5" i="4" s="1"/>
  <c r="I9" i="4" s="1"/>
  <c r="H7" i="4" a="1"/>
  <c r="H7" i="4" s="1"/>
  <c r="H6" i="4" a="1"/>
  <c r="H6" i="4" s="1"/>
  <c r="H5" i="4" a="1"/>
  <c r="H5" i="4" s="1"/>
  <c r="O8" i="4" a="1"/>
  <c r="O8" i="4" s="1"/>
  <c r="N8" i="4" a="1"/>
  <c r="N8" i="4" s="1"/>
  <c r="L8" i="4" a="1"/>
  <c r="L8" i="4" s="1"/>
  <c r="K8" i="4" a="1"/>
  <c r="K8" i="4" s="1"/>
  <c r="J8" i="4" a="1"/>
  <c r="J8" i="4" s="1"/>
  <c r="G8" i="4" a="1"/>
  <c r="G8" i="4" s="1"/>
  <c r="F8" i="4" a="1"/>
  <c r="F8" i="4" s="1"/>
  <c r="E8" i="4" a="1"/>
  <c r="E8" i="4" s="1"/>
  <c r="D8" i="4" a="1"/>
  <c r="D8" i="4" s="1"/>
  <c r="O7" i="4" a="1"/>
  <c r="O7" i="4" s="1"/>
  <c r="N7" i="4" a="1"/>
  <c r="N7" i="4" s="1"/>
  <c r="L7" i="4" a="1"/>
  <c r="L7" i="4" s="1"/>
  <c r="K7" i="4" a="1"/>
  <c r="K7" i="4" s="1"/>
  <c r="J7" i="4" a="1"/>
  <c r="J7" i="4" s="1"/>
  <c r="G7" i="4" a="1"/>
  <c r="G7" i="4" s="1"/>
  <c r="F7" i="4" a="1"/>
  <c r="F7" i="4" s="1"/>
  <c r="E7" i="4" a="1"/>
  <c r="E7" i="4" s="1"/>
  <c r="D7" i="4" a="1"/>
  <c r="D7" i="4" s="1"/>
  <c r="O6" i="4" a="1"/>
  <c r="O6" i="4" s="1"/>
  <c r="N6" i="4" a="1"/>
  <c r="N6" i="4" s="1"/>
  <c r="L6" i="4" a="1"/>
  <c r="L6" i="4" s="1"/>
  <c r="K6" i="4" a="1"/>
  <c r="K6" i="4" s="1"/>
  <c r="J6" i="4" a="1"/>
  <c r="J6" i="4" s="1"/>
  <c r="G6" i="4" a="1"/>
  <c r="G6" i="4" s="1"/>
  <c r="F6" i="4" a="1"/>
  <c r="F6" i="4" s="1"/>
  <c r="F9" i="4" s="1"/>
  <c r="E6" i="4" a="1"/>
  <c r="E6" i="4" s="1"/>
  <c r="D6" i="4" a="1"/>
  <c r="D6" i="4" s="1"/>
  <c r="O5" i="4" a="1"/>
  <c r="O5" i="4" s="1"/>
  <c r="O9" i="4" s="1"/>
  <c r="N5" i="4" a="1"/>
  <c r="N5" i="4" s="1"/>
  <c r="N9" i="4" s="1"/>
  <c r="L5" i="4" a="1"/>
  <c r="L5" i="4" s="1"/>
  <c r="K5" i="4"/>
  <c r="J5" i="4" a="1"/>
  <c r="J5" i="4"/>
  <c r="J9" i="4" s="1"/>
  <c r="G5" i="4" a="1"/>
  <c r="G5" i="4"/>
  <c r="G9" i="4" s="1"/>
  <c r="F5" i="4" a="1"/>
  <c r="F5" i="4"/>
  <c r="E5" i="4" a="1"/>
  <c r="E5" i="4"/>
  <c r="E9" i="4" s="1"/>
  <c r="D5" i="4" a="1"/>
  <c r="D5" i="4"/>
  <c r="C5" i="4" s="1"/>
  <c r="M5" i="4" a="1"/>
  <c r="M5" i="4" s="1"/>
  <c r="M6" i="4" a="1"/>
  <c r="M6" i="4" s="1"/>
  <c r="M7" i="4" a="1"/>
  <c r="M7" i="4" s="1"/>
  <c r="M8" i="4" a="1"/>
  <c r="B5" i="4" a="1"/>
  <c r="B6" i="4" a="1"/>
  <c r="B7" i="4" a="1"/>
  <c r="B8" i="4" a="1"/>
  <c r="B5" i="4"/>
  <c r="B9" i="4" s="1"/>
  <c r="B6" i="4"/>
  <c r="B7" i="4"/>
  <c r="B8" i="4"/>
  <c r="M8" i="4"/>
  <c r="E23" i="19" a="1"/>
  <c r="E23" i="19" s="1"/>
  <c r="B23" i="19" a="1"/>
  <c r="B23" i="19" s="1"/>
  <c r="K4" i="23"/>
  <c r="K2" i="23"/>
  <c r="F2" i="24" s="1" a="1"/>
  <c r="F2" i="24" s="1"/>
  <c r="F3" i="24" s="1"/>
  <c r="K3" i="23"/>
  <c r="F8" i="24" s="1" a="1"/>
  <c r="F8" i="24" s="1"/>
  <c r="F9" i="24" s="1"/>
  <c r="K5" i="23"/>
  <c r="C6" i="23"/>
  <c r="D6" i="23"/>
  <c r="E6" i="23"/>
  <c r="F6" i="23"/>
  <c r="G6" i="23"/>
  <c r="H6" i="23"/>
  <c r="I6" i="23"/>
  <c r="B6" i="23"/>
  <c r="J2" i="23"/>
  <c r="J3" i="23"/>
  <c r="J4" i="23"/>
  <c r="J5" i="23"/>
  <c r="J2" i="26"/>
  <c r="K2" i="26"/>
  <c r="F2" i="28" s="1" a="1"/>
  <c r="F2" i="28" s="1"/>
  <c r="F3" i="28" s="1"/>
  <c r="J3" i="26"/>
  <c r="K3" i="26"/>
  <c r="J4" i="26"/>
  <c r="K4" i="26"/>
  <c r="J5" i="26"/>
  <c r="K5" i="26"/>
  <c r="B6" i="26"/>
  <c r="C6" i="26"/>
  <c r="D6" i="26"/>
  <c r="E6" i="26"/>
  <c r="F6" i="26"/>
  <c r="G6" i="26"/>
  <c r="H6" i="26"/>
  <c r="I6" i="26"/>
  <c r="D4" i="28" a="1"/>
  <c r="D4" i="28" s="1"/>
  <c r="D10" i="28" s="1"/>
  <c r="D6" i="28" a="1"/>
  <c r="D6" i="28" s="1"/>
  <c r="D8" i="28" a="1"/>
  <c r="D8" i="28" s="1"/>
  <c r="D2" i="28" a="1"/>
  <c r="D2" i="28" s="1"/>
  <c r="J4" i="28" a="1"/>
  <c r="J4" i="28" s="1"/>
  <c r="K4" i="28" a="1"/>
  <c r="K4" i="28" s="1"/>
  <c r="L4" i="28" a="1"/>
  <c r="L4" i="28" s="1"/>
  <c r="J6" i="28" a="1"/>
  <c r="J6" i="28" s="1"/>
  <c r="K6" i="28" a="1"/>
  <c r="K6" i="28" s="1"/>
  <c r="L6" i="28" a="1"/>
  <c r="L6" i="28" s="1"/>
  <c r="J8" i="28" a="1"/>
  <c r="J8" i="28" s="1"/>
  <c r="I8" i="28" s="1" a="1"/>
  <c r="I8" i="28" s="1"/>
  <c r="K8" i="28" a="1"/>
  <c r="K8" i="28" s="1"/>
  <c r="L8" i="28" a="1"/>
  <c r="L8" i="28" s="1"/>
  <c r="J2" i="28" a="1"/>
  <c r="J2" i="28" s="1"/>
  <c r="K2" i="28" a="1"/>
  <c r="K2" i="28" s="1"/>
  <c r="L2" i="28" a="1"/>
  <c r="L2" i="28" s="1"/>
  <c r="E4" i="28" a="1"/>
  <c r="E4" i="28" s="1"/>
  <c r="E6" i="28" a="1"/>
  <c r="E6" i="28" s="1"/>
  <c r="E8" i="28" a="1"/>
  <c r="E8" i="28" s="1"/>
  <c r="E9" i="28" s="1"/>
  <c r="E2" i="28" a="1"/>
  <c r="E2" i="28"/>
  <c r="E3" i="28" s="1"/>
  <c r="F4" i="28" a="1"/>
  <c r="F4" i="28" s="1"/>
  <c r="F6" i="28" a="1"/>
  <c r="F6" i="28" s="1"/>
  <c r="F8" i="28" a="1"/>
  <c r="F8" i="28" s="1"/>
  <c r="G8" i="28" a="1"/>
  <c r="G8" i="28" s="1"/>
  <c r="G9" i="28" s="1"/>
  <c r="G6" i="28" a="1"/>
  <c r="G6" i="28"/>
  <c r="G2" i="28" a="1"/>
  <c r="G2" i="28"/>
  <c r="G3" i="28" s="1"/>
  <c r="H4" i="28" a="1"/>
  <c r="H4" i="28" s="1"/>
  <c r="H6" i="28" a="1"/>
  <c r="H6" i="28" s="1"/>
  <c r="H8" i="28" a="1"/>
  <c r="H8" i="28" s="1"/>
  <c r="H9" i="28" s="1"/>
  <c r="J8" i="24" a="1"/>
  <c r="J8" i="24" s="1"/>
  <c r="I8" i="24" s="1" a="1"/>
  <c r="I8" i="24" s="1"/>
  <c r="K8" i="24" a="1"/>
  <c r="K8" i="24" s="1"/>
  <c r="L8" i="24" a="1"/>
  <c r="L8" i="24" s="1"/>
  <c r="D8" i="24" a="1"/>
  <c r="D8" i="24" s="1"/>
  <c r="E8" i="24" a="1"/>
  <c r="E8" i="24" s="1"/>
  <c r="E9" i="24" s="1"/>
  <c r="J6" i="24" a="1"/>
  <c r="J6" i="24" s="1"/>
  <c r="K6" i="24" a="1"/>
  <c r="K6" i="24" s="1"/>
  <c r="L6" i="24" a="1"/>
  <c r="L6" i="24" s="1"/>
  <c r="D6" i="24" a="1"/>
  <c r="D6" i="24" s="1"/>
  <c r="E6" i="24" a="1"/>
  <c r="E6" i="24" s="1"/>
  <c r="F6" i="24" a="1"/>
  <c r="F6" i="24" s="1"/>
  <c r="J4" i="24" a="1"/>
  <c r="J4" i="24" s="1"/>
  <c r="K4" i="24" a="1"/>
  <c r="K4" i="24" s="1"/>
  <c r="K10" i="24" s="1" a="1"/>
  <c r="K10" i="24" s="1"/>
  <c r="B14" i="19" s="1" a="1"/>
  <c r="B14" i="19" s="1"/>
  <c r="L4" i="24" a="1"/>
  <c r="L4" i="24" s="1"/>
  <c r="D4" i="24" a="1"/>
  <c r="D4" i="24" s="1"/>
  <c r="E4" i="24" a="1"/>
  <c r="E4" i="24" s="1"/>
  <c r="F4" i="24" a="1"/>
  <c r="F4" i="24" s="1"/>
  <c r="J2" i="24" a="1"/>
  <c r="J2" i="24" s="1"/>
  <c r="K2" i="24" a="1"/>
  <c r="K2" i="24" s="1"/>
  <c r="L2" i="24" a="1"/>
  <c r="L2" i="24" s="1"/>
  <c r="D2" i="24" a="1"/>
  <c r="D2" i="24" s="1"/>
  <c r="E2" i="24" a="1"/>
  <c r="E2" i="24" s="1"/>
  <c r="E3" i="24" s="1"/>
  <c r="G8" i="24" a="1"/>
  <c r="G8" i="24" s="1"/>
  <c r="G9" i="24" s="1"/>
  <c r="H4" i="24" a="1"/>
  <c r="H4" i="24" s="1"/>
  <c r="H6" i="24" a="1"/>
  <c r="H6" i="24" s="1"/>
  <c r="H8" i="24" a="1"/>
  <c r="H8" i="24" s="1"/>
  <c r="H9" i="24" s="1"/>
  <c r="G2" i="30" a="1"/>
  <c r="G2" i="30" s="1"/>
  <c r="G3" i="30" s="1"/>
  <c r="H2" i="30" a="1"/>
  <c r="H2" i="30"/>
  <c r="H3" i="30" s="1"/>
  <c r="G4" i="30" a="1"/>
  <c r="G4" i="30" s="1"/>
  <c r="H4" i="30" a="1"/>
  <c r="H4" i="30" s="1"/>
  <c r="G6" i="30" a="1"/>
  <c r="G6" i="30" s="1"/>
  <c r="H6" i="30" a="1"/>
  <c r="H6" i="30" s="1"/>
  <c r="G8" i="30" a="1"/>
  <c r="G8" i="30" s="1"/>
  <c r="G9" i="30" s="1"/>
  <c r="H8" i="30" a="1"/>
  <c r="H8" i="30" s="1"/>
  <c r="H9" i="30" s="1"/>
  <c r="K2" i="30" a="1"/>
  <c r="K2" i="30" s="1"/>
  <c r="L2" i="30" a="1"/>
  <c r="L2" i="30" s="1"/>
  <c r="K8" i="30" a="1"/>
  <c r="K8" i="30" s="1"/>
  <c r="L8" i="30" a="1"/>
  <c r="L8" i="30" s="1"/>
  <c r="K6" i="30" a="1"/>
  <c r="K6" i="30" s="1"/>
  <c r="L6" i="30" a="1"/>
  <c r="L6" i="30" s="1"/>
  <c r="K4" i="30" a="1"/>
  <c r="K4" i="30" s="1"/>
  <c r="K10" i="30" s="1" a="1"/>
  <c r="K10" i="30" s="1"/>
  <c r="D15" i="19" s="1"/>
  <c r="L4" i="30" a="1"/>
  <c r="L4" i="30"/>
  <c r="F2" i="30" a="1"/>
  <c r="F2" i="30" s="1"/>
  <c r="F3" i="30" s="1"/>
  <c r="F8" i="30" a="1"/>
  <c r="F8" i="30"/>
  <c r="F9" i="30" s="1"/>
  <c r="F6" i="30" a="1"/>
  <c r="F6" i="30" s="1"/>
  <c r="F4" i="30" a="1"/>
  <c r="F4" i="30" s="1"/>
  <c r="E2" i="30" a="1"/>
  <c r="E2" i="30" s="1"/>
  <c r="E3" i="30" s="1"/>
  <c r="E8" i="30" a="1"/>
  <c r="E8" i="30"/>
  <c r="E9" i="30" s="1"/>
  <c r="E6" i="30" a="1"/>
  <c r="E6" i="30" s="1"/>
  <c r="E4" i="30" a="1"/>
  <c r="E4" i="30" s="1"/>
  <c r="J2" i="30" a="1"/>
  <c r="J2" i="30" s="1"/>
  <c r="I2" i="30" s="1" a="1"/>
  <c r="I2" i="30" s="1"/>
  <c r="J8" i="30" a="1"/>
  <c r="J8" i="30" s="1"/>
  <c r="J6" i="30" a="1"/>
  <c r="J6" i="30" s="1"/>
  <c r="I6" i="30" s="1" a="1"/>
  <c r="I6" i="30" s="1"/>
  <c r="J4" i="30" a="1"/>
  <c r="J4" i="30" s="1"/>
  <c r="D2" i="30" a="1"/>
  <c r="D2" i="30" s="1"/>
  <c r="D8" i="30" a="1"/>
  <c r="D8" i="30" s="1"/>
  <c r="D6" i="30" a="1"/>
  <c r="D6" i="30" s="1"/>
  <c r="H8" i="4" a="1"/>
  <c r="H8" i="4" s="1"/>
  <c r="J3" i="30" l="1"/>
  <c r="I3" i="30" a="1"/>
  <c r="I3" i="30" s="1"/>
  <c r="L3" i="30"/>
  <c r="K3" i="30"/>
  <c r="G5" i="30"/>
  <c r="G10" i="30" a="1"/>
  <c r="G10" i="30" s="1"/>
  <c r="I2" i="24" a="1"/>
  <c r="I2" i="24" s="1"/>
  <c r="L10" i="24" a="1"/>
  <c r="L10" i="24" s="1"/>
  <c r="B13" i="19" s="1" a="1"/>
  <c r="B13" i="19" s="1"/>
  <c r="I6" i="24" a="1"/>
  <c r="I6" i="24" s="1"/>
  <c r="H5" i="28"/>
  <c r="F5" i="28"/>
  <c r="F10" i="28" a="1"/>
  <c r="F10" i="28" s="1"/>
  <c r="I2" i="28" a="1"/>
  <c r="I2" i="28" s="1"/>
  <c r="K10" i="28" a="1"/>
  <c r="K10" i="28" s="1"/>
  <c r="C14" i="19" s="1" a="1"/>
  <c r="C14" i="19" s="1"/>
  <c r="G7" i="28"/>
  <c r="E7" i="28"/>
  <c r="H7" i="28"/>
  <c r="F7" i="28"/>
  <c r="M9" i="4"/>
  <c r="L9" i="4"/>
  <c r="C7" i="4"/>
  <c r="J10" i="30" a="1"/>
  <c r="J10" i="30" s="1"/>
  <c r="D18" i="19" s="1" a="1"/>
  <c r="D18" i="19" s="1"/>
  <c r="I4" i="30" a="1"/>
  <c r="I4" i="30" s="1"/>
  <c r="E10" i="30" a="1"/>
  <c r="E10" i="30" s="1"/>
  <c r="E5" i="30"/>
  <c r="G7" i="30"/>
  <c r="E7" i="30"/>
  <c r="F7" i="30"/>
  <c r="H7" i="30"/>
  <c r="F5" i="30"/>
  <c r="F10" i="30" a="1"/>
  <c r="F10" i="30" s="1"/>
  <c r="H7" i="24"/>
  <c r="F7" i="24"/>
  <c r="E7" i="24"/>
  <c r="K9" i="24"/>
  <c r="I9" i="24" a="1"/>
  <c r="I9" i="24" s="1"/>
  <c r="J9" i="24"/>
  <c r="L9" i="24"/>
  <c r="E10" i="28" a="1"/>
  <c r="E10" i="28" s="1"/>
  <c r="C17" i="19" s="1" a="1"/>
  <c r="C17" i="19" s="1"/>
  <c r="E5" i="28"/>
  <c r="J10" i="28" a="1"/>
  <c r="J10" i="28" s="1"/>
  <c r="C18" i="19" s="1" a="1"/>
  <c r="C18" i="19" s="1"/>
  <c r="I4" i="28" a="1"/>
  <c r="I4" i="28" s="1"/>
  <c r="C11" i="19" a="1"/>
  <c r="C11" i="19" s="1"/>
  <c r="F11" i="28"/>
  <c r="E11" i="28"/>
  <c r="C8" i="4"/>
  <c r="I7" i="30" a="1"/>
  <c r="I7" i="30" s="1"/>
  <c r="L7" i="30"/>
  <c r="J7" i="30"/>
  <c r="K7" i="30"/>
  <c r="F10" i="24" a="1"/>
  <c r="F10" i="24" s="1"/>
  <c r="F5" i="24"/>
  <c r="I8" i="30" a="1"/>
  <c r="I8" i="30" s="1"/>
  <c r="L10" i="30" a="1"/>
  <c r="L10" i="30" s="1"/>
  <c r="D13" i="19" s="1"/>
  <c r="H5" i="24"/>
  <c r="E10" i="24" a="1"/>
  <c r="E10" i="24" s="1"/>
  <c r="B17" i="19" s="1" a="1"/>
  <c r="B17" i="19" s="1"/>
  <c r="E5" i="24"/>
  <c r="J10" i="24" a="1"/>
  <c r="J10" i="24" s="1"/>
  <c r="B18" i="19" s="1" a="1"/>
  <c r="B18" i="19" s="1"/>
  <c r="I4" i="24" a="1"/>
  <c r="I4" i="24" s="1"/>
  <c r="F9" i="28"/>
  <c r="I6" i="28" a="1"/>
  <c r="I6" i="28" s="1"/>
  <c r="H9" i="4"/>
  <c r="E39" i="19" a="1"/>
  <c r="E39" i="19" s="1"/>
  <c r="E37" i="19" a="1"/>
  <c r="E37" i="19" s="1"/>
  <c r="E35" i="19" a="1"/>
  <c r="E35" i="19" s="1"/>
  <c r="E33" i="19" a="1"/>
  <c r="E33" i="19" s="1"/>
  <c r="E31" i="19" a="1"/>
  <c r="E31" i="19" s="1"/>
  <c r="B29" i="19" a="1"/>
  <c r="B29" i="19" s="1"/>
  <c r="B26" i="19" a="1"/>
  <c r="B26" i="19" s="1"/>
  <c r="E38" i="19" a="1"/>
  <c r="E38" i="19" s="1"/>
  <c r="B37" i="19" a="1"/>
  <c r="B37" i="19" s="1"/>
  <c r="E34" i="19" a="1"/>
  <c r="E34" i="19" s="1"/>
  <c r="B33" i="19" a="1"/>
  <c r="B33" i="19" s="1"/>
  <c r="E29" i="19" a="1"/>
  <c r="E29" i="19" s="1"/>
  <c r="B27" i="19" a="1"/>
  <c r="B27" i="19" s="1"/>
  <c r="B38" i="19" a="1"/>
  <c r="B38" i="19" s="1"/>
  <c r="B34" i="19" a="1"/>
  <c r="B34" i="19" s="1"/>
  <c r="B30" i="19" a="1"/>
  <c r="B30" i="19" s="1"/>
  <c r="B25" i="19" a="1"/>
  <c r="B25" i="19" s="1"/>
  <c r="E27" i="19" a="1"/>
  <c r="E27" i="19" s="1"/>
  <c r="E43" i="19" s="1" a="1"/>
  <c r="E43" i="19" s="1"/>
  <c r="E25" i="19" a="1"/>
  <c r="E25" i="19" s="1"/>
  <c r="B39" i="19" a="1"/>
  <c r="B39" i="19" s="1"/>
  <c r="B35" i="19" a="1"/>
  <c r="B35" i="19" s="1"/>
  <c r="B31" i="19" a="1"/>
  <c r="B31" i="19" s="1"/>
  <c r="D39" i="19" a="1"/>
  <c r="D39" i="19" s="1"/>
  <c r="C39" i="19" a="1"/>
  <c r="C39" i="19" s="1"/>
  <c r="D38" i="19" a="1"/>
  <c r="D38" i="19" s="1"/>
  <c r="C38" i="19" a="1"/>
  <c r="C38" i="19" s="1"/>
  <c r="C37" i="19" a="1"/>
  <c r="C37" i="19" s="1"/>
  <c r="F35" i="19" a="1"/>
  <c r="F35" i="19" s="1"/>
  <c r="F34" i="19" a="1"/>
  <c r="F34" i="19" s="1"/>
  <c r="F33" i="19" a="1"/>
  <c r="F33" i="19" s="1"/>
  <c r="D33" i="19" a="1"/>
  <c r="D33" i="19" s="1"/>
  <c r="D31" i="19" a="1"/>
  <c r="D31" i="19" s="1"/>
  <c r="C31" i="19" a="1"/>
  <c r="C31" i="19" s="1"/>
  <c r="D30" i="19" a="1"/>
  <c r="D30" i="19" s="1"/>
  <c r="C30" i="19" a="1"/>
  <c r="C30" i="19" s="1"/>
  <c r="C29" i="19" a="1"/>
  <c r="C29" i="19" s="1"/>
  <c r="C28" i="19" s="1" a="1"/>
  <c r="C28" i="19" s="1"/>
  <c r="F27" i="19" a="1"/>
  <c r="F27" i="19" s="1"/>
  <c r="D27" i="19" a="1"/>
  <c r="D27" i="19" s="1"/>
  <c r="C26" i="19" a="1"/>
  <c r="C26" i="19" s="1"/>
  <c r="F25" i="19" a="1"/>
  <c r="F25" i="19" s="1"/>
  <c r="C25" i="19" a="1"/>
  <c r="C25" i="19" s="1"/>
  <c r="E30" i="19" a="1"/>
  <c r="E30" i="19" s="1"/>
  <c r="E26" i="19" a="1"/>
  <c r="E26" i="19" s="1"/>
  <c r="F39" i="19" a="1"/>
  <c r="F39" i="19" s="1"/>
  <c r="F38" i="19" a="1"/>
  <c r="F38" i="19" s="1"/>
  <c r="F37" i="19" a="1"/>
  <c r="F37" i="19" s="1"/>
  <c r="F36" i="19" s="1" a="1"/>
  <c r="F36" i="19" s="1"/>
  <c r="D37" i="19" a="1"/>
  <c r="D37" i="19" s="1"/>
  <c r="D35" i="19" a="1"/>
  <c r="D35" i="19" s="1"/>
  <c r="G35" i="19" s="1" a="1"/>
  <c r="G35" i="19" s="1"/>
  <c r="C35" i="19" a="1"/>
  <c r="C35" i="19" s="1"/>
  <c r="D34" i="19" a="1"/>
  <c r="D34" i="19" s="1"/>
  <c r="G34" i="19" s="1" a="1"/>
  <c r="G34" i="19" s="1"/>
  <c r="C34" i="19" a="1"/>
  <c r="C34" i="19" s="1"/>
  <c r="C33" i="19" a="1"/>
  <c r="C33" i="19" s="1"/>
  <c r="C32" i="19" s="1" a="1"/>
  <c r="C32" i="19" s="1"/>
  <c r="F31" i="19" a="1"/>
  <c r="F31" i="19" s="1"/>
  <c r="F30" i="19" a="1"/>
  <c r="F30" i="19" s="1"/>
  <c r="F29" i="19" a="1"/>
  <c r="F29" i="19" s="1"/>
  <c r="D29" i="19" a="1"/>
  <c r="D29" i="19" s="1"/>
  <c r="C27" i="19" a="1"/>
  <c r="C27" i="19" s="1"/>
  <c r="C43" i="19" s="1" a="1"/>
  <c r="C43" i="19" s="1"/>
  <c r="F26" i="19" a="1"/>
  <c r="F26" i="19" s="1"/>
  <c r="F42" i="19" s="1" a="1"/>
  <c r="F42" i="19" s="1"/>
  <c r="D26" i="19" a="1"/>
  <c r="D26" i="19" s="1"/>
  <c r="D25" i="19" a="1"/>
  <c r="D25" i="19" s="1"/>
  <c r="H10" i="30" a="1"/>
  <c r="H10" i="30" s="1"/>
  <c r="D10" i="24"/>
  <c r="K9" i="28"/>
  <c r="L9" i="28"/>
  <c r="I9" i="28" a="1"/>
  <c r="I9" i="28" s="1"/>
  <c r="J9" i="28"/>
  <c r="L10" i="28" a="1"/>
  <c r="L10" i="28" s="1"/>
  <c r="C13" i="19" s="1" a="1"/>
  <c r="C13" i="19" s="1"/>
  <c r="C19" i="19" s="1" a="1"/>
  <c r="C19" i="19" s="1"/>
  <c r="K9" i="4"/>
  <c r="C6" i="4"/>
  <c r="C9" i="4" s="1"/>
  <c r="D9" i="4"/>
  <c r="H2" i="24" a="1"/>
  <c r="H2" i="24" s="1"/>
  <c r="H3" i="24" s="1"/>
  <c r="G4" i="24" a="1"/>
  <c r="G4" i="24" s="1"/>
  <c r="H2" i="28" a="1"/>
  <c r="H2" i="28" s="1"/>
  <c r="H3" i="28" s="1"/>
  <c r="G4" i="28" a="1"/>
  <c r="G4" i="28" s="1"/>
  <c r="G2" i="24" a="1"/>
  <c r="G2" i="24" s="1"/>
  <c r="G3" i="24" s="1"/>
  <c r="G6" i="24" a="1"/>
  <c r="G6" i="24" s="1"/>
  <c r="G7" i="24" s="1"/>
  <c r="D4" i="30" a="1"/>
  <c r="D4" i="30" s="1"/>
  <c r="D10" i="30" s="1"/>
  <c r="D42" i="19" l="1" a="1"/>
  <c r="D42" i="19" s="1"/>
  <c r="G42" i="19" s="1" a="1"/>
  <c r="G42" i="19" s="1"/>
  <c r="G26" i="19" a="1"/>
  <c r="G26" i="19" s="1"/>
  <c r="F28" i="19" a="1"/>
  <c r="F28" i="19" s="1"/>
  <c r="D36" i="19" a="1"/>
  <c r="D36" i="19" s="1"/>
  <c r="G36" i="19" s="1" a="1"/>
  <c r="G36" i="19" s="1"/>
  <c r="G37" i="19" a="1"/>
  <c r="G37" i="19" s="1"/>
  <c r="E42" i="19" a="1"/>
  <c r="E42" i="19" s="1"/>
  <c r="C42" i="19" a="1"/>
  <c r="C42" i="19" s="1"/>
  <c r="D32" i="19" a="1"/>
  <c r="D32" i="19" s="1"/>
  <c r="G32" i="19" s="1" a="1"/>
  <c r="G32" i="19" s="1"/>
  <c r="G33" i="19" a="1"/>
  <c r="G33" i="19" s="1"/>
  <c r="C36" i="19" a="1"/>
  <c r="C36" i="19" s="1"/>
  <c r="G39" i="19" a="1"/>
  <c r="G39" i="19" s="1"/>
  <c r="E41" i="19" a="1"/>
  <c r="E41" i="19" s="1"/>
  <c r="E24" i="19" a="1"/>
  <c r="E24" i="19" s="1"/>
  <c r="B32" i="19" a="1"/>
  <c r="B32" i="19" s="1"/>
  <c r="B42" i="19" a="1"/>
  <c r="B42" i="19" s="1"/>
  <c r="I7" i="28" a="1"/>
  <c r="I7" i="28" s="1"/>
  <c r="J7" i="28"/>
  <c r="L7" i="28"/>
  <c r="K7" i="28"/>
  <c r="D19" i="19" a="1"/>
  <c r="D19" i="19" s="1"/>
  <c r="K5" i="28"/>
  <c r="I5" i="28" a="1"/>
  <c r="I5" i="28" s="1"/>
  <c r="L5" i="28"/>
  <c r="I10" i="28" a="1"/>
  <c r="I10" i="28" s="1"/>
  <c r="J5" i="28"/>
  <c r="K5" i="30"/>
  <c r="I10" i="30" a="1"/>
  <c r="I10" i="30" s="1"/>
  <c r="J5" i="30"/>
  <c r="I5" i="30" a="1"/>
  <c r="I5" i="30" s="1"/>
  <c r="L5" i="30"/>
  <c r="G27" i="19" a="1"/>
  <c r="G27" i="19" s="1"/>
  <c r="D43" i="19" a="1"/>
  <c r="D43" i="19" s="1"/>
  <c r="G30" i="19" a="1"/>
  <c r="G30" i="19" s="1"/>
  <c r="F32" i="19" a="1"/>
  <c r="F32" i="19" s="1"/>
  <c r="B28" i="19" a="1"/>
  <c r="B28" i="19" s="1"/>
  <c r="E36" i="19" a="1"/>
  <c r="E36" i="19" s="1"/>
  <c r="K9" i="30"/>
  <c r="J9" i="30"/>
  <c r="I9" i="30" a="1"/>
  <c r="I9" i="30" s="1"/>
  <c r="L9" i="30"/>
  <c r="H10" i="28" a="1"/>
  <c r="H10" i="28" s="1"/>
  <c r="K3" i="24"/>
  <c r="I3" i="24" a="1"/>
  <c r="I3" i="24" s="1"/>
  <c r="L3" i="24"/>
  <c r="J3" i="24"/>
  <c r="G29" i="19" a="1"/>
  <c r="G29" i="19" s="1"/>
  <c r="D28" i="19" a="1"/>
  <c r="D28" i="19" s="1"/>
  <c r="G28" i="19" s="1"/>
  <c r="G5" i="28"/>
  <c r="G10" i="28" a="1"/>
  <c r="G10" i="28" s="1"/>
  <c r="E11" i="24"/>
  <c r="H11" i="24"/>
  <c r="B11" i="19" a="1"/>
  <c r="B11" i="19" s="1"/>
  <c r="F11" i="24"/>
  <c r="D11" i="19"/>
  <c r="H11" i="30"/>
  <c r="F11" i="30"/>
  <c r="I11" i="30"/>
  <c r="G11" i="30"/>
  <c r="E11" i="30"/>
  <c r="H5" i="30"/>
  <c r="G5" i="24"/>
  <c r="G10" i="24" a="1"/>
  <c r="G10" i="24" s="1"/>
  <c r="B16" i="19" s="1"/>
  <c r="C24" i="19" a="1"/>
  <c r="C24" i="19" s="1"/>
  <c r="C40" i="19" s="1" a="1"/>
  <c r="C40" i="19" s="1"/>
  <c r="C41" i="19" a="1"/>
  <c r="C41" i="19" s="1"/>
  <c r="F43" i="19" a="1"/>
  <c r="F43" i="19" s="1"/>
  <c r="G38" i="19" a="1"/>
  <c r="G38" i="19" s="1"/>
  <c r="B24" i="19"/>
  <c r="B41" i="19" a="1"/>
  <c r="B41" i="19" s="1"/>
  <c r="B43" i="19" a="1"/>
  <c r="B43" i="19" s="1"/>
  <c r="B36" i="19" a="1"/>
  <c r="B36" i="19" s="1"/>
  <c r="I10" i="24" a="1"/>
  <c r="I10" i="24" s="1"/>
  <c r="J5" i="24"/>
  <c r="I5" i="24" a="1"/>
  <c r="I5" i="24" s="1"/>
  <c r="L5" i="24"/>
  <c r="K5" i="24"/>
  <c r="H10" i="24" a="1"/>
  <c r="H10" i="24" s="1"/>
  <c r="B15" i="19" s="1"/>
  <c r="C3" i="19" a="1"/>
  <c r="C3" i="19" s="1"/>
  <c r="C4" i="19"/>
  <c r="C5" i="19"/>
  <c r="L3" i="28"/>
  <c r="I3" i="28" a="1"/>
  <c r="I3" i="28" s="1"/>
  <c r="J3" i="28"/>
  <c r="K3" i="28"/>
  <c r="D41" i="19" a="1"/>
  <c r="D41" i="19" s="1"/>
  <c r="D24" i="19" a="1"/>
  <c r="D24" i="19" s="1"/>
  <c r="G25" i="19" a="1"/>
  <c r="G25" i="19" s="1"/>
  <c r="F24" i="19" a="1"/>
  <c r="F24" i="19" s="1"/>
  <c r="F40" i="19" s="1" a="1"/>
  <c r="F40" i="19" s="1"/>
  <c r="F41" i="19" a="1"/>
  <c r="F41" i="19" s="1"/>
  <c r="G31" i="19" a="1"/>
  <c r="G31" i="19" s="1"/>
  <c r="E28" i="19" a="1"/>
  <c r="E28" i="19" s="1"/>
  <c r="E32" i="19" a="1"/>
  <c r="E32" i="19" s="1"/>
  <c r="D17" i="19"/>
  <c r="I7" i="24" a="1"/>
  <c r="I7" i="24" s="1"/>
  <c r="J7" i="24"/>
  <c r="L7" i="24"/>
  <c r="K7" i="24"/>
  <c r="L11" i="28" l="1" a="1"/>
  <c r="L11" i="28" s="1"/>
  <c r="J11" i="28" a="1"/>
  <c r="J11" i="28" s="1"/>
  <c r="K11" i="28" a="1"/>
  <c r="K11" i="28" s="1"/>
  <c r="C12" i="19" a="1"/>
  <c r="C12" i="19" s="1"/>
  <c r="I11" i="28"/>
  <c r="G41" i="19" a="1"/>
  <c r="G41" i="19" s="1"/>
  <c r="B3" i="19" a="1"/>
  <c r="B3" i="19" s="1"/>
  <c r="B4" i="19"/>
  <c r="B5" i="19"/>
  <c r="G11" i="24"/>
  <c r="B19" i="19" a="1"/>
  <c r="B19" i="19" s="1"/>
  <c r="D12" i="19"/>
  <c r="D16" i="19"/>
  <c r="K11" i="30" a="1"/>
  <c r="K11" i="30" s="1"/>
  <c r="J11" i="30" a="1"/>
  <c r="J11" i="30" s="1"/>
  <c r="L11" i="30" a="1"/>
  <c r="L11" i="30" s="1"/>
  <c r="D40" i="19" a="1"/>
  <c r="D40" i="19" s="1"/>
  <c r="G40" i="19" s="1" a="1"/>
  <c r="G40" i="19" s="1"/>
  <c r="G24" i="19" a="1"/>
  <c r="G24" i="19" s="1"/>
  <c r="C6" i="19"/>
  <c r="L11" i="24" a="1"/>
  <c r="L11" i="24" s="1"/>
  <c r="J11" i="24" a="1"/>
  <c r="J11" i="24" s="1"/>
  <c r="K11" i="24" a="1"/>
  <c r="K11" i="24" s="1"/>
  <c r="B12" i="19" a="1"/>
  <c r="B12" i="19" s="1"/>
  <c r="B40" i="19" a="1"/>
  <c r="B40" i="19" s="1"/>
  <c r="I11" i="24" a="1"/>
  <c r="I11" i="24" s="1"/>
  <c r="C16" i="19"/>
  <c r="G11" i="28"/>
  <c r="C15" i="19"/>
  <c r="H11" i="28"/>
  <c r="D5" i="19"/>
  <c r="D3" i="19" a="1"/>
  <c r="D3" i="19" s="1"/>
  <c r="D4" i="19"/>
  <c r="G43" i="19" a="1"/>
  <c r="G43" i="19" s="1"/>
  <c r="E40" i="19" a="1"/>
  <c r="E40" i="19" s="1"/>
  <c r="D6" i="19" l="1"/>
  <c r="B6" i="19"/>
</calcChain>
</file>

<file path=xl/sharedStrings.xml><?xml version="1.0" encoding="utf-8"?>
<sst xmlns="http://schemas.openxmlformats.org/spreadsheetml/2006/main" count="1205" uniqueCount="347">
  <si>
    <t>Ownining Group</t>
  </si>
  <si>
    <t>JPMCTW</t>
  </si>
  <si>
    <t>3 - Medium</t>
  </si>
  <si>
    <t>miriam_gitlin</t>
  </si>
  <si>
    <t>T&amp;SS TIS</t>
  </si>
  <si>
    <t>2 - High</t>
  </si>
  <si>
    <t>TW 6.0 project defect - Copy of TW defect #103 B-5.8.41 - Administration - Bulletin Viewer - printing problem</t>
  </si>
  <si>
    <t>4 - Low</t>
  </si>
  <si>
    <t>TW 6.0 project defect - Copy of TW defect #274 B-5.8.5 - GFT - Sepa msg does not get displayed when IBAN is blank</t>
  </si>
  <si>
    <t>JPMC TW C1</t>
  </si>
  <si>
    <t>JPMC TW
Cycle 1 
07/26/06</t>
  </si>
  <si>
    <t>SmokeTest</t>
  </si>
  <si>
    <t>Production Fixes</t>
  </si>
  <si>
    <t>New Functionality</t>
  </si>
  <si>
    <t>JPMC TW Critcal defects</t>
  </si>
  <si>
    <t>Submitter</t>
  </si>
  <si>
    <t>QA actual dates</t>
  </si>
  <si>
    <t>QA Verified</t>
  </si>
  <si>
    <t>SumTab</t>
  </si>
  <si>
    <t>Planned Closing Date</t>
  </si>
  <si>
    <t>High</t>
  </si>
  <si>
    <t>Medium</t>
  </si>
  <si>
    <t>Low</t>
  </si>
  <si>
    <t>Cannot Be Executed / Blocked</t>
  </si>
  <si>
    <t>Outage
ID</t>
  </si>
  <si>
    <t>Application</t>
  </si>
  <si>
    <t>Project / Reason for Access</t>
  </si>
  <si>
    <t>Environment</t>
  </si>
  <si>
    <t>Start Date / Time (CT)</t>
  </si>
  <si>
    <t>Source of 
Problem</t>
  </si>
  <si>
    <t>Incident Resolution Date/Time</t>
  </si>
  <si>
    <t>Notes/Comments/Root Cause</t>
  </si>
  <si>
    <t>Impact on Project</t>
  </si>
  <si>
    <t>Incident
Duration (hrs)</t>
  </si>
  <si>
    <t xml:space="preserve">Total Hours Test Env Down During Testing </t>
  </si>
  <si>
    <t>N/A</t>
  </si>
  <si>
    <t>Not Applicable</t>
  </si>
  <si>
    <t>Failed</t>
  </si>
  <si>
    <t>Closed</t>
  </si>
  <si>
    <t>Open</t>
  </si>
  <si>
    <t>Total</t>
  </si>
  <si>
    <t>Defect Trend Analysis</t>
  </si>
  <si>
    <t>Severity</t>
  </si>
  <si>
    <t>&lt;total&gt;</t>
  </si>
  <si>
    <t xml:space="preserve"> </t>
  </si>
  <si>
    <t>Total Open</t>
  </si>
  <si>
    <t>Total
Closed</t>
  </si>
  <si>
    <t>Critical</t>
  </si>
  <si>
    <t xml:space="preserve">Open </t>
  </si>
  <si>
    <t>Blocked</t>
  </si>
  <si>
    <t>No Run</t>
  </si>
  <si>
    <t>Not Completed</t>
  </si>
  <si>
    <t>Passed</t>
  </si>
  <si>
    <t>Executed</t>
  </si>
  <si>
    <t>Resource(s)</t>
  </si>
  <si>
    <t>M. Hudgons/ J. Carson</t>
  </si>
  <si>
    <t>Test</t>
  </si>
  <si>
    <t>Total Executed for Day</t>
  </si>
  <si>
    <t>Use Case Ab.</t>
  </si>
  <si>
    <t>Use Case TRUN</t>
  </si>
  <si>
    <t>Priority</t>
  </si>
  <si>
    <t xml:space="preserve">Total Scripts </t>
  </si>
  <si>
    <t>Comments/System Outages</t>
  </si>
  <si>
    <t>Pending Batch</t>
  </si>
  <si>
    <t>TOTAL</t>
  </si>
  <si>
    <t>New</t>
  </si>
  <si>
    <t xml:space="preserve">SYS Cycle </t>
  </si>
  <si>
    <t>Ready for Re-test</t>
  </si>
  <si>
    <t>Assigned to Vendor</t>
  </si>
  <si>
    <t xml:space="preserve">Fixed </t>
  </si>
  <si>
    <t>UAT Accepted</t>
  </si>
  <si>
    <t>Total Scripts</t>
  </si>
  <si>
    <t>Defect ID</t>
  </si>
  <si>
    <t>Status</t>
  </si>
  <si>
    <t>Business Severity</t>
  </si>
  <si>
    <t>IT Priority</t>
  </si>
  <si>
    <t>Assigned To</t>
  </si>
  <si>
    <t>Summary</t>
  </si>
  <si>
    <t>Detected on Date</t>
  </si>
  <si>
    <t>Test Type</t>
  </si>
  <si>
    <t>Closed Date</t>
  </si>
  <si>
    <t>Open Date</t>
  </si>
  <si>
    <t>Concate</t>
  </si>
  <si>
    <t>Script Creation</t>
  </si>
  <si>
    <t>Cycle1</t>
  </si>
  <si>
    <t>Total Planned Scripts</t>
  </si>
  <si>
    <t>Created</t>
  </si>
  <si>
    <t>Entered into Test Sets</t>
  </si>
  <si>
    <t>% Complete</t>
  </si>
  <si>
    <t>Script Execution</t>
  </si>
  <si>
    <t>Cycle planned dates</t>
  </si>
  <si>
    <t>Total Test Cases</t>
  </si>
  <si>
    <t>Tests Run</t>
  </si>
  <si>
    <t>Not Executable, NA</t>
  </si>
  <si>
    <t>Defect Status</t>
  </si>
  <si>
    <t>Less than 5 days</t>
  </si>
  <si>
    <t>5 - 10 days</t>
  </si>
  <si>
    <t>Greater than 10 days</t>
  </si>
  <si>
    <t>As of Date</t>
  </si>
  <si>
    <t>Items for Attention</t>
  </si>
  <si>
    <t>Cycle</t>
  </si>
  <si>
    <t>Finding LOB/MIT</t>
  </si>
  <si>
    <t>Re-Open</t>
  </si>
  <si>
    <t>Project</t>
  </si>
  <si>
    <t>TR 3</t>
  </si>
  <si>
    <t>Regression</t>
  </si>
  <si>
    <t>JPMC TW
Cycle 1 
07/27/06</t>
  </si>
  <si>
    <t>QC</t>
  </si>
  <si>
    <t>ER306/TW6.0</t>
  </si>
  <si>
    <t>intermittent</t>
  </si>
  <si>
    <t>JPMC TW
Cycle 1 
07/31/06</t>
  </si>
  <si>
    <t>JPMC TW
Cycle 1 
08/01/06</t>
  </si>
  <si>
    <t>JPMC TW
Cycle 1 
08/02/06</t>
  </si>
  <si>
    <t>JPMC TW
Cycle 1 
08/03/06</t>
  </si>
  <si>
    <t>Assigned</t>
  </si>
  <si>
    <t>dan.hurley</t>
  </si>
  <si>
    <t>JPMC TW
Cycle 1 
08/04/06</t>
  </si>
  <si>
    <t>JPMC TW
Cycle 1 
08/07/06</t>
  </si>
  <si>
    <t>TW (First Window)</t>
  </si>
  <si>
    <t>JPMC TW
Cycle 1 
08/08/06</t>
  </si>
  <si>
    <t>http://enterpriseqc.jpmchase.com/qcbin/start_a.htm</t>
  </si>
  <si>
    <t>ER306_DOMAIN</t>
  </si>
  <si>
    <t>ER306_Project</t>
  </si>
  <si>
    <t>Quality Center Details</t>
  </si>
  <si>
    <t>URL</t>
  </si>
  <si>
    <t>Domain</t>
  </si>
  <si>
    <t>User Name</t>
  </si>
  <si>
    <t>mallikarjunm</t>
  </si>
  <si>
    <t>Defects related information</t>
  </si>
  <si>
    <t>Favourite Name</t>
  </si>
  <si>
    <t>private: JPMC TW All Defects Tab</t>
  </si>
  <si>
    <t>Filter Formula</t>
  </si>
  <si>
    <t>Cycle Wise details</t>
  </si>
  <si>
    <t>Cycle 1</t>
  </si>
  <si>
    <t xml:space="preserve"> ^Root\Sys Test Cycle 1\T&amp;SS\Internet\JPMC TW\Cycle1 -  not complete\1-Smoke Test^ </t>
  </si>
  <si>
    <t>TD Exec Data Sheet1</t>
  </si>
  <si>
    <t xml:space="preserve"> ^Root\Sys Test Cycle 1\T&amp;SS\Internet\JPMC TW\Cycle1 -  not complete\2- Production Fixes^ </t>
  </si>
  <si>
    <t xml:space="preserve"> ^Root\Sys Test Cycle 1\T&amp;SS\Internet\JPMC TW\Cycle1 -  not complete\3 - New Functionality^ </t>
  </si>
  <si>
    <t xml:space="preserve"> ^Root\Sys Test Cycle 1\T&amp;SS\Internet\JPMC TW\Cycle1 -  not complete\4 - Regression^ </t>
  </si>
  <si>
    <t>JPMC TW
Cycle 1 
08/09/06</t>
  </si>
  <si>
    <t>JPMC TW
Cycle 1 
08/10/06</t>
  </si>
  <si>
    <t>JPMC TW
Cycle 1 
08/11/06</t>
  </si>
  <si>
    <t>JPMC TW
Cycle 1 
08/14/06</t>
  </si>
  <si>
    <t>TW</t>
  </si>
  <si>
    <t>UAT support/training</t>
  </si>
  <si>
    <t>various connection/conversion issues</t>
  </si>
  <si>
    <t>Project = "Treasury Workstation(FirstWindow)R6.0"</t>
  </si>
  <si>
    <t>Detected Level = "System"</t>
  </si>
  <si>
    <t>JPMC TW
Cycle 1 
08/16/06</t>
  </si>
  <si>
    <t>Will be tested during UAT - TW 6.0 project defect - Copy of TW defect #68 B-5.8.44 - Setup entry Help does not state can view tx's in pending status and should</t>
  </si>
  <si>
    <t>Will be retested in QA cycle 3 (apprx Sep. 2006) - TW 6.0 project defect - Copy of TW defect #80 B-5.8.2 - Logon Restricted operator able to view restricted accounts in Tx Repair</t>
  </si>
  <si>
    <t>eileen.moscinski</t>
  </si>
  <si>
    <t>Will be retested in QA cycle 3 (apprx Sep. 2006) - TW 6.0 project defect - Copy of TW defect #81 B-5.8.3 - Restricted Operator, can view restricted accounts in Wire Position Viewer</t>
  </si>
  <si>
    <t>ben.steccato</t>
  </si>
  <si>
    <t>Will be retested in QA cycle 3 (apprx Sep. 2006) - TW 6.0 project defect - Copy of TW defect #97 B-5.8.39 - Tx Repair-change VD using calendar and Accept button grid switched to ascending order</t>
  </si>
  <si>
    <t>Will be retested in QA cycle 3 (apprx Sep. 2006) - TW 6.0 project defect - Copy of TW defect #117 B-5.8.4 - CP Locked - was able to initiate transactions</t>
  </si>
  <si>
    <t>Will be retested in QA cycle 3 (apprx Sep. 2006) - TW 6.0 project defect - Copy of TW defect #151 B-5.8.40 - GFT Comms- Select TARGET ICN radio, leave blank click ok get access violation error</t>
  </si>
  <si>
    <t>Will be retested in QA cycle 3 (apprx Sep. 2006) - TW 6.0 project defect - Copy of TW defect #178 B-5.1.10 - Bank Id is being reported as "Your Bank" on Totals Screen (Entry &amp; Viewer)</t>
  </si>
  <si>
    <t>Will be retested in QA cycle 3 (apprx Sep. 2006) - TW 6.0 project defect - Copy of TW defect #186 B-5.1.12 - Change Bank Name from "No Longer Used" to JPMC London</t>
  </si>
  <si>
    <t>Will be retested in QA cycle 3 (apprx Sep. 2006) - TW 6.0 project defect - Copy of TW defect #193 B-5.1.9 - All Reports in Transaction Entry refer to Bank Id</t>
  </si>
  <si>
    <t>Will be retested in QA cycle 3 (apprx Sep. 2006) - TW 6.0 project defect - Copy of TW defect #195 B-5.1.11 - Message Entry - For Authority Messages the "Destination To" needs to change from B1 branches</t>
  </si>
  <si>
    <t>Will be retested in QA cycle 3 (apprx Sep. 2006) - TW 6.0 project defect - Copy of TW defect #201 B-5.7.4 - Only 16 Multibanks have been added to Bank (FINST) table.</t>
  </si>
  <si>
    <t>Will be retested in QA cycle 3 (apprx Sep. 2006) - TW 6.0 project defect - Copy of TW defect #216 B-5.8.42 - GIM - autoprint not working</t>
  </si>
  <si>
    <t>Will be tested during UAT - TW 6.0 project defect - Copy of TW defect #262 B-5.8.6 - Tx Entry- Help file text regarding: "Can add text when configuration says none"</t>
  </si>
  <si>
    <t>Will be retested in QA cycle 2 (apprx Aug. 2006) - TW 6.0 defect - FR-006-001 - RTR files should not get installed in GIM/Scripts folder</t>
  </si>
  <si>
    <t>GFT-Comms request cr/db using ICN option get "target ICN number not found" error</t>
  </si>
  <si>
    <t>Will be retested in QA cycle 3 (apprx Sep. 2006) - TW 6.0 project defect - Copy of TW prod. defect #300 - GL - Branding - Update utilitylauncher.exe</t>
  </si>
  <si>
    <t>Will be retested in QA cycle 3 (apprx Sep 06) - TW 6.0 project defect - Copy of prod. defect #291-CDT info not displayed in Wire Position Viewer</t>
  </si>
  <si>
    <t>Will be retested in QA cycle 3 (apprx Sep 06) - TW 6.0 project defect - Copy of TW prod. defect #296 - Error NAK 162 Account Not Found  -  Accounts becomes invalid.</t>
  </si>
  <si>
    <t>Will be retested in QA cycle 3 (apprx Sep 06) - TW 6.0 project defect - Copy of TW prod. defect #292 - Brown Shoe - Global Balance Report gives Error    ( Access Error)</t>
  </si>
  <si>
    <t>Will be retested in QA cycle 3 (apprx Sep 06) - TW 6.0 project defect - Copy of TW prod. defect #298 - (SRM 06011468 ) Brown Shoe- Daily Balance History Report  gives  Error    ( Access Error)</t>
  </si>
  <si>
    <t>Will be retested in QA cycle 3 (apprx Sep 06) - TW 6.0 project defect - Copy of TW prod. defect #297 - Applet Count Repair Utility  (SRM # 06011312 )</t>
  </si>
  <si>
    <t>Will be retested in QA cycle 3 (apprx Sep 06) - TW 6.0 project defect - Copy of TW prod. defect #301 - Activity Log Viewer - drop "sensitive events only" from the Filter</t>
  </si>
  <si>
    <t>Will be retested in QA cycle 2 (apprx Sep. 2006) - TW 6.0 project defect - Copy of TW prod. defect #149 - Utility Launcher - Transaction Cleaner refers to FirstWindow Customer Support</t>
  </si>
  <si>
    <t>Will be retested in QA cycle 3 (apprx Sep. 2006) - TW 6.0 project defect - Copy of TW prod. defect #264 - Time out  - "FirstWindow must be initialized" err</t>
  </si>
  <si>
    <t>JPMC TW
Cycle 1 
08/17/06</t>
  </si>
  <si>
    <t>TW6 - GFT - Operator Maintenance - Amount in "total amount to date" is not calculated correctly for non-USD transactions. This happens in  5.5 as well.</t>
  </si>
  <si>
    <t>JPMC TW
Cycle 1 
08/18/06</t>
  </si>
  <si>
    <t>JPMC TW
Cycle 1 
08/21/06</t>
  </si>
  <si>
    <t>JPMC TW C2</t>
  </si>
  <si>
    <t>JPMC TW
Cycle 2
08/21/06</t>
  </si>
  <si>
    <t>Cycle2</t>
  </si>
  <si>
    <t>JPMC TW
Cycle 2
08/22/06</t>
  </si>
  <si>
    <t>JPMC TW
Cycle 1 
08/22/06</t>
  </si>
  <si>
    <t>JPMC TW
Cycle 1 
08/23/06</t>
  </si>
  <si>
    <t>JPMC TW
Cycle 2
08/23/06</t>
  </si>
  <si>
    <t>madhusudhan.x.kashyap</t>
  </si>
  <si>
    <t>justin.jeremie</t>
  </si>
  <si>
    <t>TW6.0</t>
  </si>
  <si>
    <t>TW Middleware</t>
  </si>
  <si>
    <t>Issue with Middleware</t>
  </si>
  <si>
    <t>ER206 testing</t>
  </si>
  <si>
    <t>STS Middleware</t>
  </si>
  <si>
    <t>TW 6 - Even if Default workstation is configured for communication, workstation gives error while communication.</t>
  </si>
  <si>
    <t>TW 6 - Need session complete message to advise user session is ended</t>
  </si>
  <si>
    <t>TW 6 - Currently progress bar in GFT Communication is hidden</t>
  </si>
  <si>
    <t>TW 6 - cert on middleware issue - "access denied" err message in GFT comm</t>
  </si>
  <si>
    <t>JPMC TW
Cycle 2
08/24/06</t>
  </si>
  <si>
    <t>faisal.u.azam</t>
  </si>
  <si>
    <t>TW6 - Client Reference ID does not display in the Trace file</t>
  </si>
  <si>
    <t>TW6 - Client Reference ID is missing in the Activity Log Viewer</t>
  </si>
  <si>
    <t>TW6-Proxy server-Enter invalid User ID expect "invalid User ID" message</t>
  </si>
  <si>
    <t>mike.winkelmann</t>
  </si>
  <si>
    <t>TW6-Proxy server, Enter invalid password get msg 118 no description.</t>
  </si>
  <si>
    <t>TW6- Message should be "Incorrect passphrase"</t>
  </si>
  <si>
    <t>JPMC TW
Cycle 2
08/25/06</t>
  </si>
  <si>
    <t>JPMC TW
Cycle 2
08/28/06</t>
  </si>
  <si>
    <t>JPMC TW
Cycle 2
08/29/06</t>
  </si>
  <si>
    <t>george.kung</t>
  </si>
  <si>
    <t>TW6 - Sent 10 messages only 3 were ACK, the rest were SNA</t>
  </si>
  <si>
    <t>TW6 -Communications- Empty Host Setup files were downloaded</t>
  </si>
  <si>
    <t>TW6 _Comms Click Stop receive error 301 interrupted</t>
  </si>
  <si>
    <t>JPMC TW
Cycle 2
08/30/06</t>
  </si>
  <si>
    <t>michael.w.seckman</t>
  </si>
  <si>
    <t>TW6-GFT Comm-Change Passphrase, receive error 271: The certificate store could not be opened</t>
  </si>
  <si>
    <t>TW6-Status file should contain messages , but contains payments</t>
  </si>
  <si>
    <t>JPMC TW
Cycle 2
08/31/06</t>
  </si>
  <si>
    <t>TW 6 - Inconsistencies in GIM communication when FC and TOC jobs are run in one session</t>
  </si>
  <si>
    <t>david.j.walsh</t>
  </si>
  <si>
    <t>TW 6 - Enhancement request - make GIM communication screen re-sizable</t>
  </si>
  <si>
    <t>Not Complete</t>
  </si>
  <si>
    <t>JPMC TW
Cycle 2
09/01/06</t>
  </si>
  <si>
    <t>TW 6.0 - Common Data - Banks - Bank ID - Bank One New York - should have been deleted</t>
  </si>
  <si>
    <t>TW 6.0 - Communications - Help links are missing</t>
  </si>
  <si>
    <t>JPMC TW
Cycle 2
09/05/06</t>
  </si>
  <si>
    <t>JPMC TW
Cycle 2
09/06/06</t>
  </si>
  <si>
    <t>TW 6.0 - Help text is not updated for removal of Sensitive Events filter in Activity Log Viewer.</t>
  </si>
  <si>
    <t>TW 6.0 - Will be tested in QA cycle 3 (apprx Sep. 2006) - TW 6.0 project defect - Copy of TW prod. defect #303 - Common Data - shorten BAI code descriptions</t>
  </si>
  <si>
    <t>TW 6.0 - same tx's are in FNDSXFER table and the FNDSNEW table with different status</t>
  </si>
  <si>
    <t>JPMC TW
Cycle 2
09/07/06</t>
  </si>
  <si>
    <t>TW6-Request Money transfer debits or credits, both files are downloaded</t>
  </si>
  <si>
    <t>TW6-Trace files only go to 100, then start appending to existing files</t>
  </si>
  <si>
    <t>JPMC TW
Cycle 2
09/08/06</t>
  </si>
  <si>
    <t>anne.shuttleworth</t>
  </si>
  <si>
    <t>JPMC TW
Cycle 2
09/11/06</t>
  </si>
  <si>
    <t>TW6- Configure workstation message could be reworded</t>
  </si>
  <si>
    <t>TW6- Progress bar sticks at 19%, even though parsing was complete</t>
  </si>
  <si>
    <t>Help About screen not like Check Services Help About screen (No About and Info tabs)</t>
  </si>
  <si>
    <t>TW 6.0 - Enhancement Request - Certificates Icon - font color should be red when approval for a certificate is needed</t>
  </si>
  <si>
    <t>arun.k.ramalingam</t>
  </si>
  <si>
    <t>TW6- Signing Cert, address Line 2 is required, is there a reason?</t>
  </si>
  <si>
    <t>JPMC TW
Cycle 2
09/12/06</t>
  </si>
  <si>
    <t>TW 6.0 - Help - Scheduling a Report Help screen</t>
  </si>
  <si>
    <t>TW 6.0 - Help - "Bank and other banks and financial institutions.." text needs to be rephrased</t>
  </si>
  <si>
    <t>TW 6.0 - Enhancement Request - Communications Host Maintenance screen - fields should not be populated if they are not saved yet</t>
  </si>
  <si>
    <t>TW6-Accounts in Acct Maint are disabled even though there are no setups</t>
  </si>
  <si>
    <t>Cycle 2</t>
  </si>
  <si>
    <t>TD Exec Data Sheet2</t>
  </si>
  <si>
    <t xml:space="preserve"> ^Root\Sys Test Cycle 2\T&amp;SS\Internet\JPMC TW\Cycle2\1-Smoke Test^ </t>
  </si>
  <si>
    <t xml:space="preserve"> ^Root\Sys Test Cycle 2\T&amp;SS\Internet\JPMC TW\Cycle2\2- Production Fixes^ </t>
  </si>
  <si>
    <t xml:space="preserve"> ^Root\Sys Test Cycle 2\T&amp;SS\Internet\JPMC TW\Cycle2\3 - New Functionality^ </t>
  </si>
  <si>
    <t xml:space="preserve"> ^Root\Sys Test Cycle 2\T&amp;SS\Internet\JPMC TW\Cycle2\4 - Regression^ </t>
  </si>
  <si>
    <t>JPMC TW
Cycle 2
09/13/06</t>
  </si>
  <si>
    <t>TW6- Request Host Setup by Host Setup ID and file is empty</t>
  </si>
  <si>
    <t>No entry in Activity log viewer for Invalid User ID and password for Proxy authentication.</t>
  </si>
  <si>
    <t>TW6-GFT Comm Job status screen displays Failed Auth file but trace file does not</t>
  </si>
  <si>
    <t>JPMC TW
Cycle 2
09/14/06</t>
  </si>
  <si>
    <t>TW6-Sent payments and messages after MTCAM shutdown, did not receive error 1001</t>
  </si>
  <si>
    <t>TW6-GFT,Comm,Settings-open Host Main , close receive program error</t>
  </si>
  <si>
    <t>TW6-Not receiving bulletins</t>
  </si>
  <si>
    <t>TW 6.0 - Parameters - approve button disappears</t>
  </si>
  <si>
    <t>TW 6.0 - Parameters screen - Company Name</t>
  </si>
  <si>
    <t>TW 6.0 - Transaction Entry - Reports - Status is incorrect</t>
  </si>
  <si>
    <t>TW6-Request POA msgs and tx's only 2 of 6 tx's were downloaded</t>
  </si>
  <si>
    <t>JPMC TW
Cycle 2
09/15/06</t>
  </si>
  <si>
    <t>JPMC TW
Cycle 2
09/18/06</t>
  </si>
  <si>
    <t>TW 6.0 - Enhancement Request - Communication screen - the down arrow image should be removed from the details button</t>
  </si>
  <si>
    <t>JPMC TW
Cycle 2
09/19/06</t>
  </si>
  <si>
    <t>JPMC TW Cycle 3</t>
  </si>
  <si>
    <t>JPMC TW
Cycle 3
09/20/06</t>
  </si>
  <si>
    <t>Deferred</t>
  </si>
  <si>
    <t>TW6-After upgrade, receive gimupdate.dll error</t>
  </si>
  <si>
    <t>TW6-Host Maintenance Clicked Configure modem button, device selection dialog opened, cancelled out, get this error</t>
  </si>
  <si>
    <t>Cycle3</t>
  </si>
  <si>
    <t>JPMC TW
Cycle 3
09/21/06</t>
  </si>
  <si>
    <t>Fixed</t>
  </si>
  <si>
    <t>TW 6.0 - 5.3 to 6.0 Upgrade - Fatal error</t>
  </si>
  <si>
    <t>TW6- After upgrade cannot use default wkst for TAPI, this should be disabled</t>
  </si>
  <si>
    <t>JPMC TW
Cycle 3
09/22/06</t>
  </si>
  <si>
    <t>anne.h.shuttleworth</t>
  </si>
  <si>
    <t>TW6-Transmit tx's and messages download 1 status and 1 empty status,data not parsed in table, have to reconnect</t>
  </si>
  <si>
    <t>TW^-Deleted existing signing certs, then created a new cert, transmit get error 276</t>
  </si>
  <si>
    <t>TW6-Created signing cert with notify days=30, but message states 45 days</t>
  </si>
  <si>
    <t>TW6-Create new signing cert and not prompted to save to a device</t>
  </si>
  <si>
    <t>TW6-Entered desired time as 2:00 AM but prints 4:28 pm on pdf</t>
  </si>
  <si>
    <t>TW6- Parameters Password expiration days s/b password/passhprase</t>
  </si>
  <si>
    <t>8/21/2006 to 
9/18/2006</t>
  </si>
  <si>
    <t>9/19/2006 to
10/16/2006</t>
  </si>
  <si>
    <t>7/21/2006 to
8/10/2006</t>
  </si>
  <si>
    <t>7/25/2006 to
8/18/2006</t>
  </si>
  <si>
    <t>JPMC TW
Cycle 3
09/25/06</t>
  </si>
  <si>
    <t>TW 6.0  - Communications screen - Save does not become enabled when the Delete key is used to delete characters</t>
  </si>
  <si>
    <t>TW6- Certificate not found message to general, should state certificate expired</t>
  </si>
  <si>
    <t>TW6-Cannot see certs because white text on light blue background, text s/b black</t>
  </si>
  <si>
    <t>TW6-Revoked only SSL cert, did not get warning that revoking only cert and TW may be inoperable</t>
  </si>
  <si>
    <t>JPMC TW
Cycle 3
09/26/06</t>
  </si>
  <si>
    <t>Help not working in Host Maintenance</t>
  </si>
  <si>
    <t>TW6-Use Case wording is unclearfor reject of SSL Certificate</t>
  </si>
  <si>
    <t>TW6-Pending Revoke SSL cert is not active, cannot reject or go back to Active status</t>
  </si>
  <si>
    <t>TW6-Use case states only RJA status can be deleted, but REV and EXP can be deleted as well</t>
  </si>
  <si>
    <t>JPMC TW
Cycle 3
09/27/06</t>
  </si>
  <si>
    <t>venkata.bobba</t>
  </si>
  <si>
    <t>Middleware</t>
  </si>
  <si>
    <t>TW 6.0</t>
  </si>
  <si>
    <t>Issue with MQ adapter</t>
  </si>
  <si>
    <t>Will be tested during UAT - TW 6.0 project defect - Copy of TW defect #294 B-5.7.3 - GL - GIM Exporting using Fixed Length format exported a zero amount in v5.5</t>
  </si>
  <si>
    <t>veda_m_parham</t>
  </si>
  <si>
    <t>TW6-Upgrade 5,4 with bank mandate patch, approval limit checkbox unselected</t>
  </si>
  <si>
    <t>JPMC TW
Cycle 3
09/28/06</t>
  </si>
  <si>
    <t>JPMC TW C3</t>
  </si>
  <si>
    <t>JPMC TW
Cycle 3
09/29/06</t>
  </si>
  <si>
    <t>JPMC TW
Cycle 3
10/03/06</t>
  </si>
  <si>
    <t>TW6-Received a fatal error while updating a 5.5 install</t>
  </si>
  <si>
    <t>TW 6.0 - GIM Communications - TAPI - Some reports do not get downloaded from FC</t>
  </si>
  <si>
    <t>TW 6.0 - GIM Communications - Capoexp error messages</t>
  </si>
  <si>
    <t>Help for "How to use Help" is not relevant</t>
  </si>
  <si>
    <t>Search - Find Next is not working in Bank Report Viewer</t>
  </si>
  <si>
    <t>TW6-Certificates, Revoke button has a stop sign that should be removed</t>
  </si>
  <si>
    <t>TW6-Cannot delete an operator cert in EXP status</t>
  </si>
  <si>
    <t>JPMC TW
Cycle 3
10/04/06</t>
  </si>
  <si>
    <t>JPMC TW
Cycle 3
10/05/06</t>
  </si>
  <si>
    <t>TW6-User3 has Param approval, but no cert priv, displays on message tab and should not</t>
  </si>
  <si>
    <t>TW 6.0 - Upgrade - Bulletins - bulletin titles changed</t>
  </si>
  <si>
    <t>TW 6.0 - GIM - Reports - FC interactive job</t>
  </si>
  <si>
    <t>JPMC TW
Cycle 3
10/06/06</t>
  </si>
  <si>
    <t>TW 6.0 - GFT - Configurations - Transaction Limit approval - approval is not enforced</t>
  </si>
  <si>
    <t>TW6-No progress bar when files are being parsed</t>
  </si>
  <si>
    <t>JPMC TW
Cycle 3
10/10/06</t>
  </si>
  <si>
    <t>TW 6.0 - GIM Communications - TAPI - Sometimes, when a communication job is run, "device not open" error gets displayed</t>
  </si>
  <si>
    <t>TW6-Deleting a signing cert received error message 7010</t>
  </si>
  <si>
    <t>TW6-Cert Activation Date/Time stamp requirement clarification needed</t>
  </si>
  <si>
    <t>TW6: Cert Maintenance - Potential for duplicate &amp; invalid certs to be sent to the Bank</t>
  </si>
  <si>
    <t>TW6-Certs Register/Revoke screen - all certs selected by default but action not obvious</t>
  </si>
  <si>
    <t>TW6 - Certs Print/Export - data entry validation messages</t>
  </si>
  <si>
    <t>TW6 - Cert Maint - Can activate a CERT in PFR status</t>
  </si>
  <si>
    <t>JPMC TW
Cycle 3
10/11/06</t>
  </si>
  <si>
    <t>Re-Opened</t>
  </si>
  <si>
    <t>Rejected</t>
  </si>
  <si>
    <t>TW6-Can create more than 1 SSL and signing cert, should receive a message</t>
  </si>
  <si>
    <t>TW6-Hardcopy of certs in PDF are in Valid From/To date and time order</t>
  </si>
  <si>
    <t>TW 6.0 - Parameters - Cert's - exception error</t>
  </si>
  <si>
    <t>TW 6.0 - GFT - Communications screen tabs</t>
  </si>
  <si>
    <t>TW 6.0 - gim comm - invalid id - error handling</t>
  </si>
  <si>
    <t>Opened 10/11</t>
  </si>
  <si>
    <t>Closed 10/11</t>
  </si>
  <si>
    <t>05:30:00 AM CST</t>
  </si>
  <si>
    <t xml:space="preserve">lost data due to time out issues in QC. Had to recreate the lost data again.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</si>
</sst>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m/dd/yyyy"/>
    <numFmt numFmtId="166" formatCode="0.0"/>
    <numFmt numFmtId="171" formatCode="0.0%"/>
    <numFmt numFmtId="172" formatCode="m/d/yy\ h:mm\ AM/PM"/>
  </numFmts>
  <fonts count="2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Book Antiqua"/>
      <family val="1"/>
    </font>
    <font>
      <b/>
      <sz val="10"/>
      <name val="Book Antiqua"/>
      <family val="1"/>
    </font>
    <font>
      <sz val="11"/>
      <name val="Arial"/>
      <family val="2"/>
    </font>
    <font>
      <sz val="12"/>
      <name val="Arial"/>
    </font>
    <font>
      <sz val="8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9"/>
      <name val="Verdana"/>
      <family val="2"/>
    </font>
    <font>
      <sz val="9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0" borderId="1"/>
    <xf numFmtId="0" fontId="1" fillId="0" borderId="0"/>
    <xf numFmtId="0" fontId="7" fillId="2" borderId="0" applyNumberFormat="0" applyBorder="0" applyAlignment="0" applyProtection="0"/>
  </cellStyleXfs>
  <cellXfs count="284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10" fontId="3" fillId="0" borderId="0" xfId="0" applyNumberFormat="1" applyFont="1"/>
    <xf numFmtId="0" fontId="1" fillId="0" borderId="0" xfId="2"/>
    <xf numFmtId="0" fontId="1" fillId="0" borderId="0" xfId="2" applyAlignment="1">
      <alignment wrapText="1"/>
    </xf>
    <xf numFmtId="1" fontId="1" fillId="0" borderId="0" xfId="2" applyNumberFormat="1" applyAlignment="1">
      <alignment horizontal="left" vertical="top" wrapText="1"/>
    </xf>
    <xf numFmtId="0" fontId="1" fillId="0" borderId="0" xfId="2" applyAlignment="1">
      <alignment horizontal="left" vertical="top" wrapText="1"/>
    </xf>
    <xf numFmtId="0" fontId="1" fillId="0" borderId="0" xfId="2" applyFill="1"/>
    <xf numFmtId="0" fontId="0" fillId="3" borderId="0" xfId="0" applyFill="1" applyBorder="1"/>
    <xf numFmtId="0" fontId="1" fillId="0" borderId="0" xfId="2" applyFont="1" applyFill="1"/>
    <xf numFmtId="0" fontId="0" fillId="0" borderId="2" xfId="0" applyFill="1" applyBorder="1"/>
    <xf numFmtId="0" fontId="0" fillId="3" borderId="2" xfId="0" applyFill="1" applyBorder="1"/>
    <xf numFmtId="14" fontId="8" fillId="0" borderId="0" xfId="2" applyNumberFormat="1" applyFont="1" applyFill="1" applyBorder="1" applyAlignment="1">
      <alignment horizontal="center" vertical="center" wrapText="1"/>
    </xf>
    <xf numFmtId="0" fontId="5" fillId="0" borderId="0" xfId="2" applyNumberFormat="1" applyFont="1" applyFill="1" applyBorder="1" applyAlignment="1">
      <alignment horizontal="center" vertical="center" wrapText="1"/>
    </xf>
    <xf numFmtId="2" fontId="5" fillId="0" borderId="0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/>
    </xf>
    <xf numFmtId="0" fontId="1" fillId="0" borderId="0" xfId="2" applyFill="1" applyBorder="1" applyAlignment="1">
      <alignment wrapText="1"/>
    </xf>
    <xf numFmtId="1" fontId="1" fillId="0" borderId="0" xfId="2" applyNumberFormat="1" applyFill="1" applyBorder="1" applyAlignment="1">
      <alignment horizontal="left" vertical="top" wrapText="1"/>
    </xf>
    <xf numFmtId="2" fontId="1" fillId="0" borderId="0" xfId="2" applyNumberFormat="1" applyFill="1" applyBorder="1" applyAlignment="1">
      <alignment horizontal="left" vertical="top" wrapText="1"/>
    </xf>
    <xf numFmtId="0" fontId="1" fillId="0" borderId="0" xfId="2" applyBorder="1" applyAlignment="1">
      <alignment wrapText="1"/>
    </xf>
    <xf numFmtId="1" fontId="1" fillId="0" borderId="0" xfId="2" applyNumberFormat="1" applyBorder="1" applyAlignment="1">
      <alignment horizontal="left" vertical="top" wrapText="1"/>
    </xf>
    <xf numFmtId="2" fontId="1" fillId="0" borderId="0" xfId="2" applyNumberFormat="1" applyBorder="1" applyAlignment="1">
      <alignment horizontal="left" vertical="top" wrapText="1"/>
    </xf>
    <xf numFmtId="0" fontId="4" fillId="4" borderId="3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3" fillId="0" borderId="5" xfId="0" applyFont="1" applyBorder="1"/>
    <xf numFmtId="0" fontId="4" fillId="0" borderId="5" xfId="0" applyFont="1" applyBorder="1" applyAlignment="1">
      <alignment horizontal="left"/>
    </xf>
    <xf numFmtId="165" fontId="4" fillId="0" borderId="5" xfId="0" applyNumberFormat="1" applyFont="1" applyBorder="1" applyAlignment="1">
      <alignment horizontal="left"/>
    </xf>
    <xf numFmtId="19" fontId="4" fillId="0" borderId="5" xfId="0" applyNumberFormat="1" applyFont="1" applyBorder="1" applyAlignment="1">
      <alignment horizontal="left"/>
    </xf>
    <xf numFmtId="1" fontId="4" fillId="5" borderId="6" xfId="0" quotePrefix="1" applyNumberFormat="1" applyFont="1" applyFill="1" applyBorder="1" applyAlignment="1">
      <alignment horizontal="center" vertical="center" wrapText="1"/>
    </xf>
    <xf numFmtId="1" fontId="4" fillId="5" borderId="6" xfId="0" applyNumberFormat="1" applyFont="1" applyFill="1" applyBorder="1" applyAlignment="1">
      <alignment horizontal="center" vertical="center" wrapText="1"/>
    </xf>
    <xf numFmtId="1" fontId="4" fillId="6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 applyAlignment="1"/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1" fontId="4" fillId="7" borderId="10" xfId="0" applyNumberFormat="1" applyFont="1" applyFill="1" applyBorder="1" applyAlignment="1">
      <alignment horizontal="center" vertical="center" wrapText="1"/>
    </xf>
    <xf numFmtId="0" fontId="4" fillId="8" borderId="9" xfId="0" applyFont="1" applyFill="1" applyBorder="1" applyAlignment="1" applyProtection="1">
      <alignment horizontal="center" vertical="center"/>
      <protection locked="0"/>
    </xf>
    <xf numFmtId="1" fontId="3" fillId="0" borderId="10" xfId="0" applyNumberFormat="1" applyFont="1" applyBorder="1" applyAlignment="1">
      <alignment horizontal="center" vertical="center"/>
    </xf>
    <xf numFmtId="0" fontId="4" fillId="9" borderId="9" xfId="0" applyFont="1" applyFill="1" applyBorder="1" applyAlignment="1" applyProtection="1">
      <alignment horizontal="center" vertical="top"/>
      <protection locked="0"/>
    </xf>
    <xf numFmtId="0" fontId="4" fillId="10" borderId="9" xfId="0" applyFont="1" applyFill="1" applyBorder="1" applyAlignment="1" applyProtection="1">
      <alignment horizontal="center" vertical="top"/>
      <protection locked="0"/>
    </xf>
    <xf numFmtId="0" fontId="4" fillId="11" borderId="9" xfId="0" applyFont="1" applyFill="1" applyBorder="1" applyAlignment="1" applyProtection="1">
      <alignment horizontal="center" vertical="top"/>
      <protection locked="0"/>
    </xf>
    <xf numFmtId="0" fontId="4" fillId="4" borderId="11" xfId="0" applyFont="1" applyFill="1" applyBorder="1" applyAlignment="1" applyProtection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10" borderId="6" xfId="2" applyFont="1" applyFill="1" applyBorder="1" applyAlignment="1">
      <alignment wrapText="1"/>
    </xf>
    <xf numFmtId="0" fontId="1" fillId="0" borderId="0" xfId="2" applyAlignment="1"/>
    <xf numFmtId="0" fontId="1" fillId="0" borderId="0" xfId="2" applyNumberFormat="1" applyAlignment="1"/>
    <xf numFmtId="0" fontId="1" fillId="3" borderId="6" xfId="2" applyFont="1" applyFill="1" applyBorder="1" applyAlignment="1">
      <alignment wrapText="1"/>
    </xf>
    <xf numFmtId="0" fontId="1" fillId="3" borderId="6" xfId="2" applyNumberFormat="1" applyFill="1" applyBorder="1" applyAlignment="1">
      <alignment wrapText="1"/>
    </xf>
    <xf numFmtId="0" fontId="2" fillId="0" borderId="6" xfId="2" applyFont="1" applyFill="1" applyBorder="1" applyAlignment="1">
      <alignment wrapText="1"/>
    </xf>
    <xf numFmtId="0" fontId="2" fillId="0" borderId="6" xfId="2" applyNumberFormat="1" applyFont="1" applyFill="1" applyBorder="1" applyAlignment="1">
      <alignment wrapText="1"/>
    </xf>
    <xf numFmtId="0" fontId="1" fillId="0" borderId="0" xfId="2" applyFill="1" applyAlignment="1"/>
    <xf numFmtId="0" fontId="1" fillId="0" borderId="0" xfId="2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0" fontId="4" fillId="4" borderId="3" xfId="0" quotePrefix="1" applyFont="1" applyFill="1" applyBorder="1" applyAlignment="1">
      <alignment horizontal="center" wrapText="1"/>
    </xf>
    <xf numFmtId="0" fontId="5" fillId="0" borderId="13" xfId="2" applyNumberFormat="1" applyFont="1" applyFill="1" applyBorder="1" applyAlignment="1">
      <alignment horizontal="center" wrapText="1"/>
    </xf>
    <xf numFmtId="1" fontId="5" fillId="0" borderId="13" xfId="2" applyNumberFormat="1" applyFont="1" applyFill="1" applyBorder="1" applyAlignment="1">
      <alignment horizontal="center" wrapText="1"/>
    </xf>
    <xf numFmtId="0" fontId="1" fillId="0" borderId="6" xfId="2" applyNumberFormat="1" applyFont="1" applyFill="1" applyBorder="1" applyAlignment="1">
      <alignment horizontal="center" wrapText="1"/>
    </xf>
    <xf numFmtId="1" fontId="1" fillId="0" borderId="6" xfId="2" applyNumberFormat="1" applyFont="1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9" fontId="1" fillId="0" borderId="6" xfId="2" applyNumberFormat="1" applyFont="1" applyFill="1" applyBorder="1" applyAlignment="1">
      <alignment horizontal="center" wrapText="1"/>
    </xf>
    <xf numFmtId="0" fontId="5" fillId="3" borderId="13" xfId="2" applyNumberFormat="1" applyFont="1" applyFill="1" applyBorder="1" applyAlignment="1">
      <alignment horizontal="center" wrapText="1"/>
    </xf>
    <xf numFmtId="1" fontId="5" fillId="3" borderId="13" xfId="2" applyNumberFormat="1" applyFont="1" applyFill="1" applyBorder="1" applyAlignment="1">
      <alignment horizontal="center" wrapText="1"/>
    </xf>
    <xf numFmtId="0" fontId="1" fillId="3" borderId="6" xfId="2" applyNumberFormat="1" applyFont="1" applyFill="1" applyBorder="1" applyAlignment="1">
      <alignment horizontal="center" wrapText="1"/>
    </xf>
    <xf numFmtId="1" fontId="1" fillId="3" borderId="6" xfId="2" applyNumberFormat="1" applyFont="1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9" fontId="1" fillId="3" borderId="6" xfId="2" applyNumberFormat="1" applyFont="1" applyFill="1" applyBorder="1" applyAlignment="1">
      <alignment horizontal="center" wrapText="1"/>
    </xf>
    <xf numFmtId="1" fontId="13" fillId="12" borderId="15" xfId="2" applyNumberFormat="1" applyFont="1" applyFill="1" applyBorder="1" applyAlignment="1">
      <alignment horizontal="center" wrapText="1"/>
    </xf>
    <xf numFmtId="1" fontId="13" fillId="12" borderId="13" xfId="2" applyNumberFormat="1" applyFont="1" applyFill="1" applyBorder="1" applyAlignment="1">
      <alignment horizontal="center" wrapText="1"/>
    </xf>
    <xf numFmtId="0" fontId="13" fillId="12" borderId="16" xfId="0" applyFont="1" applyFill="1" applyBorder="1" applyAlignment="1">
      <alignment horizontal="center" wrapText="1"/>
    </xf>
    <xf numFmtId="0" fontId="13" fillId="12" borderId="14" xfId="0" applyFont="1" applyFill="1" applyBorder="1" applyAlignment="1">
      <alignment horizontal="center" wrapText="1"/>
    </xf>
    <xf numFmtId="9" fontId="13" fillId="12" borderId="6" xfId="2" applyNumberFormat="1" applyFont="1" applyFill="1" applyBorder="1" applyAlignment="1">
      <alignment horizontal="center" wrapText="1"/>
    </xf>
    <xf numFmtId="1" fontId="1" fillId="0" borderId="0" xfId="2" applyNumberFormat="1" applyAlignment="1">
      <alignment horizontal="center" wrapText="1"/>
    </xf>
    <xf numFmtId="0" fontId="1" fillId="0" borderId="0" xfId="2" applyAlignment="1">
      <alignment horizontal="center" wrapText="1"/>
    </xf>
    <xf numFmtId="0" fontId="4" fillId="0" borderId="0" xfId="0" applyFont="1"/>
    <xf numFmtId="0" fontId="4" fillId="0" borderId="0" xfId="0" applyFont="1" applyBorder="1" applyAlignment="1">
      <alignment wrapText="1"/>
    </xf>
    <xf numFmtId="0" fontId="3" fillId="0" borderId="0" xfId="0" applyFont="1" applyFill="1" applyBorder="1"/>
    <xf numFmtId="0" fontId="4" fillId="0" borderId="0" xfId="0" applyFont="1" applyBorder="1"/>
    <xf numFmtId="0" fontId="3" fillId="0" borderId="6" xfId="0" applyFont="1" applyFill="1" applyBorder="1" applyAlignment="1">
      <alignment horizontal="left"/>
    </xf>
    <xf numFmtId="0" fontId="1" fillId="0" borderId="6" xfId="2" applyFont="1" applyFill="1" applyBorder="1" applyAlignment="1">
      <alignment wrapText="1"/>
    </xf>
    <xf numFmtId="0" fontId="1" fillId="0" borderId="6" xfId="2" applyNumberFormat="1" applyFill="1" applyBorder="1" applyAlignment="1">
      <alignment wrapText="1"/>
    </xf>
    <xf numFmtId="0" fontId="1" fillId="0" borderId="0" xfId="2" applyNumberFormat="1" applyFill="1" applyAlignment="1"/>
    <xf numFmtId="0" fontId="11" fillId="13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wrapText="1"/>
    </xf>
    <xf numFmtId="0" fontId="3" fillId="5" borderId="6" xfId="0" applyFont="1" applyFill="1" applyBorder="1" applyAlignment="1">
      <alignment horizontal="left"/>
    </xf>
    <xf numFmtId="0" fontId="4" fillId="14" borderId="0" xfId="0" applyFont="1" applyFill="1" applyBorder="1" applyAlignment="1">
      <alignment wrapText="1"/>
    </xf>
    <xf numFmtId="0" fontId="3" fillId="14" borderId="0" xfId="0" applyFont="1" applyFill="1" applyBorder="1"/>
    <xf numFmtId="0" fontId="4" fillId="14" borderId="0" xfId="0" applyFont="1" applyFill="1" applyBorder="1"/>
    <xf numFmtId="0" fontId="4" fillId="5" borderId="17" xfId="0" applyFont="1" applyFill="1" applyBorder="1" applyAlignment="1">
      <alignment horizontal="center"/>
    </xf>
    <xf numFmtId="1" fontId="4" fillId="6" borderId="6" xfId="0" quotePrefix="1" applyNumberFormat="1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2" xfId="0" applyFont="1" applyFill="1" applyBorder="1"/>
    <xf numFmtId="0" fontId="1" fillId="0" borderId="2" xfId="0" applyFont="1" applyFill="1" applyBorder="1"/>
    <xf numFmtId="0" fontId="5" fillId="3" borderId="6" xfId="2" applyFont="1" applyFill="1" applyBorder="1" applyAlignment="1">
      <alignment horizontal="center" vertical="center" wrapText="1"/>
    </xf>
    <xf numFmtId="0" fontId="1" fillId="3" borderId="6" xfId="2" applyFill="1" applyBorder="1" applyAlignment="1">
      <alignment horizontal="center" vertical="center" wrapText="1"/>
    </xf>
    <xf numFmtId="1" fontId="5" fillId="3" borderId="6" xfId="2" applyNumberFormat="1" applyFont="1" applyFill="1" applyBorder="1" applyAlignment="1">
      <alignment horizontal="center" vertical="center" wrapText="1"/>
    </xf>
    <xf numFmtId="1" fontId="1" fillId="3" borderId="6" xfId="2" applyNumberFormat="1" applyFont="1" applyFill="1" applyBorder="1" applyAlignment="1">
      <alignment horizontal="center" vertical="center" wrapText="1"/>
    </xf>
    <xf numFmtId="9" fontId="1" fillId="3" borderId="6" xfId="2" applyNumberFormat="1" applyFont="1" applyFill="1" applyBorder="1" applyAlignment="1">
      <alignment horizontal="center" vertical="center" wrapText="1"/>
    </xf>
    <xf numFmtId="14" fontId="4" fillId="0" borderId="5" xfId="0" applyNumberFormat="1" applyFont="1" applyBorder="1"/>
    <xf numFmtId="0" fontId="0" fillId="14" borderId="0" xfId="0" applyFill="1"/>
    <xf numFmtId="10" fontId="0" fillId="14" borderId="0" xfId="0" applyNumberFormat="1" applyFill="1"/>
    <xf numFmtId="1" fontId="0" fillId="14" borderId="0" xfId="0" applyNumberFormat="1" applyFill="1"/>
    <xf numFmtId="0" fontId="4" fillId="0" borderId="5" xfId="0" applyFont="1" applyBorder="1" applyAlignment="1">
      <alignment horizontal="right"/>
    </xf>
    <xf numFmtId="0" fontId="0" fillId="14" borderId="0" xfId="0" applyFill="1" applyBorder="1"/>
    <xf numFmtId="0" fontId="2" fillId="14" borderId="0" xfId="0" applyFont="1" applyFill="1" applyBorder="1"/>
    <xf numFmtId="0" fontId="0" fillId="14" borderId="0" xfId="0" applyFill="1" applyBorder="1" applyAlignment="1">
      <alignment horizontal="right"/>
    </xf>
    <xf numFmtId="0" fontId="9" fillId="14" borderId="0" xfId="0" applyFont="1" applyFill="1"/>
    <xf numFmtId="0" fontId="3" fillId="14" borderId="0" xfId="0" applyFont="1" applyFill="1"/>
    <xf numFmtId="0" fontId="4" fillId="0" borderId="18" xfId="0" applyFont="1" applyBorder="1"/>
    <xf numFmtId="10" fontId="0" fillId="14" borderId="0" xfId="0" applyNumberFormat="1" applyFill="1" applyBorder="1"/>
    <xf numFmtId="0" fontId="1" fillId="14" borderId="0" xfId="2" applyFill="1" applyAlignment="1">
      <alignment horizontal="left" wrapText="1"/>
    </xf>
    <xf numFmtId="1" fontId="1" fillId="14" borderId="0" xfId="2" applyNumberFormat="1" applyFill="1" applyAlignment="1">
      <alignment horizontal="center" wrapText="1"/>
    </xf>
    <xf numFmtId="0" fontId="1" fillId="14" borderId="0" xfId="2" applyFill="1" applyAlignment="1">
      <alignment horizontal="center" wrapText="1"/>
    </xf>
    <xf numFmtId="0" fontId="1" fillId="14" borderId="0" xfId="2" applyFill="1" applyAlignment="1">
      <alignment wrapText="1"/>
    </xf>
    <xf numFmtId="0" fontId="1" fillId="14" borderId="0" xfId="2" applyFill="1" applyAlignment="1"/>
    <xf numFmtId="0" fontId="4" fillId="4" borderId="13" xfId="0" applyFont="1" applyFill="1" applyBorder="1" applyAlignment="1">
      <alignment horizontal="center" wrapText="1"/>
    </xf>
    <xf numFmtId="0" fontId="4" fillId="0" borderId="6" xfId="0" applyFont="1" applyBorder="1"/>
    <xf numFmtId="0" fontId="16" fillId="0" borderId="0" xfId="0" applyFont="1" applyBorder="1"/>
    <xf numFmtId="0" fontId="16" fillId="14" borderId="0" xfId="0" applyFont="1" applyFill="1" applyBorder="1"/>
    <xf numFmtId="0" fontId="16" fillId="0" borderId="9" xfId="0" applyFont="1" applyBorder="1" applyAlignment="1">
      <alignment wrapText="1"/>
    </xf>
    <xf numFmtId="0" fontId="16" fillId="0" borderId="6" xfId="0" applyFont="1" applyBorder="1" applyAlignment="1">
      <alignment horizontal="left" wrapText="1"/>
    </xf>
    <xf numFmtId="0" fontId="16" fillId="14" borderId="19" xfId="0" applyFont="1" applyFill="1" applyBorder="1"/>
    <xf numFmtId="0" fontId="16" fillId="14" borderId="2" xfId="0" applyFont="1" applyFill="1" applyBorder="1"/>
    <xf numFmtId="0" fontId="16" fillId="14" borderId="0" xfId="0" applyFont="1" applyFill="1" applyBorder="1" applyAlignment="1">
      <alignment wrapText="1"/>
    </xf>
    <xf numFmtId="0" fontId="16" fillId="0" borderId="6" xfId="0" applyFont="1" applyBorder="1" applyAlignment="1">
      <alignment horizontal="left" vertical="top" wrapText="1"/>
    </xf>
    <xf numFmtId="1" fontId="16" fillId="0" borderId="6" xfId="0" applyNumberFormat="1" applyFont="1" applyBorder="1" applyAlignment="1">
      <alignment horizontal="left" vertical="top" wrapText="1"/>
    </xf>
    <xf numFmtId="0" fontId="16" fillId="14" borderId="20" xfId="0" applyFont="1" applyFill="1" applyBorder="1"/>
    <xf numFmtId="0" fontId="16" fillId="14" borderId="16" xfId="0" applyFont="1" applyFill="1" applyBorder="1"/>
    <xf numFmtId="0" fontId="16" fillId="14" borderId="21" xfId="0" applyFont="1" applyFill="1" applyBorder="1"/>
    <xf numFmtId="0" fontId="15" fillId="15" borderId="7" xfId="0" applyFont="1" applyFill="1" applyBorder="1" applyAlignment="1">
      <alignment wrapText="1"/>
    </xf>
    <xf numFmtId="0" fontId="15" fillId="6" borderId="6" xfId="0" applyFont="1" applyFill="1" applyBorder="1" applyAlignment="1">
      <alignment horizontal="center" wrapText="1"/>
    </xf>
    <xf numFmtId="1" fontId="15" fillId="16" borderId="10" xfId="0" applyNumberFormat="1" applyFont="1" applyFill="1" applyBorder="1" applyAlignment="1">
      <alignment horizontal="center" vertical="center" wrapText="1"/>
    </xf>
    <xf numFmtId="0" fontId="15" fillId="0" borderId="9" xfId="0" applyFont="1" applyFill="1" applyBorder="1" applyAlignment="1" applyProtection="1">
      <alignment horizontal="center" vertical="center" wrapText="1"/>
      <protection locked="0"/>
    </xf>
    <xf numFmtId="1" fontId="15" fillId="5" borderId="6" xfId="0" applyNumberFormat="1" applyFont="1" applyFill="1" applyBorder="1" applyAlignment="1">
      <alignment horizontal="center" vertical="center" wrapText="1"/>
    </xf>
    <xf numFmtId="1" fontId="15" fillId="6" borderId="6" xfId="0" applyNumberFormat="1" applyFont="1" applyFill="1" applyBorder="1" applyAlignment="1">
      <alignment horizontal="center" vertical="center" wrapText="1"/>
    </xf>
    <xf numFmtId="0" fontId="15" fillId="8" borderId="9" xfId="0" applyFont="1" applyFill="1" applyBorder="1" applyAlignment="1" applyProtection="1">
      <alignment horizontal="center" vertical="center" wrapText="1"/>
      <protection locked="0"/>
    </xf>
    <xf numFmtId="1" fontId="15" fillId="0" borderId="6" xfId="0" applyNumberFormat="1" applyFont="1" applyBorder="1" applyAlignment="1">
      <alignment horizontal="center" vertical="center" wrapText="1"/>
    </xf>
    <xf numFmtId="1" fontId="15" fillId="0" borderId="10" xfId="0" applyNumberFormat="1" applyFont="1" applyBorder="1" applyAlignment="1">
      <alignment horizontal="center" vertical="center" wrapText="1"/>
    </xf>
    <xf numFmtId="1" fontId="17" fillId="0" borderId="6" xfId="0" applyNumberFormat="1" applyFont="1" applyBorder="1" applyAlignment="1">
      <alignment horizontal="center" vertical="center" wrapText="1"/>
    </xf>
    <xf numFmtId="1" fontId="17" fillId="0" borderId="10" xfId="0" applyNumberFormat="1" applyFont="1" applyBorder="1" applyAlignment="1">
      <alignment horizontal="center" vertical="center" wrapText="1"/>
    </xf>
    <xf numFmtId="0" fontId="15" fillId="9" borderId="9" xfId="0" applyFont="1" applyFill="1" applyBorder="1" applyAlignment="1" applyProtection="1">
      <alignment horizontal="center" vertical="top" wrapText="1"/>
      <protection locked="0"/>
    </xf>
    <xf numFmtId="0" fontId="15" fillId="10" borderId="9" xfId="0" applyFont="1" applyFill="1" applyBorder="1" applyAlignment="1" applyProtection="1">
      <alignment horizontal="center" vertical="top" wrapText="1"/>
      <protection locked="0"/>
    </xf>
    <xf numFmtId="0" fontId="15" fillId="17" borderId="9" xfId="0" applyFont="1" applyFill="1" applyBorder="1" applyAlignment="1" applyProtection="1">
      <alignment horizontal="center" vertical="top" wrapText="1"/>
      <protection locked="0"/>
    </xf>
    <xf numFmtId="0" fontId="16" fillId="14" borderId="0" xfId="0" applyFont="1" applyFill="1" applyBorder="1" applyAlignment="1">
      <alignment vertical="top" wrapText="1"/>
    </xf>
    <xf numFmtId="0" fontId="16" fillId="14" borderId="0" xfId="0" quotePrefix="1" applyFont="1" applyFill="1" applyBorder="1" applyAlignment="1">
      <alignment vertical="top" wrapText="1"/>
    </xf>
    <xf numFmtId="0" fontId="16" fillId="14" borderId="0" xfId="0" applyFont="1" applyFill="1" applyAlignment="1">
      <alignment wrapText="1"/>
    </xf>
    <xf numFmtId="0" fontId="15" fillId="15" borderId="9" xfId="0" applyFont="1" applyFill="1" applyBorder="1" applyAlignment="1" applyProtection="1">
      <alignment horizontal="center" vertical="center" wrapText="1"/>
    </xf>
    <xf numFmtId="14" fontId="16" fillId="14" borderId="0" xfId="0" applyNumberFormat="1" applyFont="1" applyFill="1" applyBorder="1" applyAlignment="1">
      <alignment vertical="top" wrapText="1"/>
    </xf>
    <xf numFmtId="0" fontId="15" fillId="0" borderId="11" xfId="0" applyFont="1" applyFill="1" applyBorder="1" applyAlignment="1" applyProtection="1">
      <alignment horizontal="center" vertical="center" wrapText="1"/>
      <protection locked="0"/>
    </xf>
    <xf numFmtId="1" fontId="17" fillId="0" borderId="3" xfId="0" applyNumberFormat="1" applyFont="1" applyBorder="1" applyAlignment="1">
      <alignment horizontal="center" vertical="center" wrapText="1"/>
    </xf>
    <xf numFmtId="1" fontId="17" fillId="0" borderId="12" xfId="0" applyNumberFormat="1" applyFont="1" applyBorder="1" applyAlignment="1">
      <alignment horizontal="center" vertical="center" wrapText="1"/>
    </xf>
    <xf numFmtId="0" fontId="15" fillId="15" borderId="22" xfId="0" applyFont="1" applyFill="1" applyBorder="1"/>
    <xf numFmtId="0" fontId="15" fillId="15" borderId="1" xfId="0" applyFont="1" applyFill="1" applyBorder="1"/>
    <xf numFmtId="0" fontId="16" fillId="15" borderId="1" xfId="0" applyFont="1" applyFill="1" applyBorder="1"/>
    <xf numFmtId="0" fontId="16" fillId="15" borderId="23" xfId="0" applyFont="1" applyFill="1" applyBorder="1"/>
    <xf numFmtId="0" fontId="18" fillId="5" borderId="4" xfId="0" applyFont="1" applyFill="1" applyBorder="1"/>
    <xf numFmtId="0" fontId="8" fillId="5" borderId="5" xfId="0" applyFont="1" applyFill="1" applyBorder="1"/>
    <xf numFmtId="0" fontId="8" fillId="5" borderId="24" xfId="0" applyFont="1" applyFill="1" applyBorder="1"/>
    <xf numFmtId="0" fontId="8" fillId="0" borderId="22" xfId="0" applyFont="1" applyBorder="1"/>
    <xf numFmtId="0" fontId="18" fillId="0" borderId="1" xfId="0" applyFont="1" applyBorder="1"/>
    <xf numFmtId="0" fontId="18" fillId="0" borderId="23" xfId="0" applyFont="1" applyBorder="1"/>
    <xf numFmtId="14" fontId="8" fillId="3" borderId="0" xfId="0" applyNumberFormat="1" applyFont="1" applyFill="1" applyBorder="1"/>
    <xf numFmtId="0" fontId="8" fillId="3" borderId="0" xfId="0" applyFont="1" applyFill="1" applyBorder="1"/>
    <xf numFmtId="0" fontId="8" fillId="3" borderId="2" xfId="0" applyFont="1" applyFill="1" applyBorder="1"/>
    <xf numFmtId="14" fontId="8" fillId="0" borderId="0" xfId="0" applyNumberFormat="1" applyFont="1" applyFill="1" applyBorder="1"/>
    <xf numFmtId="0" fontId="8" fillId="0" borderId="0" xfId="0" applyFont="1" applyFill="1" applyBorder="1"/>
    <xf numFmtId="0" fontId="8" fillId="0" borderId="2" xfId="0" applyFont="1" applyFill="1" applyBorder="1"/>
    <xf numFmtId="0" fontId="0" fillId="0" borderId="6" xfId="0" applyBorder="1"/>
    <xf numFmtId="0" fontId="0" fillId="0" borderId="6" xfId="0" quotePrefix="1" applyBorder="1"/>
    <xf numFmtId="0" fontId="0" fillId="0" borderId="6" xfId="0" quotePrefix="1" applyBorder="1" applyAlignment="1">
      <alignment wrapText="1"/>
    </xf>
    <xf numFmtId="0" fontId="0" fillId="0" borderId="6" xfId="0" applyBorder="1" applyAlignment="1">
      <alignment wrapText="1"/>
    </xf>
    <xf numFmtId="14" fontId="19" fillId="14" borderId="0" xfId="0" applyNumberFormat="1" applyFont="1" applyFill="1" applyBorder="1"/>
    <xf numFmtId="0" fontId="0" fillId="0" borderId="0" xfId="0" applyFont="1" applyFill="1" applyBorder="1"/>
    <xf numFmtId="14" fontId="19" fillId="3" borderId="0" xfId="0" applyNumberFormat="1" applyFont="1" applyFill="1" applyBorder="1"/>
    <xf numFmtId="0" fontId="16" fillId="0" borderId="6" xfId="0" applyFont="1" applyBorder="1" applyAlignment="1">
      <alignment wrapText="1"/>
    </xf>
    <xf numFmtId="0" fontId="15" fillId="15" borderId="25" xfId="0" applyFont="1" applyFill="1" applyBorder="1" applyAlignment="1">
      <alignment horizontal="center" vertical="center" wrapText="1"/>
    </xf>
    <xf numFmtId="0" fontId="15" fillId="15" borderId="2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vertical="top" wrapText="1"/>
    </xf>
    <xf numFmtId="9" fontId="16" fillId="0" borderId="6" xfId="0" applyNumberFormat="1" applyFont="1" applyBorder="1" applyAlignment="1">
      <alignment horizontal="left" vertical="top" wrapText="1"/>
    </xf>
    <xf numFmtId="0" fontId="1" fillId="14" borderId="2" xfId="0" applyFont="1" applyFill="1" applyBorder="1"/>
    <xf numFmtId="0" fontId="15" fillId="15" borderId="6" xfId="0" applyFont="1" applyFill="1" applyBorder="1" applyAlignment="1">
      <alignment horizontal="center"/>
    </xf>
    <xf numFmtId="0" fontId="15" fillId="15" borderId="0" xfId="0" applyFont="1" applyFill="1" applyBorder="1" applyAlignment="1">
      <alignment horizontal="center"/>
    </xf>
    <xf numFmtId="0" fontId="16" fillId="15" borderId="0" xfId="0" applyFont="1" applyFill="1" applyBorder="1"/>
    <xf numFmtId="1" fontId="1" fillId="0" borderId="0" xfId="2" applyNumberFormat="1" applyFill="1" applyAlignment="1">
      <alignment horizontal="center" wrapText="1"/>
    </xf>
    <xf numFmtId="0" fontId="1" fillId="0" borderId="0" xfId="2" applyFill="1" applyAlignment="1">
      <alignment wrapText="1"/>
    </xf>
    <xf numFmtId="0" fontId="5" fillId="0" borderId="6" xfId="2" applyFont="1" applyFill="1" applyBorder="1" applyAlignment="1">
      <alignment horizontal="center" vertical="center" wrapText="1"/>
    </xf>
    <xf numFmtId="0" fontId="1" fillId="0" borderId="6" xfId="2" applyFill="1" applyBorder="1" applyAlignment="1">
      <alignment horizontal="center" vertical="center" wrapText="1"/>
    </xf>
    <xf numFmtId="1" fontId="5" fillId="0" borderId="6" xfId="2" applyNumberFormat="1" applyFont="1" applyFill="1" applyBorder="1" applyAlignment="1">
      <alignment horizontal="center" vertical="center" wrapText="1"/>
    </xf>
    <xf numFmtId="1" fontId="1" fillId="0" borderId="6" xfId="2" applyNumberFormat="1" applyFont="1" applyFill="1" applyBorder="1" applyAlignment="1">
      <alignment horizontal="center" vertical="center" wrapText="1"/>
    </xf>
    <xf numFmtId="9" fontId="1" fillId="0" borderId="6" xfId="2" applyNumberFormat="1" applyFont="1" applyFill="1" applyBorder="1" applyAlignment="1">
      <alignment horizontal="center" vertical="center" wrapText="1"/>
    </xf>
    <xf numFmtId="0" fontId="20" fillId="15" borderId="0" xfId="0" applyFont="1" applyFill="1"/>
    <xf numFmtId="0" fontId="21" fillId="0" borderId="0" xfId="0" applyFont="1"/>
    <xf numFmtId="0" fontId="20" fillId="0" borderId="0" xfId="0" applyFont="1"/>
    <xf numFmtId="0" fontId="20" fillId="0" borderId="6" xfId="0" applyFont="1" applyBorder="1"/>
    <xf numFmtId="0" fontId="5" fillId="14" borderId="6" xfId="2" applyFont="1" applyFill="1" applyBorder="1" applyAlignment="1">
      <alignment horizontal="center" vertical="center" wrapText="1"/>
    </xf>
    <xf numFmtId="0" fontId="1" fillId="14" borderId="6" xfId="2" applyFill="1" applyBorder="1" applyAlignment="1">
      <alignment horizontal="center" vertical="center" wrapText="1"/>
    </xf>
    <xf numFmtId="1" fontId="5" fillId="14" borderId="6" xfId="2" applyNumberFormat="1" applyFont="1" applyFill="1" applyBorder="1" applyAlignment="1">
      <alignment horizontal="center" vertical="center" wrapText="1"/>
    </xf>
    <xf numFmtId="1" fontId="1" fillId="14" borderId="6" xfId="2" applyNumberFormat="1" applyFont="1" applyFill="1" applyBorder="1" applyAlignment="1">
      <alignment horizontal="center" vertical="center" wrapText="1"/>
    </xf>
    <xf numFmtId="9" fontId="1" fillId="14" borderId="6" xfId="2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20" fillId="3" borderId="0" xfId="0" applyFont="1" applyFill="1"/>
    <xf numFmtId="0" fontId="21" fillId="3" borderId="0" xfId="0" applyFont="1" applyFill="1"/>
    <xf numFmtId="0" fontId="21" fillId="3" borderId="27" xfId="0" applyFont="1" applyFill="1" applyBorder="1"/>
    <xf numFmtId="0" fontId="21" fillId="3" borderId="28" xfId="0" applyFont="1" applyFill="1" applyBorder="1"/>
    <xf numFmtId="0" fontId="1" fillId="0" borderId="0" xfId="0" applyFont="1" applyFill="1" applyBorder="1"/>
    <xf numFmtId="0" fontId="14" fillId="0" borderId="0" xfId="0" applyFont="1" applyBorder="1" applyAlignment="1">
      <alignment vertical="top" wrapText="1"/>
    </xf>
    <xf numFmtId="14" fontId="14" fillId="0" borderId="0" xfId="0" applyNumberFormat="1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NumberFormat="1" applyFont="1" applyBorder="1" applyAlignment="1">
      <alignment vertical="top" wrapText="1"/>
    </xf>
    <xf numFmtId="14" fontId="10" fillId="0" borderId="0" xfId="0" applyNumberFormat="1" applyFont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vertical="top" wrapText="1"/>
    </xf>
    <xf numFmtId="14" fontId="8" fillId="14" borderId="0" xfId="0" applyNumberFormat="1" applyFont="1" applyFill="1" applyBorder="1"/>
    <xf numFmtId="0" fontId="1" fillId="14" borderId="0" xfId="0" applyFont="1" applyFill="1" applyBorder="1"/>
    <xf numFmtId="0" fontId="0" fillId="0" borderId="6" xfId="0" applyBorder="1" applyAlignment="1">
      <alignment horizontal="center" wrapText="1"/>
    </xf>
    <xf numFmtId="0" fontId="5" fillId="0" borderId="6" xfId="2" applyNumberFormat="1" applyFont="1" applyFill="1" applyBorder="1" applyAlignment="1">
      <alignment horizontal="center" vertical="center" wrapText="1"/>
    </xf>
    <xf numFmtId="2" fontId="5" fillId="0" borderId="6" xfId="2" applyNumberFormat="1" applyFont="1" applyFill="1" applyBorder="1" applyAlignment="1">
      <alignment horizontal="center" vertical="center" wrapText="1"/>
    </xf>
    <xf numFmtId="0" fontId="0" fillId="0" borderId="6" xfId="0" applyFill="1" applyBorder="1"/>
    <xf numFmtId="14" fontId="0" fillId="0" borderId="6" xfId="0" applyNumberFormat="1" applyFill="1" applyBorder="1"/>
    <xf numFmtId="14" fontId="0" fillId="0" borderId="6" xfId="0" applyNumberFormat="1" applyBorder="1"/>
    <xf numFmtId="14" fontId="0" fillId="0" borderId="6" xfId="0" applyNumberFormat="1" applyBorder="1" applyAlignment="1">
      <alignment horizontal="center" wrapText="1"/>
    </xf>
    <xf numFmtId="0" fontId="14" fillId="5" borderId="6" xfId="0" applyFont="1" applyFill="1" applyBorder="1" applyAlignment="1">
      <alignment vertical="top" wrapText="1"/>
    </xf>
    <xf numFmtId="0" fontId="10" fillId="0" borderId="0" xfId="0" applyFont="1" applyBorder="1" applyAlignment="1" applyProtection="1">
      <alignment vertical="top" wrapText="1"/>
      <protection locked="0"/>
    </xf>
    <xf numFmtId="14" fontId="16" fillId="3" borderId="6" xfId="0" applyNumberFormat="1" applyFont="1" applyFill="1" applyBorder="1" applyAlignment="1">
      <alignment horizontal="left" vertical="top" wrapText="1"/>
    </xf>
    <xf numFmtId="171" fontId="16" fillId="3" borderId="6" xfId="0" applyNumberFormat="1" applyFont="1" applyFill="1" applyBorder="1" applyAlignment="1">
      <alignment horizontal="left" wrapText="1"/>
    </xf>
    <xf numFmtId="0" fontId="0" fillId="3" borderId="0" xfId="0" applyFont="1" applyFill="1" applyBorder="1"/>
    <xf numFmtId="14" fontId="19" fillId="0" borderId="0" xfId="0" applyNumberFormat="1" applyFont="1" applyFill="1" applyBorder="1"/>
    <xf numFmtId="0" fontId="1" fillId="3" borderId="6" xfId="2" applyFont="1" applyFill="1" applyBorder="1" applyAlignment="1">
      <alignment horizontal="center" vertical="center" wrapText="1"/>
    </xf>
    <xf numFmtId="0" fontId="1" fillId="0" borderId="6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8" fillId="0" borderId="0" xfId="2" applyFont="1" applyFill="1" applyBorder="1" applyAlignment="1">
      <alignment horizontal="left" vertical="center"/>
    </xf>
    <xf numFmtId="0" fontId="0" fillId="16" borderId="0" xfId="0" applyFill="1" applyBorder="1"/>
    <xf numFmtId="0" fontId="2" fillId="4" borderId="6" xfId="0" quotePrefix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72" fontId="2" fillId="4" borderId="6" xfId="0" quotePrefix="1" applyNumberFormat="1" applyFont="1" applyFill="1" applyBorder="1" applyAlignment="1">
      <alignment horizontal="center" vertical="center" wrapText="1"/>
    </xf>
    <xf numFmtId="14" fontId="2" fillId="4" borderId="6" xfId="0" applyNumberFormat="1" applyFont="1" applyFill="1" applyBorder="1" applyAlignment="1">
      <alignment horizontal="center" vertical="center" wrapText="1"/>
    </xf>
    <xf numFmtId="172" fontId="2" fillId="4" borderId="6" xfId="0" applyNumberFormat="1" applyFont="1" applyFill="1" applyBorder="1" applyAlignment="1">
      <alignment horizontal="center" vertical="center" wrapText="1"/>
    </xf>
    <xf numFmtId="0" fontId="15" fillId="15" borderId="17" xfId="0" applyFont="1" applyFill="1" applyBorder="1" applyAlignment="1">
      <alignment horizontal="center" wrapText="1"/>
    </xf>
    <xf numFmtId="0" fontId="15" fillId="15" borderId="8" xfId="0" applyFont="1" applyFill="1" applyBorder="1" applyAlignment="1">
      <alignment horizontal="center" wrapText="1"/>
    </xf>
    <xf numFmtId="0" fontId="15" fillId="5" borderId="6" xfId="0" applyFont="1" applyFill="1" applyBorder="1" applyAlignment="1">
      <alignment horizontal="center" wrapText="1"/>
    </xf>
    <xf numFmtId="0" fontId="15" fillId="6" borderId="6" xfId="0" applyFont="1" applyFill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5" fillId="15" borderId="6" xfId="0" applyFont="1" applyFill="1" applyBorder="1" applyAlignment="1">
      <alignment horizontal="center"/>
    </xf>
    <xf numFmtId="0" fontId="2" fillId="16" borderId="0" xfId="0" applyFont="1" applyFill="1" applyBorder="1" applyAlignment="1"/>
    <xf numFmtId="0" fontId="0" fillId="16" borderId="0" xfId="0" applyFill="1" applyBorder="1" applyAlignment="1"/>
    <xf numFmtId="0" fontId="4" fillId="5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1" fillId="0" borderId="6" xfId="2" applyFill="1" applyBorder="1" applyAlignment="1"/>
    <xf numFmtId="0" fontId="0" fillId="0" borderId="6" xfId="0" applyFill="1" applyBorder="1" applyAlignment="1"/>
    <xf numFmtId="0" fontId="8" fillId="0" borderId="6" xfId="2" applyFont="1" applyFill="1" applyBorder="1" applyAlignment="1">
      <alignment horizontal="left" wrapText="1"/>
    </xf>
    <xf numFmtId="0" fontId="1" fillId="0" borderId="13" xfId="2" applyBorder="1" applyAlignment="1"/>
    <xf numFmtId="0" fontId="1" fillId="0" borderId="14" xfId="2" applyBorder="1" applyAlignment="1"/>
    <xf numFmtId="0" fontId="12" fillId="12" borderId="13" xfId="2" applyFont="1" applyFill="1" applyBorder="1" applyAlignment="1">
      <alignment horizontal="left" wrapText="1"/>
    </xf>
    <xf numFmtId="0" fontId="12" fillId="12" borderId="14" xfId="2" applyFont="1" applyFill="1" applyBorder="1" applyAlignment="1">
      <alignment horizontal="left" wrapText="1"/>
    </xf>
    <xf numFmtId="0" fontId="8" fillId="3" borderId="6" xfId="2" applyFont="1" applyFill="1" applyBorder="1" applyAlignment="1">
      <alignment horizontal="left" wrapText="1"/>
    </xf>
    <xf numFmtId="0" fontId="8" fillId="3" borderId="13" xfId="2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1" fontId="5" fillId="3" borderId="13" xfId="2" applyNumberFormat="1" applyFont="1" applyFill="1" applyBorder="1" applyAlignment="1">
      <alignment horizontal="center" vertical="center" wrapText="1"/>
    </xf>
    <xf numFmtId="166" fontId="2" fillId="3" borderId="13" xfId="2" applyNumberFormat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1" fontId="5" fillId="0" borderId="13" xfId="2" applyNumberFormat="1" applyFont="1" applyFill="1" applyBorder="1" applyAlignment="1">
      <alignment horizontal="center" vertical="center" wrapText="1"/>
    </xf>
    <xf numFmtId="166" fontId="2" fillId="0" borderId="13" xfId="2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1" fontId="5" fillId="14" borderId="13" xfId="2" applyNumberFormat="1" applyFon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166" fontId="2" fillId="14" borderId="13" xfId="2" applyNumberFormat="1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8" fillId="14" borderId="13" xfId="2" applyFont="1" applyFill="1" applyBorder="1" applyAlignment="1">
      <alignment horizontal="center" vertical="center" wrapText="1"/>
    </xf>
  </cellXfs>
  <cellStyles count="4">
    <cellStyle name="Activity" xfId="1"/>
    <cellStyle name="Normal" xfId="0" builtinId="0"/>
    <cellStyle name="Normal_Book1" xfId="2"/>
    <cellStyle name="Phas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Defect Trend Analysis</a:t>
            </a:r>
          </a:p>
        </c:rich>
      </c:tx>
      <c:layout>
        <c:manualLayout>
          <c:xMode val="edge"/>
          <c:yMode val="edge"/>
          <c:x val="0.40347101948482034"/>
          <c:y val="2.46781115879828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368095122762395E-2"/>
          <c:y val="0.14592274678111589"/>
          <c:w val="0.82646479182539645"/>
          <c:h val="0.75643776824034337"/>
        </c:manualLayout>
      </c:layout>
      <c:lineChart>
        <c:grouping val="standard"/>
        <c:varyColors val="0"/>
        <c:ser>
          <c:idx val="0"/>
          <c:order val="0"/>
          <c:tx>
            <c:strRef>
              <c:f>'Defects Status'!$B$52</c:f>
              <c:strCache>
                <c:ptCount val="1"/>
                <c:pt idx="0">
                  <c:v>Closed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'Defects Status'!$B$53:$B$106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9</c:v>
                </c:pt>
                <c:pt idx="12">
                  <c:v>13</c:v>
                </c:pt>
                <c:pt idx="13">
                  <c:v>15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18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33</c:v>
                </c:pt>
                <c:pt idx="39">
                  <c:v>39</c:v>
                </c:pt>
                <c:pt idx="40">
                  <c:v>47</c:v>
                </c:pt>
                <c:pt idx="41">
                  <c:v>48</c:v>
                </c:pt>
                <c:pt idx="42">
                  <c:v>59</c:v>
                </c:pt>
                <c:pt idx="43">
                  <c:v>59</c:v>
                </c:pt>
                <c:pt idx="44">
                  <c:v>59</c:v>
                </c:pt>
                <c:pt idx="45">
                  <c:v>61</c:v>
                </c:pt>
                <c:pt idx="46">
                  <c:v>65</c:v>
                </c:pt>
                <c:pt idx="47">
                  <c:v>66</c:v>
                </c:pt>
                <c:pt idx="48">
                  <c:v>78</c:v>
                </c:pt>
                <c:pt idx="49">
                  <c:v>83</c:v>
                </c:pt>
                <c:pt idx="50">
                  <c:v>89</c:v>
                </c:pt>
                <c:pt idx="51">
                  <c:v>94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'Defects Status'!$C$52</c:f>
              <c:strCache>
                <c:ptCount val="1"/>
                <c:pt idx="0">
                  <c:v>Open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12"/>
            <c:spPr>
              <a:noFill/>
              <a:ln w="9525">
                <a:noFill/>
              </a:ln>
            </c:spPr>
          </c:marker>
          <c:val>
            <c:numRef>
              <c:f>'Defects Status'!$C$52:$C$106</c:f>
              <c:numCache>
                <c:formatCode>General</c:formatCode>
                <c:ptCount val="55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41</c:v>
                </c:pt>
                <c:pt idx="11">
                  <c:v>32</c:v>
                </c:pt>
                <c:pt idx="12">
                  <c:v>24</c:v>
                </c:pt>
                <c:pt idx="13">
                  <c:v>21</c:v>
                </c:pt>
                <c:pt idx="14">
                  <c:v>20</c:v>
                </c:pt>
                <c:pt idx="15">
                  <c:v>24</c:v>
                </c:pt>
                <c:pt idx="16">
                  <c:v>24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32</c:v>
                </c:pt>
                <c:pt idx="24">
                  <c:v>34</c:v>
                </c:pt>
                <c:pt idx="25">
                  <c:v>36</c:v>
                </c:pt>
                <c:pt idx="26">
                  <c:v>35</c:v>
                </c:pt>
                <c:pt idx="27">
                  <c:v>38</c:v>
                </c:pt>
                <c:pt idx="28">
                  <c:v>39</c:v>
                </c:pt>
                <c:pt idx="29">
                  <c:v>39</c:v>
                </c:pt>
                <c:pt idx="30">
                  <c:v>41</c:v>
                </c:pt>
                <c:pt idx="31">
                  <c:v>41</c:v>
                </c:pt>
                <c:pt idx="32">
                  <c:v>42</c:v>
                </c:pt>
                <c:pt idx="33">
                  <c:v>45</c:v>
                </c:pt>
                <c:pt idx="34">
                  <c:v>48</c:v>
                </c:pt>
                <c:pt idx="35">
                  <c:v>52</c:v>
                </c:pt>
                <c:pt idx="36">
                  <c:v>49</c:v>
                </c:pt>
                <c:pt idx="37">
                  <c:v>50</c:v>
                </c:pt>
                <c:pt idx="38">
                  <c:v>50</c:v>
                </c:pt>
                <c:pt idx="39">
                  <c:v>41</c:v>
                </c:pt>
                <c:pt idx="40">
                  <c:v>37</c:v>
                </c:pt>
                <c:pt idx="41">
                  <c:v>35</c:v>
                </c:pt>
                <c:pt idx="42">
                  <c:v>37</c:v>
                </c:pt>
                <c:pt idx="43">
                  <c:v>30</c:v>
                </c:pt>
                <c:pt idx="44">
                  <c:v>30</c:v>
                </c:pt>
                <c:pt idx="45">
                  <c:v>31</c:v>
                </c:pt>
                <c:pt idx="46">
                  <c:v>29</c:v>
                </c:pt>
                <c:pt idx="47">
                  <c:v>26</c:v>
                </c:pt>
                <c:pt idx="48">
                  <c:v>31</c:v>
                </c:pt>
                <c:pt idx="49">
                  <c:v>22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'Defects Status'!$D$52</c:f>
              <c:strCache>
                <c:ptCount val="1"/>
                <c:pt idx="0">
                  <c:v>Total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12"/>
            <c:spPr>
              <a:noFill/>
              <a:ln w="9525">
                <a:noFill/>
              </a:ln>
            </c:spPr>
          </c:marker>
          <c:val>
            <c:numRef>
              <c:f>'Defects Status'!$D$53:$D$106</c:f>
              <c:numCache>
                <c:formatCode>General</c:formatCode>
                <c:ptCount val="5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43</c:v>
                </c:pt>
                <c:pt idx="10">
                  <c:v>34</c:v>
                </c:pt>
                <c:pt idx="11">
                  <c:v>34</c:v>
                </c:pt>
                <c:pt idx="12">
                  <c:v>35</c:v>
                </c:pt>
                <c:pt idx="13">
                  <c:v>35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37</c:v>
                </c:pt>
                <c:pt idx="23">
                  <c:v>40</c:v>
                </c:pt>
                <c:pt idx="24">
                  <c:v>42</c:v>
                </c:pt>
                <c:pt idx="25">
                  <c:v>44</c:v>
                </c:pt>
                <c:pt idx="26">
                  <c:v>47</c:v>
                </c:pt>
                <c:pt idx="27">
                  <c:v>49</c:v>
                </c:pt>
                <c:pt idx="28">
                  <c:v>49</c:v>
                </c:pt>
                <c:pt idx="29">
                  <c:v>51</c:v>
                </c:pt>
                <c:pt idx="30">
                  <c:v>51</c:v>
                </c:pt>
                <c:pt idx="31">
                  <c:v>56</c:v>
                </c:pt>
                <c:pt idx="32">
                  <c:v>60</c:v>
                </c:pt>
                <c:pt idx="33">
                  <c:v>63</c:v>
                </c:pt>
                <c:pt idx="34">
                  <c:v>70</c:v>
                </c:pt>
                <c:pt idx="35">
                  <c:v>70</c:v>
                </c:pt>
                <c:pt idx="36">
                  <c:v>71</c:v>
                </c:pt>
                <c:pt idx="37">
                  <c:v>71</c:v>
                </c:pt>
                <c:pt idx="38">
                  <c:v>74</c:v>
                </c:pt>
                <c:pt idx="39">
                  <c:v>76</c:v>
                </c:pt>
                <c:pt idx="40">
                  <c:v>82</c:v>
                </c:pt>
                <c:pt idx="41">
                  <c:v>85</c:v>
                </c:pt>
                <c:pt idx="42">
                  <c:v>89</c:v>
                </c:pt>
                <c:pt idx="43">
                  <c:v>89</c:v>
                </c:pt>
                <c:pt idx="44">
                  <c:v>90</c:v>
                </c:pt>
                <c:pt idx="45">
                  <c:v>90</c:v>
                </c:pt>
                <c:pt idx="46">
                  <c:v>91</c:v>
                </c:pt>
                <c:pt idx="47">
                  <c:v>97</c:v>
                </c:pt>
                <c:pt idx="48">
                  <c:v>100</c:v>
                </c:pt>
                <c:pt idx="49">
                  <c:v>102</c:v>
                </c:pt>
                <c:pt idx="50">
                  <c:v>109</c:v>
                </c:pt>
                <c:pt idx="51">
                  <c:v>114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026800"/>
        <c:axId val="326026408"/>
      </c:lineChart>
      <c:catAx>
        <c:axId val="32602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Days Testing</a:t>
                </a:r>
              </a:p>
            </c:rich>
          </c:tx>
          <c:layout>
            <c:manualLayout>
              <c:xMode val="edge"/>
              <c:yMode val="edge"/>
              <c:x val="0.42371686185647617"/>
              <c:y val="0.954935622317596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0264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26026408"/>
        <c:scaling>
          <c:orientation val="minMax"/>
          <c:max val="140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Defects</a:t>
                </a:r>
              </a:p>
            </c:rich>
          </c:tx>
          <c:layout>
            <c:manualLayout>
              <c:xMode val="edge"/>
              <c:yMode val="edge"/>
              <c:x val="9.3998553868402026E-3"/>
              <c:y val="0.454935622317596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026800"/>
        <c:crosses val="autoZero"/>
        <c:crossBetween val="between"/>
        <c:majorUnit val="5"/>
        <c:min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wMode val="edge"/>
          <c:hMode val="edge"/>
          <c:x val="0.89370993484816563"/>
          <c:y val="8.5836909871244635E-3"/>
          <c:w val="0.9783087092421473"/>
          <c:h val="0.10622317596566523"/>
        </c:manualLayout>
      </c:layout>
      <c:overlay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Defect Status</a:t>
            </a:r>
          </a:p>
        </c:rich>
      </c:tx>
      <c:layout>
        <c:manualLayout>
          <c:xMode val="edge"/>
          <c:yMode val="edge"/>
          <c:x val="0.45276030782776355"/>
          <c:y val="2.81456953642384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670941289591879E-2"/>
          <c:y val="0.13741732963295611"/>
          <c:w val="0.89808963749504334"/>
          <c:h val="0.655629669092176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'Defects Status'!$A$5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'Defects Status'!$B$4:$O$4</c:f>
              <c:strCache>
                <c:ptCount val="14"/>
                <c:pt idx="0">
                  <c:v>Opened 10/11</c:v>
                </c:pt>
                <c:pt idx="1">
                  <c:v>Total Open</c:v>
                </c:pt>
                <c:pt idx="2">
                  <c:v>New</c:v>
                </c:pt>
                <c:pt idx="3">
                  <c:v>Assigned to Vendor</c:v>
                </c:pt>
                <c:pt idx="4">
                  <c:v>Open</c:v>
                </c:pt>
                <c:pt idx="5">
                  <c:v>Ready for Re-test</c:v>
                </c:pt>
                <c:pt idx="6">
                  <c:v>Re-Open</c:v>
                </c:pt>
                <c:pt idx="7">
                  <c:v>Assigned</c:v>
                </c:pt>
                <c:pt idx="8">
                  <c:v>Fixed </c:v>
                </c:pt>
                <c:pt idx="9">
                  <c:v>UAT Accepted</c:v>
                </c:pt>
                <c:pt idx="10">
                  <c:v>QA Verified</c:v>
                </c:pt>
                <c:pt idx="11">
                  <c:v>Closed 10/11</c:v>
                </c:pt>
                <c:pt idx="12">
                  <c:v>Total
Closed</c:v>
                </c:pt>
                <c:pt idx="13">
                  <c:v>Total</c:v>
                </c:pt>
              </c:strCache>
            </c:strRef>
          </c:cat>
          <c:val>
            <c:numRef>
              <c:f>'Defects Status'!$B$5:$O$5</c:f>
              <c:numCache>
                <c:formatCode>0</c:formatCode>
                <c:ptCount val="1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'Defects Status'!$A$6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'Defects Status'!$B$4:$O$4</c:f>
              <c:strCache>
                <c:ptCount val="14"/>
                <c:pt idx="0">
                  <c:v>Opened 10/11</c:v>
                </c:pt>
                <c:pt idx="1">
                  <c:v>Total Open</c:v>
                </c:pt>
                <c:pt idx="2">
                  <c:v>New</c:v>
                </c:pt>
                <c:pt idx="3">
                  <c:v>Assigned to Vendor</c:v>
                </c:pt>
                <c:pt idx="4">
                  <c:v>Open</c:v>
                </c:pt>
                <c:pt idx="5">
                  <c:v>Ready for Re-test</c:v>
                </c:pt>
                <c:pt idx="6">
                  <c:v>Re-Open</c:v>
                </c:pt>
                <c:pt idx="7">
                  <c:v>Assigned</c:v>
                </c:pt>
                <c:pt idx="8">
                  <c:v>Fixed </c:v>
                </c:pt>
                <c:pt idx="9">
                  <c:v>UAT Accepted</c:v>
                </c:pt>
                <c:pt idx="10">
                  <c:v>QA Verified</c:v>
                </c:pt>
                <c:pt idx="11">
                  <c:v>Closed 10/11</c:v>
                </c:pt>
                <c:pt idx="12">
                  <c:v>Total
Closed</c:v>
                </c:pt>
                <c:pt idx="13">
                  <c:v>Total</c:v>
                </c:pt>
              </c:strCache>
            </c:strRef>
          </c:cat>
          <c:val>
            <c:numRef>
              <c:f>'Defects Status'!$B$6:$O$6</c:f>
              <c:numCache>
                <c:formatCode>0</c:formatCode>
                <c:ptCount val="14"/>
                <c:pt idx="0" formatCode="General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24</c:v>
                </c:pt>
                <c:pt idx="13">
                  <c:v>28</c:v>
                </c:pt>
              </c:numCache>
            </c:numRef>
          </c:val>
        </c:ser>
        <c:ser>
          <c:idx val="2"/>
          <c:order val="2"/>
          <c:tx>
            <c:strRef>
              <c:f>'Defects Status'!$A$7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'Defects Status'!$B$4:$O$4</c:f>
              <c:strCache>
                <c:ptCount val="14"/>
                <c:pt idx="0">
                  <c:v>Opened 10/11</c:v>
                </c:pt>
                <c:pt idx="1">
                  <c:v>Total Open</c:v>
                </c:pt>
                <c:pt idx="2">
                  <c:v>New</c:v>
                </c:pt>
                <c:pt idx="3">
                  <c:v>Assigned to Vendor</c:v>
                </c:pt>
                <c:pt idx="4">
                  <c:v>Open</c:v>
                </c:pt>
                <c:pt idx="5">
                  <c:v>Ready for Re-test</c:v>
                </c:pt>
                <c:pt idx="6">
                  <c:v>Re-Open</c:v>
                </c:pt>
                <c:pt idx="7">
                  <c:v>Assigned</c:v>
                </c:pt>
                <c:pt idx="8">
                  <c:v>Fixed </c:v>
                </c:pt>
                <c:pt idx="9">
                  <c:v>UAT Accepted</c:v>
                </c:pt>
                <c:pt idx="10">
                  <c:v>QA Verified</c:v>
                </c:pt>
                <c:pt idx="11">
                  <c:v>Closed 10/11</c:v>
                </c:pt>
                <c:pt idx="12">
                  <c:v>Total
Closed</c:v>
                </c:pt>
                <c:pt idx="13">
                  <c:v>Total</c:v>
                </c:pt>
              </c:strCache>
            </c:strRef>
          </c:cat>
          <c:val>
            <c:numRef>
              <c:f>'Defects Status'!$B$7:$O$7</c:f>
              <c:numCache>
                <c:formatCode>0</c:formatCode>
                <c:ptCount val="14"/>
                <c:pt idx="0" formatCode="General">
                  <c:v>0</c:v>
                </c:pt>
                <c:pt idx="1">
                  <c:v>12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34</c:v>
                </c:pt>
                <c:pt idx="13">
                  <c:v>46</c:v>
                </c:pt>
              </c:numCache>
            </c:numRef>
          </c:val>
        </c:ser>
        <c:ser>
          <c:idx val="3"/>
          <c:order val="3"/>
          <c:tx>
            <c:strRef>
              <c:f>'Defects Status'!$A$8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'Defects Status'!$B$4:$O$4</c:f>
              <c:strCache>
                <c:ptCount val="14"/>
                <c:pt idx="0">
                  <c:v>Opened 10/11</c:v>
                </c:pt>
                <c:pt idx="1">
                  <c:v>Total Open</c:v>
                </c:pt>
                <c:pt idx="2">
                  <c:v>New</c:v>
                </c:pt>
                <c:pt idx="3">
                  <c:v>Assigned to Vendor</c:v>
                </c:pt>
                <c:pt idx="4">
                  <c:v>Open</c:v>
                </c:pt>
                <c:pt idx="5">
                  <c:v>Ready for Re-test</c:v>
                </c:pt>
                <c:pt idx="6">
                  <c:v>Re-Open</c:v>
                </c:pt>
                <c:pt idx="7">
                  <c:v>Assigned</c:v>
                </c:pt>
                <c:pt idx="8">
                  <c:v>Fixed </c:v>
                </c:pt>
                <c:pt idx="9">
                  <c:v>UAT Accepted</c:v>
                </c:pt>
                <c:pt idx="10">
                  <c:v>QA Verified</c:v>
                </c:pt>
                <c:pt idx="11">
                  <c:v>Closed 10/11</c:v>
                </c:pt>
                <c:pt idx="12">
                  <c:v>Total
Closed</c:v>
                </c:pt>
                <c:pt idx="13">
                  <c:v>Total</c:v>
                </c:pt>
              </c:strCache>
            </c:strRef>
          </c:cat>
          <c:val>
            <c:numRef>
              <c:f>'Defects Status'!$B$8:$O$8</c:f>
              <c:numCache>
                <c:formatCode>0</c:formatCode>
                <c:ptCount val="14"/>
                <c:pt idx="0" formatCode="General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0</c:v>
                </c:pt>
                <c:pt idx="12">
                  <c:v>36</c:v>
                </c:pt>
                <c:pt idx="13">
                  <c:v>40</c:v>
                </c:pt>
              </c:numCache>
            </c:numRef>
          </c:val>
        </c:ser>
        <c:ser>
          <c:idx val="4"/>
          <c:order val="4"/>
          <c:tx>
            <c:strRef>
              <c:f>'Defects Status'!$A$9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'Defects Status'!$B$4:$O$4</c:f>
              <c:strCache>
                <c:ptCount val="14"/>
                <c:pt idx="0">
                  <c:v>Opened 10/11</c:v>
                </c:pt>
                <c:pt idx="1">
                  <c:v>Total Open</c:v>
                </c:pt>
                <c:pt idx="2">
                  <c:v>New</c:v>
                </c:pt>
                <c:pt idx="3">
                  <c:v>Assigned to Vendor</c:v>
                </c:pt>
                <c:pt idx="4">
                  <c:v>Open</c:v>
                </c:pt>
                <c:pt idx="5">
                  <c:v>Ready for Re-test</c:v>
                </c:pt>
                <c:pt idx="6">
                  <c:v>Re-Open</c:v>
                </c:pt>
                <c:pt idx="7">
                  <c:v>Assigned</c:v>
                </c:pt>
                <c:pt idx="8">
                  <c:v>Fixed </c:v>
                </c:pt>
                <c:pt idx="9">
                  <c:v>UAT Accepted</c:v>
                </c:pt>
                <c:pt idx="10">
                  <c:v>QA Verified</c:v>
                </c:pt>
                <c:pt idx="11">
                  <c:v>Closed 10/11</c:v>
                </c:pt>
                <c:pt idx="12">
                  <c:v>Total
Closed</c:v>
                </c:pt>
                <c:pt idx="13">
                  <c:v>Total</c:v>
                </c:pt>
              </c:strCache>
            </c:strRef>
          </c:cat>
          <c:val>
            <c:numRef>
              <c:f>'Defects Status'!$B$9:$O$9</c:f>
              <c:numCache>
                <c:formatCode>0</c:formatCode>
                <c:ptCount val="14"/>
                <c:pt idx="0">
                  <c:v>0</c:v>
                </c:pt>
                <c:pt idx="1">
                  <c:v>20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7</c:v>
                </c:pt>
                <c:pt idx="8">
                  <c:v>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94</c:v>
                </c:pt>
                <c:pt idx="13">
                  <c:v>114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870552"/>
        <c:axId val="369870160"/>
      </c:barChart>
      <c:catAx>
        <c:axId val="369870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9870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9870160"/>
        <c:scaling>
          <c:orientation val="minMax"/>
          <c:max val="150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9870552"/>
        <c:crosses val="autoZero"/>
        <c:crossBetween val="between"/>
        <c:majorUnit val="5"/>
        <c:min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670917966464383"/>
          <c:y val="0.40066259929429349"/>
          <c:w val="2.8662420382165599E-2"/>
          <c:h val="0.1589405711703255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50</xdr:row>
      <xdr:rowOff>0</xdr:rowOff>
    </xdr:from>
    <xdr:to>
      <xdr:col>15</xdr:col>
      <xdr:colOff>19050</xdr:colOff>
      <xdr:row>98</xdr:row>
      <xdr:rowOff>142875</xdr:rowOff>
    </xdr:to>
    <xdr:graphicFrame macro="">
      <xdr:nvGraphicFramePr>
        <xdr:cNvPr id="8245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10</xdr:row>
      <xdr:rowOff>66675</xdr:rowOff>
    </xdr:from>
    <xdr:to>
      <xdr:col>15</xdr:col>
      <xdr:colOff>76200</xdr:colOff>
      <xdr:row>45</xdr:row>
      <xdr:rowOff>152400</xdr:rowOff>
    </xdr:to>
    <xdr:graphicFrame macro="">
      <xdr:nvGraphicFramePr>
        <xdr:cNvPr id="8246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iton\Project%20Triton%20Estim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r.mail.accenture.com/TEMP/https:/amr.mail.accenture.com/DOCUME~1/KRISTO~1.SOL/LOCALS~1/Temp/https:/cstlm1003.accenture.com/DOCUME~1/JOSHUA~1/LOCALS~1/Temp/Issues%20List%208-28-02%20v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iton\Project%20Triton%20Estimate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BlueCross\bcbs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Profiles\m_hudgons.000\Personal\FM_Reqm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nel"/>
      <sheetName val="Table of Contents"/>
      <sheetName val="Functions"/>
      <sheetName val="Assumptions"/>
      <sheetName val="Risks"/>
      <sheetName val="Phase View"/>
      <sheetName val="R2 Workplan"/>
      <sheetName val="Workplan"/>
      <sheetName val="Org Chart"/>
      <sheetName val="Project Staffing"/>
      <sheetName val="Project Gantt"/>
      <sheetName val="Fees"/>
      <sheetName val="Sub Time"/>
      <sheetName val="Acc Time"/>
      <sheetName val="Req Time"/>
      <sheetName val="Concep Time"/>
      <sheetName val="Detailed Time"/>
      <sheetName val="Build Time"/>
      <sheetName val="Int Time"/>
      <sheetName val="Deploy Time"/>
      <sheetName val="Finalize Time"/>
      <sheetName val="CP Staffing"/>
      <sheetName val="UHC Project Estimates"/>
      <sheetName val="IT Costs"/>
      <sheetName val="Hardware Expenses"/>
      <sheetName val="Software Expenses"/>
      <sheetName val="Estimating Factors"/>
      <sheetName val="Guidelines"/>
      <sheetName val="Factors"/>
      <sheetName val="1998 Rates"/>
      <sheetName val="Blended Cost"/>
      <sheetName val="Chart Macro"/>
      <sheetName val="Actual Project Factors"/>
      <sheetName val="Enhancements"/>
      <sheetName val="Module1"/>
      <sheetName val="Module2"/>
      <sheetName val="Module3"/>
      <sheetName val="Module4"/>
      <sheetName val="Module5"/>
      <sheetName val="R2 Gantt"/>
    </sheetNames>
    <sheetDataSet>
      <sheetData sheetId="0" refreshError="1"/>
      <sheetData sheetId="1" refreshError="1"/>
      <sheetData sheetId="2" refreshError="1">
        <row r="6">
          <cell r="E6" t="str">
            <v>I</v>
          </cell>
        </row>
        <row r="7">
          <cell r="E7" t="str">
            <v>I</v>
          </cell>
        </row>
        <row r="8">
          <cell r="E8" t="str">
            <v>I</v>
          </cell>
        </row>
        <row r="9">
          <cell r="E9" t="str">
            <v>II</v>
          </cell>
        </row>
        <row r="12">
          <cell r="E12" t="str">
            <v>II</v>
          </cell>
        </row>
        <row r="13">
          <cell r="E13" t="str">
            <v>II</v>
          </cell>
        </row>
        <row r="14">
          <cell r="E14" t="str">
            <v>I</v>
          </cell>
        </row>
        <row r="17">
          <cell r="E17" t="str">
            <v>II</v>
          </cell>
        </row>
        <row r="21">
          <cell r="E21" t="str">
            <v>II</v>
          </cell>
        </row>
        <row r="22">
          <cell r="E22" t="str">
            <v>II</v>
          </cell>
        </row>
        <row r="23">
          <cell r="E23" t="str">
            <v>II</v>
          </cell>
        </row>
        <row r="24">
          <cell r="E24" t="str">
            <v>II</v>
          </cell>
        </row>
        <row r="27">
          <cell r="E27" t="str">
            <v>II</v>
          </cell>
        </row>
        <row r="28">
          <cell r="E28" t="str">
            <v>II</v>
          </cell>
        </row>
        <row r="29">
          <cell r="E29" t="str">
            <v>II</v>
          </cell>
        </row>
        <row r="32">
          <cell r="E32" t="str">
            <v>II</v>
          </cell>
        </row>
        <row r="33">
          <cell r="E33" t="str">
            <v>II</v>
          </cell>
        </row>
        <row r="34">
          <cell r="E34" t="str">
            <v>II</v>
          </cell>
        </row>
        <row r="37"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6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18</v>
          </cell>
          <cell r="AA37">
            <v>18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5">
          <cell r="P5">
            <v>0</v>
          </cell>
          <cell r="R5">
            <v>1494.7840654799998</v>
          </cell>
          <cell r="X5">
            <v>1494.78406548</v>
          </cell>
        </row>
        <row r="11">
          <cell r="Y11">
            <v>0</v>
          </cell>
        </row>
        <row r="12">
          <cell r="Y12">
            <v>0</v>
          </cell>
          <cell r="Z12">
            <v>0</v>
          </cell>
        </row>
        <row r="13">
          <cell r="X13">
            <v>0</v>
          </cell>
        </row>
        <row r="17">
          <cell r="Y17">
            <v>0</v>
          </cell>
          <cell r="Z17">
            <v>0</v>
          </cell>
        </row>
        <row r="24">
          <cell r="Y24">
            <v>0</v>
          </cell>
        </row>
        <row r="25">
          <cell r="Y25">
            <v>0</v>
          </cell>
          <cell r="Z25">
            <v>0</v>
          </cell>
        </row>
        <row r="26">
          <cell r="X26">
            <v>0</v>
          </cell>
        </row>
        <row r="34">
          <cell r="X34">
            <v>0</v>
          </cell>
        </row>
        <row r="37">
          <cell r="X37">
            <v>0</v>
          </cell>
        </row>
        <row r="45">
          <cell r="X45">
            <v>0</v>
          </cell>
        </row>
        <row r="54">
          <cell r="X54">
            <v>0</v>
          </cell>
        </row>
        <row r="66">
          <cell r="X66">
            <v>0</v>
          </cell>
        </row>
        <row r="70">
          <cell r="X70">
            <v>0</v>
          </cell>
        </row>
        <row r="75">
          <cell r="X75">
            <v>0</v>
          </cell>
        </row>
        <row r="78">
          <cell r="X78">
            <v>0</v>
          </cell>
        </row>
        <row r="81">
          <cell r="X81">
            <v>0</v>
          </cell>
        </row>
        <row r="84">
          <cell r="X84">
            <v>0</v>
          </cell>
        </row>
        <row r="88">
          <cell r="Y88">
            <v>0</v>
          </cell>
          <cell r="Z88">
            <v>0</v>
          </cell>
        </row>
        <row r="89">
          <cell r="X89">
            <v>0</v>
          </cell>
        </row>
        <row r="97">
          <cell r="X97">
            <v>0</v>
          </cell>
        </row>
        <row r="100">
          <cell r="X100">
            <v>0</v>
          </cell>
        </row>
        <row r="108">
          <cell r="X108">
            <v>0</v>
          </cell>
        </row>
        <row r="113">
          <cell r="X113">
            <v>0</v>
          </cell>
        </row>
        <row r="120">
          <cell r="X120">
            <v>0</v>
          </cell>
        </row>
        <row r="128">
          <cell r="X128">
            <v>0</v>
          </cell>
        </row>
        <row r="147">
          <cell r="X147">
            <v>0</v>
          </cell>
        </row>
        <row r="160">
          <cell r="X160">
            <v>0</v>
          </cell>
        </row>
        <row r="166">
          <cell r="X166">
            <v>0</v>
          </cell>
        </row>
        <row r="170">
          <cell r="X170">
            <v>0</v>
          </cell>
        </row>
        <row r="188">
          <cell r="X188">
            <v>0</v>
          </cell>
        </row>
        <row r="191">
          <cell r="X191">
            <v>0</v>
          </cell>
        </row>
        <row r="194">
          <cell r="X194">
            <v>0</v>
          </cell>
        </row>
        <row r="197">
          <cell r="X197">
            <v>0</v>
          </cell>
        </row>
        <row r="200">
          <cell r="X200">
            <v>0</v>
          </cell>
        </row>
        <row r="204">
          <cell r="Y204">
            <v>1344.5062459999999</v>
          </cell>
        </row>
        <row r="205">
          <cell r="Y205">
            <v>501.786</v>
          </cell>
          <cell r="Z205">
            <v>0.33569129587882529</v>
          </cell>
        </row>
        <row r="206">
          <cell r="X206">
            <v>90.486000000000004</v>
          </cell>
        </row>
        <row r="214">
          <cell r="X214">
            <v>0</v>
          </cell>
        </row>
        <row r="217">
          <cell r="X217">
            <v>13</v>
          </cell>
        </row>
        <row r="225">
          <cell r="X225">
            <v>84</v>
          </cell>
        </row>
        <row r="236">
          <cell r="X236">
            <v>20</v>
          </cell>
        </row>
        <row r="242">
          <cell r="X242">
            <v>20</v>
          </cell>
        </row>
        <row r="252">
          <cell r="X252">
            <v>118.8</v>
          </cell>
        </row>
        <row r="279">
          <cell r="R279">
            <v>10.8</v>
          </cell>
        </row>
        <row r="281">
          <cell r="X281">
            <v>0</v>
          </cell>
        </row>
        <row r="288">
          <cell r="X288">
            <v>0</v>
          </cell>
        </row>
        <row r="290">
          <cell r="R290">
            <v>0</v>
          </cell>
        </row>
        <row r="300">
          <cell r="R300">
            <v>0</v>
          </cell>
        </row>
        <row r="304">
          <cell r="X304">
            <v>41</v>
          </cell>
        </row>
        <row r="312">
          <cell r="X312">
            <v>92</v>
          </cell>
        </row>
        <row r="329">
          <cell r="X329">
            <v>0</v>
          </cell>
        </row>
        <row r="335">
          <cell r="X335">
            <v>0</v>
          </cell>
        </row>
        <row r="339">
          <cell r="X339">
            <v>0</v>
          </cell>
        </row>
        <row r="345">
          <cell r="X345">
            <v>15</v>
          </cell>
        </row>
        <row r="348">
          <cell r="X348">
            <v>5</v>
          </cell>
        </row>
        <row r="351">
          <cell r="X351">
            <v>0</v>
          </cell>
        </row>
        <row r="354">
          <cell r="X354">
            <v>0</v>
          </cell>
        </row>
        <row r="357">
          <cell r="X357">
            <v>2.5</v>
          </cell>
        </row>
        <row r="360">
          <cell r="Y360">
            <v>709.08144600000003</v>
          </cell>
          <cell r="Z360">
            <v>0.47437048760103168</v>
          </cell>
        </row>
        <row r="372">
          <cell r="X372">
            <v>18</v>
          </cell>
        </row>
        <row r="379">
          <cell r="X379">
            <v>18</v>
          </cell>
        </row>
        <row r="383">
          <cell r="X383">
            <v>20</v>
          </cell>
        </row>
        <row r="386">
          <cell r="X386">
            <v>15</v>
          </cell>
        </row>
        <row r="437">
          <cell r="L437">
            <v>42</v>
          </cell>
          <cell r="R437">
            <v>5.25</v>
          </cell>
        </row>
        <row r="439">
          <cell r="R439">
            <v>45</v>
          </cell>
        </row>
        <row r="458">
          <cell r="X458">
            <v>46</v>
          </cell>
        </row>
        <row r="467">
          <cell r="X467">
            <v>9.5</v>
          </cell>
        </row>
        <row r="478">
          <cell r="X478">
            <v>10</v>
          </cell>
        </row>
        <row r="481">
          <cell r="X481">
            <v>5</v>
          </cell>
        </row>
        <row r="484">
          <cell r="X484">
            <v>25.089300000000001</v>
          </cell>
        </row>
        <row r="487">
          <cell r="X487">
            <v>40</v>
          </cell>
        </row>
        <row r="493">
          <cell r="Y493">
            <v>133.6388</v>
          </cell>
          <cell r="Z493">
            <v>8.9403414905340442E-2</v>
          </cell>
        </row>
        <row r="494">
          <cell r="X494">
            <v>24.098799999999997</v>
          </cell>
        </row>
        <row r="502">
          <cell r="X502">
            <v>0</v>
          </cell>
        </row>
        <row r="506">
          <cell r="X506">
            <v>0</v>
          </cell>
        </row>
        <row r="515">
          <cell r="X515">
            <v>8</v>
          </cell>
        </row>
        <row r="519">
          <cell r="X519">
            <v>50.300000000000004</v>
          </cell>
        </row>
        <row r="527">
          <cell r="X527">
            <v>42.739999999999995</v>
          </cell>
        </row>
        <row r="534">
          <cell r="X534">
            <v>5</v>
          </cell>
        </row>
        <row r="537">
          <cell r="X537">
            <v>2.5</v>
          </cell>
        </row>
        <row r="540">
          <cell r="X540">
            <v>0</v>
          </cell>
        </row>
        <row r="543">
          <cell r="X543">
            <v>0</v>
          </cell>
        </row>
        <row r="546">
          <cell r="X546">
            <v>1</v>
          </cell>
        </row>
        <row r="550">
          <cell r="Y550">
            <v>120.968328</v>
          </cell>
          <cell r="Z550">
            <v>8.0926958477547772E-2</v>
          </cell>
        </row>
        <row r="551">
          <cell r="X551">
            <v>20.161388000000002</v>
          </cell>
        </row>
        <row r="559">
          <cell r="X559">
            <v>0</v>
          </cell>
        </row>
        <row r="563">
          <cell r="X563">
            <v>52.5</v>
          </cell>
        </row>
        <row r="573">
          <cell r="X573">
            <v>40</v>
          </cell>
        </row>
        <row r="577">
          <cell r="X577">
            <v>0</v>
          </cell>
        </row>
        <row r="580">
          <cell r="X580">
            <v>0</v>
          </cell>
        </row>
        <row r="583">
          <cell r="X583">
            <v>6.6819400000000009</v>
          </cell>
        </row>
        <row r="586">
          <cell r="X586">
            <v>0</v>
          </cell>
        </row>
        <row r="589">
          <cell r="X589">
            <v>1.625</v>
          </cell>
        </row>
        <row r="593">
          <cell r="Y593">
            <v>29.309491479999998</v>
          </cell>
          <cell r="Z593">
            <v>1.9607843137254902E-2</v>
          </cell>
        </row>
        <row r="594">
          <cell r="X594">
            <v>29.309491479999998</v>
          </cell>
        </row>
        <row r="607">
          <cell r="X607">
            <v>262.61333399999995</v>
          </cell>
        </row>
      </sheetData>
      <sheetData sheetId="8" refreshError="1"/>
      <sheetData sheetId="9" refreshError="1">
        <row r="56">
          <cell r="B56" t="str">
            <v>DJ Joshi</v>
          </cell>
        </row>
        <row r="57">
          <cell r="B57" t="str">
            <v>Bill Milleker</v>
          </cell>
        </row>
        <row r="58">
          <cell r="B58" t="str">
            <v>Morrisha Hudgons</v>
          </cell>
        </row>
        <row r="59">
          <cell r="B59" t="str">
            <v>Jay Phillips</v>
          </cell>
        </row>
        <row r="60">
          <cell r="B60" t="str">
            <v>Katie McNally</v>
          </cell>
        </row>
        <row r="61">
          <cell r="B61" t="str">
            <v>Matt Groch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27">
          <cell r="C27">
            <v>0</v>
          </cell>
        </row>
        <row r="31">
          <cell r="C31">
            <v>18</v>
          </cell>
        </row>
        <row r="32">
          <cell r="C32">
            <v>0</v>
          </cell>
        </row>
        <row r="33">
          <cell r="C33">
            <v>0</v>
          </cell>
        </row>
        <row r="35">
          <cell r="C35">
            <v>0</v>
          </cell>
        </row>
        <row r="37">
          <cell r="C37">
            <v>0</v>
          </cell>
        </row>
      </sheetData>
      <sheetData sheetId="27" refreshError="1"/>
      <sheetData sheetId="28" refreshError="1">
        <row r="46">
          <cell r="D46">
            <v>0.2</v>
          </cell>
        </row>
      </sheetData>
      <sheetData sheetId="29" refreshError="1">
        <row r="8">
          <cell r="D8">
            <v>95</v>
          </cell>
          <cell r="F8">
            <v>430</v>
          </cell>
          <cell r="H8">
            <v>420</v>
          </cell>
          <cell r="J8">
            <v>444.5</v>
          </cell>
          <cell r="L8">
            <v>5200</v>
          </cell>
          <cell r="N8">
            <v>6200</v>
          </cell>
          <cell r="P8">
            <v>455</v>
          </cell>
          <cell r="R8">
            <v>430</v>
          </cell>
          <cell r="T8">
            <v>480</v>
          </cell>
        </row>
        <row r="9">
          <cell r="D9">
            <v>94</v>
          </cell>
          <cell r="F9">
            <v>430</v>
          </cell>
          <cell r="H9">
            <v>420</v>
          </cell>
          <cell r="J9">
            <v>444.5</v>
          </cell>
          <cell r="L9">
            <v>5200</v>
          </cell>
          <cell r="N9">
            <v>6200</v>
          </cell>
          <cell r="P9">
            <v>455</v>
          </cell>
          <cell r="R9">
            <v>430</v>
          </cell>
          <cell r="T9">
            <v>480</v>
          </cell>
        </row>
        <row r="10">
          <cell r="D10">
            <v>93</v>
          </cell>
          <cell r="F10">
            <v>430</v>
          </cell>
          <cell r="H10">
            <v>420</v>
          </cell>
          <cell r="J10">
            <v>444.5</v>
          </cell>
          <cell r="L10">
            <v>5200</v>
          </cell>
          <cell r="N10">
            <v>6200</v>
          </cell>
          <cell r="P10">
            <v>455</v>
          </cell>
          <cell r="R10">
            <v>430</v>
          </cell>
          <cell r="T10">
            <v>480</v>
          </cell>
        </row>
        <row r="11">
          <cell r="D11">
            <v>92</v>
          </cell>
          <cell r="F11">
            <v>430</v>
          </cell>
          <cell r="H11">
            <v>420</v>
          </cell>
          <cell r="J11">
            <v>444.5</v>
          </cell>
          <cell r="L11">
            <v>5200</v>
          </cell>
          <cell r="N11">
            <v>6200</v>
          </cell>
          <cell r="P11">
            <v>455</v>
          </cell>
          <cell r="R11">
            <v>430</v>
          </cell>
          <cell r="T11">
            <v>480</v>
          </cell>
        </row>
        <row r="12">
          <cell r="D12">
            <v>91</v>
          </cell>
          <cell r="F12">
            <v>430</v>
          </cell>
          <cell r="H12">
            <v>420</v>
          </cell>
          <cell r="J12">
            <v>444.5</v>
          </cell>
          <cell r="L12">
            <v>5200</v>
          </cell>
          <cell r="N12">
            <v>6200</v>
          </cell>
          <cell r="P12">
            <v>455</v>
          </cell>
          <cell r="R12">
            <v>430</v>
          </cell>
          <cell r="T12">
            <v>480</v>
          </cell>
        </row>
        <row r="13">
          <cell r="D13">
            <v>90</v>
          </cell>
          <cell r="F13">
            <v>430</v>
          </cell>
          <cell r="H13">
            <v>420</v>
          </cell>
          <cell r="J13">
            <v>444.5</v>
          </cell>
          <cell r="L13">
            <v>5200</v>
          </cell>
          <cell r="N13">
            <v>6200</v>
          </cell>
          <cell r="P13">
            <v>455</v>
          </cell>
          <cell r="R13">
            <v>430</v>
          </cell>
          <cell r="T13">
            <v>480</v>
          </cell>
        </row>
        <row r="15">
          <cell r="D15">
            <v>83</v>
          </cell>
          <cell r="F15">
            <v>390</v>
          </cell>
          <cell r="H15">
            <v>365</v>
          </cell>
          <cell r="J15">
            <v>405</v>
          </cell>
          <cell r="L15">
            <v>4450</v>
          </cell>
          <cell r="N15">
            <v>5250</v>
          </cell>
          <cell r="P15">
            <v>455</v>
          </cell>
          <cell r="R15">
            <v>430</v>
          </cell>
          <cell r="T15">
            <v>480</v>
          </cell>
        </row>
        <row r="16">
          <cell r="D16">
            <v>82</v>
          </cell>
          <cell r="F16">
            <v>380</v>
          </cell>
          <cell r="H16">
            <v>360</v>
          </cell>
          <cell r="J16">
            <v>400</v>
          </cell>
          <cell r="L16">
            <v>4450</v>
          </cell>
          <cell r="N16">
            <v>5250</v>
          </cell>
          <cell r="P16">
            <v>455</v>
          </cell>
          <cell r="R16">
            <v>430</v>
          </cell>
          <cell r="T16">
            <v>480</v>
          </cell>
        </row>
        <row r="17">
          <cell r="D17">
            <v>81</v>
          </cell>
          <cell r="F17">
            <v>375</v>
          </cell>
          <cell r="H17">
            <v>355</v>
          </cell>
          <cell r="J17">
            <v>395</v>
          </cell>
          <cell r="L17">
            <v>4450</v>
          </cell>
          <cell r="N17">
            <v>5250</v>
          </cell>
          <cell r="P17">
            <v>455</v>
          </cell>
          <cell r="R17">
            <v>430</v>
          </cell>
          <cell r="T17">
            <v>480</v>
          </cell>
        </row>
        <row r="18">
          <cell r="D18">
            <v>80</v>
          </cell>
          <cell r="F18">
            <v>370</v>
          </cell>
          <cell r="H18">
            <v>350</v>
          </cell>
          <cell r="J18">
            <v>390</v>
          </cell>
          <cell r="L18">
            <v>4450</v>
          </cell>
          <cell r="N18">
            <v>5250</v>
          </cell>
          <cell r="P18">
            <v>455</v>
          </cell>
          <cell r="R18">
            <v>430</v>
          </cell>
          <cell r="T18">
            <v>480</v>
          </cell>
        </row>
        <row r="20">
          <cell r="D20">
            <v>66</v>
          </cell>
          <cell r="F20">
            <v>365</v>
          </cell>
          <cell r="H20">
            <v>345</v>
          </cell>
          <cell r="J20">
            <v>385</v>
          </cell>
          <cell r="L20">
            <v>3800</v>
          </cell>
          <cell r="N20">
            <v>3800</v>
          </cell>
          <cell r="P20">
            <v>455</v>
          </cell>
          <cell r="R20">
            <v>430</v>
          </cell>
          <cell r="T20">
            <v>480</v>
          </cell>
        </row>
        <row r="21">
          <cell r="D21">
            <v>65</v>
          </cell>
          <cell r="F21">
            <v>350</v>
          </cell>
          <cell r="H21">
            <v>330</v>
          </cell>
          <cell r="J21">
            <v>375</v>
          </cell>
          <cell r="L21">
            <v>3800</v>
          </cell>
          <cell r="N21">
            <v>3800</v>
          </cell>
          <cell r="P21">
            <v>440</v>
          </cell>
          <cell r="R21">
            <v>415</v>
          </cell>
          <cell r="T21">
            <v>465</v>
          </cell>
        </row>
        <row r="22">
          <cell r="D22">
            <v>64</v>
          </cell>
          <cell r="F22">
            <v>335</v>
          </cell>
          <cell r="H22">
            <v>310</v>
          </cell>
          <cell r="J22">
            <v>365</v>
          </cell>
          <cell r="L22">
            <v>3800</v>
          </cell>
          <cell r="N22">
            <v>3800</v>
          </cell>
          <cell r="P22">
            <v>425</v>
          </cell>
          <cell r="R22">
            <v>395</v>
          </cell>
          <cell r="T22">
            <v>460</v>
          </cell>
          <cell r="V22">
            <v>245</v>
          </cell>
          <cell r="X22">
            <v>235</v>
          </cell>
          <cell r="Z22">
            <v>265</v>
          </cell>
        </row>
        <row r="23">
          <cell r="D23">
            <v>63</v>
          </cell>
          <cell r="F23">
            <v>320</v>
          </cell>
          <cell r="H23">
            <v>290</v>
          </cell>
          <cell r="J23">
            <v>355</v>
          </cell>
          <cell r="L23">
            <v>3400</v>
          </cell>
          <cell r="N23">
            <v>3400</v>
          </cell>
          <cell r="P23">
            <v>405</v>
          </cell>
          <cell r="R23">
            <v>380</v>
          </cell>
          <cell r="T23">
            <v>450</v>
          </cell>
        </row>
        <row r="24">
          <cell r="D24">
            <v>62</v>
          </cell>
          <cell r="F24">
            <v>300</v>
          </cell>
          <cell r="H24">
            <v>275</v>
          </cell>
          <cell r="J24">
            <v>345</v>
          </cell>
          <cell r="L24">
            <v>3400</v>
          </cell>
          <cell r="N24">
            <v>3400</v>
          </cell>
          <cell r="P24">
            <v>385</v>
          </cell>
          <cell r="R24">
            <v>365</v>
          </cell>
          <cell r="T24">
            <v>440</v>
          </cell>
        </row>
        <row r="25">
          <cell r="D25">
            <v>61</v>
          </cell>
          <cell r="F25">
            <v>280</v>
          </cell>
          <cell r="H25">
            <v>260</v>
          </cell>
          <cell r="J25">
            <v>330</v>
          </cell>
          <cell r="L25">
            <v>3150</v>
          </cell>
          <cell r="N25">
            <v>3150</v>
          </cell>
          <cell r="P25">
            <v>360</v>
          </cell>
          <cell r="R25">
            <v>345</v>
          </cell>
          <cell r="T25">
            <v>425</v>
          </cell>
        </row>
        <row r="26">
          <cell r="D26">
            <v>60</v>
          </cell>
          <cell r="F26">
            <v>260</v>
          </cell>
          <cell r="H26">
            <v>245</v>
          </cell>
          <cell r="J26">
            <v>315</v>
          </cell>
          <cell r="L26">
            <v>3150</v>
          </cell>
          <cell r="N26">
            <v>3150</v>
          </cell>
          <cell r="P26">
            <v>330</v>
          </cell>
          <cell r="R26">
            <v>320</v>
          </cell>
          <cell r="T26">
            <v>405</v>
          </cell>
          <cell r="V26">
            <v>170</v>
          </cell>
          <cell r="X26">
            <v>160</v>
          </cell>
          <cell r="Z26">
            <v>180</v>
          </cell>
        </row>
        <row r="28">
          <cell r="D28">
            <v>53</v>
          </cell>
          <cell r="F28">
            <v>255</v>
          </cell>
          <cell r="H28">
            <v>240</v>
          </cell>
          <cell r="J28">
            <v>285</v>
          </cell>
          <cell r="L28">
            <v>2800</v>
          </cell>
          <cell r="N28">
            <v>2800</v>
          </cell>
          <cell r="P28">
            <v>320</v>
          </cell>
          <cell r="R28">
            <v>300</v>
          </cell>
          <cell r="T28">
            <v>350</v>
          </cell>
        </row>
        <row r="29">
          <cell r="D29">
            <v>52</v>
          </cell>
          <cell r="F29">
            <v>220</v>
          </cell>
          <cell r="H29">
            <v>205</v>
          </cell>
          <cell r="J29">
            <v>240</v>
          </cell>
          <cell r="L29">
            <v>2650</v>
          </cell>
          <cell r="N29">
            <v>2650</v>
          </cell>
          <cell r="P29">
            <v>280</v>
          </cell>
          <cell r="R29">
            <v>265</v>
          </cell>
          <cell r="T29">
            <v>305</v>
          </cell>
        </row>
        <row r="30">
          <cell r="D30">
            <v>51</v>
          </cell>
          <cell r="F30">
            <v>200</v>
          </cell>
          <cell r="H30">
            <v>185</v>
          </cell>
          <cell r="J30">
            <v>220</v>
          </cell>
          <cell r="L30">
            <v>2400</v>
          </cell>
          <cell r="N30">
            <v>2400</v>
          </cell>
          <cell r="P30">
            <v>260</v>
          </cell>
          <cell r="R30">
            <v>245</v>
          </cell>
          <cell r="T30">
            <v>285</v>
          </cell>
        </row>
        <row r="31">
          <cell r="D31">
            <v>50</v>
          </cell>
          <cell r="F31">
            <v>190</v>
          </cell>
          <cell r="H31">
            <v>175</v>
          </cell>
          <cell r="J31">
            <v>205</v>
          </cell>
          <cell r="L31">
            <v>2100</v>
          </cell>
          <cell r="N31">
            <v>2100</v>
          </cell>
          <cell r="P31">
            <v>240</v>
          </cell>
          <cell r="R31">
            <v>230</v>
          </cell>
          <cell r="T31">
            <v>265</v>
          </cell>
          <cell r="V31">
            <v>110</v>
          </cell>
          <cell r="X31">
            <v>95</v>
          </cell>
          <cell r="Z31">
            <v>115</v>
          </cell>
          <cell r="AB31">
            <v>50</v>
          </cell>
        </row>
        <row r="33">
          <cell r="D33">
            <v>33</v>
          </cell>
          <cell r="F33">
            <v>185</v>
          </cell>
          <cell r="H33">
            <v>170</v>
          </cell>
          <cell r="J33">
            <v>200</v>
          </cell>
          <cell r="L33" t="str">
            <v>N/A</v>
          </cell>
          <cell r="N33" t="str">
            <v>N/A</v>
          </cell>
          <cell r="P33">
            <v>240</v>
          </cell>
          <cell r="R33">
            <v>225</v>
          </cell>
          <cell r="T33">
            <v>260</v>
          </cell>
        </row>
        <row r="34">
          <cell r="D34">
            <v>32</v>
          </cell>
          <cell r="F34">
            <v>155</v>
          </cell>
          <cell r="H34">
            <v>140</v>
          </cell>
          <cell r="J34">
            <v>165</v>
          </cell>
          <cell r="L34">
            <v>2000</v>
          </cell>
          <cell r="N34">
            <v>2000</v>
          </cell>
          <cell r="P34">
            <v>205</v>
          </cell>
          <cell r="R34">
            <v>195</v>
          </cell>
          <cell r="T34">
            <v>215</v>
          </cell>
        </row>
        <row r="35">
          <cell r="D35">
            <v>31</v>
          </cell>
          <cell r="F35">
            <v>130</v>
          </cell>
          <cell r="H35">
            <v>115</v>
          </cell>
          <cell r="J35">
            <v>140</v>
          </cell>
          <cell r="L35">
            <v>1700</v>
          </cell>
          <cell r="N35">
            <v>1700</v>
          </cell>
          <cell r="P35">
            <v>175</v>
          </cell>
          <cell r="R35">
            <v>155</v>
          </cell>
          <cell r="T35">
            <v>175</v>
          </cell>
          <cell r="V35">
            <v>75</v>
          </cell>
          <cell r="X35">
            <v>65</v>
          </cell>
          <cell r="Z35">
            <v>90</v>
          </cell>
        </row>
        <row r="36">
          <cell r="D36">
            <v>30</v>
          </cell>
          <cell r="F36">
            <v>80</v>
          </cell>
          <cell r="H36">
            <v>70</v>
          </cell>
          <cell r="J36">
            <v>90</v>
          </cell>
          <cell r="L36">
            <v>1400</v>
          </cell>
          <cell r="N36">
            <v>1400</v>
          </cell>
          <cell r="P36" t="str">
            <v>N/A</v>
          </cell>
          <cell r="R36" t="str">
            <v>N/A</v>
          </cell>
          <cell r="T36" t="str">
            <v>N/A</v>
          </cell>
          <cell r="AB36">
            <v>40</v>
          </cell>
        </row>
        <row r="38">
          <cell r="D38">
            <v>21</v>
          </cell>
          <cell r="F38" t="str">
            <v>N/A</v>
          </cell>
          <cell r="H38" t="str">
            <v>N/A</v>
          </cell>
          <cell r="J38" t="str">
            <v>N/A</v>
          </cell>
          <cell r="L38" t="str">
            <v>N/A</v>
          </cell>
          <cell r="N38" t="str">
            <v>N/A</v>
          </cell>
          <cell r="P38" t="str">
            <v>N/A</v>
          </cell>
          <cell r="R38" t="str">
            <v>N/A</v>
          </cell>
          <cell r="T38" t="str">
            <v>N/A</v>
          </cell>
          <cell r="V38">
            <v>55</v>
          </cell>
          <cell r="X38">
            <v>50</v>
          </cell>
          <cell r="Z38">
            <v>60</v>
          </cell>
          <cell r="AB38">
            <v>30</v>
          </cell>
        </row>
      </sheetData>
      <sheetData sheetId="30" refreshError="1">
        <row r="6">
          <cell r="D6">
            <v>95</v>
          </cell>
          <cell r="F6">
            <v>430</v>
          </cell>
          <cell r="G6">
            <v>641.66999999999996</v>
          </cell>
          <cell r="H6">
            <v>1373.1738</v>
          </cell>
        </row>
        <row r="7">
          <cell r="D7">
            <v>94</v>
          </cell>
          <cell r="F7">
            <v>430</v>
          </cell>
          <cell r="G7">
            <v>570.51</v>
          </cell>
          <cell r="H7">
            <v>1220.8914</v>
          </cell>
        </row>
        <row r="8">
          <cell r="D8">
            <v>93</v>
          </cell>
          <cell r="F8">
            <v>430</v>
          </cell>
          <cell r="G8">
            <v>455.13</v>
          </cell>
          <cell r="H8">
            <v>973.97820000000002</v>
          </cell>
        </row>
        <row r="9">
          <cell r="D9">
            <v>92</v>
          </cell>
          <cell r="F9">
            <v>430</v>
          </cell>
          <cell r="G9">
            <v>371.79</v>
          </cell>
          <cell r="H9">
            <v>795.63060000000007</v>
          </cell>
        </row>
        <row r="10">
          <cell r="D10">
            <v>91</v>
          </cell>
          <cell r="F10">
            <v>430</v>
          </cell>
          <cell r="G10">
            <v>307.69</v>
          </cell>
          <cell r="H10">
            <v>658.45659999999998</v>
          </cell>
        </row>
        <row r="11">
          <cell r="D11">
            <v>90</v>
          </cell>
          <cell r="F11">
            <v>430</v>
          </cell>
          <cell r="G11">
            <v>224.36</v>
          </cell>
          <cell r="H11">
            <v>480.13040000000007</v>
          </cell>
        </row>
        <row r="13">
          <cell r="D13">
            <v>83</v>
          </cell>
          <cell r="F13">
            <v>425</v>
          </cell>
          <cell r="G13">
            <v>121.09</v>
          </cell>
          <cell r="H13">
            <v>259.13260000000002</v>
          </cell>
        </row>
        <row r="14">
          <cell r="D14">
            <v>82</v>
          </cell>
          <cell r="F14">
            <v>425</v>
          </cell>
          <cell r="G14">
            <v>97.66</v>
          </cell>
          <cell r="H14">
            <v>208.9924</v>
          </cell>
        </row>
        <row r="15">
          <cell r="D15">
            <v>81</v>
          </cell>
          <cell r="F15">
            <v>415</v>
          </cell>
          <cell r="G15">
            <v>87.54</v>
          </cell>
          <cell r="H15">
            <v>187.33560000000003</v>
          </cell>
        </row>
        <row r="16">
          <cell r="D16">
            <v>80</v>
          </cell>
          <cell r="F16">
            <v>410</v>
          </cell>
          <cell r="G16">
            <v>78.59</v>
          </cell>
          <cell r="H16">
            <v>168.18260000000001</v>
          </cell>
        </row>
        <row r="18">
          <cell r="D18">
            <v>66</v>
          </cell>
          <cell r="F18">
            <v>365</v>
          </cell>
          <cell r="G18">
            <v>80.75</v>
          </cell>
          <cell r="H18">
            <v>172.80500000000001</v>
          </cell>
        </row>
        <row r="19">
          <cell r="D19">
            <v>65</v>
          </cell>
          <cell r="F19">
            <v>350</v>
          </cell>
          <cell r="G19">
            <v>68.19</v>
          </cell>
          <cell r="H19">
            <v>145.92660000000001</v>
          </cell>
        </row>
        <row r="20">
          <cell r="D20">
            <v>64</v>
          </cell>
          <cell r="F20">
            <v>335</v>
          </cell>
          <cell r="G20">
            <v>61.34</v>
          </cell>
          <cell r="H20">
            <v>131.26760000000002</v>
          </cell>
        </row>
        <row r="21">
          <cell r="D21">
            <v>63</v>
          </cell>
          <cell r="F21">
            <v>320</v>
          </cell>
          <cell r="G21">
            <v>56.2</v>
          </cell>
          <cell r="H21">
            <v>120.26800000000001</v>
          </cell>
        </row>
        <row r="22">
          <cell r="D22">
            <v>62</v>
          </cell>
          <cell r="F22">
            <v>300</v>
          </cell>
          <cell r="G22">
            <v>52.2</v>
          </cell>
          <cell r="H22">
            <v>111.70800000000001</v>
          </cell>
        </row>
        <row r="23">
          <cell r="D23">
            <v>61</v>
          </cell>
          <cell r="F23">
            <v>280</v>
          </cell>
          <cell r="G23">
            <v>48.78</v>
          </cell>
          <cell r="H23">
            <v>104.3892</v>
          </cell>
        </row>
        <row r="24">
          <cell r="D24">
            <v>60</v>
          </cell>
          <cell r="F24">
            <v>260</v>
          </cell>
          <cell r="G24">
            <v>44.78</v>
          </cell>
          <cell r="H24">
            <v>95.829200000000014</v>
          </cell>
        </row>
        <row r="26">
          <cell r="D26">
            <v>53</v>
          </cell>
          <cell r="F26">
            <v>255</v>
          </cell>
          <cell r="G26">
            <v>38.229999999999997</v>
          </cell>
          <cell r="H26">
            <v>81.812200000000004</v>
          </cell>
        </row>
        <row r="27">
          <cell r="D27">
            <v>52</v>
          </cell>
          <cell r="F27">
            <v>220</v>
          </cell>
          <cell r="G27">
            <v>32.76</v>
          </cell>
          <cell r="H27">
            <v>70.106399999999994</v>
          </cell>
        </row>
        <row r="28">
          <cell r="D28">
            <v>51</v>
          </cell>
          <cell r="F28">
            <v>200</v>
          </cell>
          <cell r="G28">
            <v>28.78</v>
          </cell>
          <cell r="H28">
            <v>61.589200000000005</v>
          </cell>
        </row>
        <row r="29">
          <cell r="D29">
            <v>50</v>
          </cell>
          <cell r="F29">
            <v>190</v>
          </cell>
          <cell r="G29">
            <v>25.93</v>
          </cell>
          <cell r="H29">
            <v>55.490200000000002</v>
          </cell>
        </row>
        <row r="31">
          <cell r="D31">
            <v>33</v>
          </cell>
          <cell r="F31">
            <v>185</v>
          </cell>
          <cell r="G31">
            <v>27.53</v>
          </cell>
          <cell r="H31">
            <v>58.914200000000008</v>
          </cell>
        </row>
        <row r="32">
          <cell r="D32">
            <v>32</v>
          </cell>
          <cell r="F32">
            <v>155</v>
          </cell>
          <cell r="G32">
            <v>25.04</v>
          </cell>
          <cell r="H32">
            <v>53.585599999999999</v>
          </cell>
        </row>
        <row r="33">
          <cell r="D33">
            <v>31</v>
          </cell>
          <cell r="F33">
            <v>130</v>
          </cell>
          <cell r="G33">
            <v>22.82</v>
          </cell>
          <cell r="H33">
            <v>48.834800000000001</v>
          </cell>
        </row>
        <row r="34">
          <cell r="D34">
            <v>30</v>
          </cell>
          <cell r="F34">
            <v>80</v>
          </cell>
          <cell r="G34">
            <v>20.6</v>
          </cell>
          <cell r="H34">
            <v>44.084000000000003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nel"/>
      <sheetName val="Table of Contents"/>
      <sheetName val="Functions"/>
      <sheetName val="Assumptions"/>
      <sheetName val="Risks"/>
      <sheetName val="Phase View"/>
      <sheetName val="Design Workplan (By Release)"/>
      <sheetName val="Workplan"/>
      <sheetName val="Org Chart"/>
      <sheetName val="Project Staffing"/>
      <sheetName val="Project Staffing (Overall)"/>
      <sheetName val="Project Gantt"/>
      <sheetName val="Fees"/>
      <sheetName val="Sub Time"/>
      <sheetName val="Acc Time"/>
      <sheetName val="Req Time"/>
      <sheetName val="Concep Time"/>
      <sheetName val="Detailed Time"/>
      <sheetName val="Build Time"/>
      <sheetName val="Int Time"/>
      <sheetName val="Deploy Time"/>
      <sheetName val="Finalize Time"/>
      <sheetName val="CP Staffing"/>
      <sheetName val="UHC Staffing"/>
      <sheetName val="UHC Project Estimates"/>
      <sheetName val="IT Costs"/>
      <sheetName val="Hardware Expenses"/>
      <sheetName val="Software Expenses"/>
      <sheetName val="Estimating Factors"/>
      <sheetName val="Guidelines"/>
      <sheetName val="Factors"/>
      <sheetName val="1998 Rates"/>
      <sheetName val="Blended Cost"/>
      <sheetName val="Chart Macro"/>
      <sheetName val="Actual Project Factors"/>
      <sheetName val="Enhancements"/>
      <sheetName val="Module1"/>
      <sheetName val="Module2"/>
      <sheetName val="Module3"/>
      <sheetName val="Module4"/>
      <sheetName val="Module5"/>
    </sheetNames>
    <sheetDataSet>
      <sheetData sheetId="0" refreshError="1"/>
      <sheetData sheetId="1" refreshError="1"/>
      <sheetData sheetId="2" refreshError="1">
        <row r="37">
          <cell r="Z37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6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18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18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9">
          <cell r="C39">
            <v>0</v>
          </cell>
        </row>
        <row r="40">
          <cell r="C40">
            <v>0</v>
          </cell>
        </row>
      </sheetData>
      <sheetData sheetId="29" refreshError="1"/>
      <sheetData sheetId="30" refreshError="1">
        <row r="45">
          <cell r="D45">
            <v>0.22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 Complexity"/>
      <sheetName val="Organization Complexity"/>
      <sheetName val="Management Complexity"/>
    </sheetNames>
    <sheetDataSet>
      <sheetData sheetId="0" refreshError="1">
        <row r="31">
          <cell r="B31" t="str">
            <v>S</v>
          </cell>
        </row>
      </sheetData>
      <sheetData sheetId="1" refreshError="1">
        <row r="80">
          <cell r="B80" t="str">
            <v>M</v>
          </cell>
        </row>
      </sheetData>
      <sheetData sheetId="2" refreshError="1">
        <row r="34">
          <cell r="B34" t="str">
            <v>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_Reqmts"/>
      <sheetName val="Workpla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="75" zoomScaleNormal="75" workbookViewId="0"/>
  </sheetViews>
  <sheetFormatPr defaultRowHeight="12" x14ac:dyDescent="0.2"/>
  <cols>
    <col min="1" max="1" width="23.7109375" style="129" customWidth="1"/>
    <col min="2" max="2" width="11.7109375" style="129" customWidth="1"/>
    <col min="3" max="3" width="12" style="129" customWidth="1"/>
    <col min="4" max="4" width="11" style="129" customWidth="1"/>
    <col min="5" max="9" width="9.140625" style="129"/>
    <col min="10" max="10" width="12.42578125" style="129" customWidth="1"/>
    <col min="11" max="11" width="12" style="129" customWidth="1"/>
    <col min="12" max="12" width="9.5703125" style="129" customWidth="1"/>
    <col min="13" max="13" width="17.7109375" style="129" customWidth="1"/>
    <col min="14" max="14" width="12.140625" style="129" customWidth="1"/>
    <col min="15" max="15" width="14" style="129" bestFit="1" customWidth="1"/>
    <col min="16" max="16" width="24.7109375" style="129" customWidth="1"/>
    <col min="17" max="17" width="14.42578125" style="129" bestFit="1" customWidth="1"/>
    <col min="18" max="18" width="11.140625" style="129" bestFit="1" customWidth="1"/>
    <col min="19" max="19" width="11.140625" style="129" customWidth="1"/>
    <col min="20" max="16384" width="9.140625" style="129"/>
  </cols>
  <sheetData>
    <row r="1" spans="1:20" ht="12.75" thickBot="1" x14ac:dyDescent="0.25">
      <c r="C1" s="130"/>
      <c r="D1" s="130"/>
      <c r="E1" s="130"/>
      <c r="F1" s="130"/>
      <c r="G1" s="130"/>
      <c r="H1" s="130"/>
      <c r="T1" s="130"/>
    </row>
    <row r="2" spans="1:20" x14ac:dyDescent="0.2">
      <c r="A2" s="187" t="s">
        <v>83</v>
      </c>
      <c r="B2" s="188" t="s">
        <v>84</v>
      </c>
      <c r="C2" s="188" t="s">
        <v>181</v>
      </c>
      <c r="D2" s="188" t="s">
        <v>273</v>
      </c>
      <c r="E2" s="130"/>
      <c r="F2" s="130"/>
      <c r="G2" s="130"/>
      <c r="H2" s="130"/>
      <c r="I2" s="163"/>
      <c r="J2" s="164" t="s">
        <v>99</v>
      </c>
      <c r="K2" s="164"/>
      <c r="L2" s="165"/>
      <c r="M2" s="165"/>
      <c r="N2" s="165"/>
      <c r="O2" s="165"/>
      <c r="P2" s="165"/>
      <c r="Q2" s="165"/>
      <c r="R2" s="166"/>
      <c r="S2" s="194"/>
    </row>
    <row r="3" spans="1:20" ht="15" customHeight="1" x14ac:dyDescent="0.2">
      <c r="A3" s="186" t="s">
        <v>85</v>
      </c>
      <c r="B3" s="132">
        <f t="array" ref="B3">B11</f>
        <v>267</v>
      </c>
      <c r="C3" s="132">
        <f t="array" ref="C3">C11</f>
        <v>700</v>
      </c>
      <c r="D3" s="132">
        <f t="array" ref="D3">D11</f>
        <v>536</v>
      </c>
      <c r="E3" s="130"/>
      <c r="F3" s="130"/>
      <c r="G3" s="130"/>
      <c r="H3" s="130"/>
      <c r="I3" s="133"/>
      <c r="J3" s="130"/>
      <c r="K3" s="130"/>
      <c r="L3" s="130"/>
      <c r="M3" s="130"/>
      <c r="N3" s="130"/>
      <c r="O3" s="130"/>
      <c r="P3" s="130"/>
      <c r="Q3" s="130"/>
      <c r="R3" s="134"/>
      <c r="S3" s="130"/>
    </row>
    <row r="4" spans="1:20" ht="15" customHeight="1" x14ac:dyDescent="0.2">
      <c r="A4" s="186" t="s">
        <v>86</v>
      </c>
      <c r="B4" s="132">
        <f>B11</f>
        <v>267</v>
      </c>
      <c r="C4" s="132">
        <f>C11</f>
        <v>700</v>
      </c>
      <c r="D4" s="132">
        <f>D11</f>
        <v>536</v>
      </c>
      <c r="E4" s="130"/>
      <c r="F4" s="130"/>
      <c r="G4" s="130"/>
      <c r="H4" s="130"/>
      <c r="I4" s="133"/>
      <c r="J4" s="130"/>
      <c r="K4" s="130"/>
      <c r="L4" s="130"/>
      <c r="M4" s="130"/>
      <c r="N4" s="130"/>
      <c r="O4" s="130"/>
      <c r="P4" s="130"/>
      <c r="Q4" s="130"/>
      <c r="R4" s="134"/>
      <c r="S4" s="130"/>
    </row>
    <row r="5" spans="1:20" ht="15" customHeight="1" x14ac:dyDescent="0.2">
      <c r="A5" s="186" t="s">
        <v>87</v>
      </c>
      <c r="B5" s="132">
        <f>B11</f>
        <v>267</v>
      </c>
      <c r="C5" s="132">
        <f>C11</f>
        <v>700</v>
      </c>
      <c r="D5" s="132">
        <f>D11</f>
        <v>536</v>
      </c>
      <c r="E5" s="130"/>
      <c r="F5" s="130"/>
      <c r="G5" s="130"/>
      <c r="H5" s="130"/>
      <c r="I5" s="133"/>
      <c r="J5" s="130"/>
      <c r="K5" s="130"/>
      <c r="L5" s="130"/>
      <c r="M5" s="130"/>
      <c r="N5" s="130"/>
      <c r="O5" s="130"/>
      <c r="P5" s="130"/>
      <c r="Q5" s="130"/>
      <c r="R5" s="134"/>
      <c r="S5" s="130"/>
    </row>
    <row r="6" spans="1:20" ht="15" customHeight="1" x14ac:dyDescent="0.2">
      <c r="A6" s="186" t="s">
        <v>88</v>
      </c>
      <c r="B6" s="236">
        <f>B5/B3</f>
        <v>1</v>
      </c>
      <c r="C6" s="236">
        <f>C5/C3</f>
        <v>1</v>
      </c>
      <c r="D6" s="236">
        <f>D5/D3</f>
        <v>1</v>
      </c>
      <c r="E6" s="130"/>
      <c r="F6" s="130"/>
      <c r="G6" s="130"/>
      <c r="H6" s="130"/>
      <c r="I6" s="133"/>
      <c r="J6" s="130"/>
      <c r="K6" s="130"/>
      <c r="L6" s="130"/>
      <c r="M6" s="130"/>
      <c r="N6" s="130"/>
      <c r="O6" s="130"/>
      <c r="P6" s="130"/>
      <c r="Q6" s="130"/>
      <c r="R6" s="134"/>
      <c r="S6" s="130"/>
    </row>
    <row r="7" spans="1:20" ht="15" customHeight="1" thickBot="1" x14ac:dyDescent="0.25">
      <c r="A7" s="135"/>
      <c r="B7" s="135"/>
      <c r="C7" s="135"/>
      <c r="D7" s="130"/>
      <c r="E7" s="130"/>
      <c r="F7" s="130"/>
      <c r="G7" s="130"/>
      <c r="H7" s="130"/>
      <c r="I7" s="133"/>
      <c r="J7" s="130"/>
      <c r="K7" s="130"/>
      <c r="L7" s="130"/>
      <c r="M7" s="130"/>
      <c r="N7" s="130"/>
      <c r="O7" s="130"/>
      <c r="P7" s="130"/>
      <c r="Q7" s="130"/>
      <c r="R7" s="134"/>
      <c r="S7" s="130"/>
    </row>
    <row r="8" spans="1:20" ht="15" customHeight="1" x14ac:dyDescent="0.2">
      <c r="A8" s="187" t="s">
        <v>89</v>
      </c>
      <c r="B8" s="188" t="s">
        <v>84</v>
      </c>
      <c r="C8" s="188" t="s">
        <v>181</v>
      </c>
      <c r="D8" s="188" t="s">
        <v>273</v>
      </c>
      <c r="E8" s="130"/>
      <c r="F8" s="130"/>
      <c r="G8" s="130"/>
      <c r="H8" s="130"/>
      <c r="I8" s="133"/>
      <c r="J8" s="130"/>
      <c r="K8" s="130"/>
      <c r="L8" s="130"/>
      <c r="M8" s="130"/>
      <c r="N8" s="130"/>
      <c r="O8" s="130"/>
      <c r="P8" s="130"/>
      <c r="Q8" s="130"/>
      <c r="R8" s="134"/>
      <c r="S8" s="130"/>
    </row>
    <row r="9" spans="1:20" ht="24" x14ac:dyDescent="0.2">
      <c r="A9" s="189" t="s">
        <v>90</v>
      </c>
      <c r="B9" s="235" t="s">
        <v>288</v>
      </c>
      <c r="C9" s="235" t="s">
        <v>286</v>
      </c>
      <c r="D9" s="235" t="s">
        <v>287</v>
      </c>
      <c r="E9" s="130"/>
      <c r="F9" s="130"/>
      <c r="G9" s="130"/>
      <c r="H9" s="130"/>
      <c r="I9" s="133"/>
      <c r="J9" s="130"/>
      <c r="K9" s="130"/>
      <c r="L9" s="130"/>
      <c r="M9" s="130"/>
      <c r="N9" s="130"/>
      <c r="O9" s="130"/>
      <c r="P9" s="130"/>
      <c r="Q9" s="130"/>
      <c r="R9" s="134"/>
      <c r="S9" s="130"/>
    </row>
    <row r="10" spans="1:20" ht="24" x14ac:dyDescent="0.2">
      <c r="A10" s="189" t="s">
        <v>16</v>
      </c>
      <c r="B10" s="235" t="s">
        <v>289</v>
      </c>
      <c r="C10" s="235" t="s">
        <v>286</v>
      </c>
      <c r="D10" s="235" t="s">
        <v>287</v>
      </c>
      <c r="E10" s="130"/>
      <c r="F10" s="130"/>
      <c r="G10" s="130"/>
      <c r="H10" s="130"/>
      <c r="I10" s="133"/>
      <c r="J10" s="130"/>
      <c r="K10" s="130"/>
      <c r="L10" s="130"/>
      <c r="M10" s="130"/>
      <c r="N10" s="130"/>
      <c r="O10" s="130"/>
      <c r="P10" s="130"/>
      <c r="Q10" s="130"/>
      <c r="R10" s="134"/>
      <c r="S10" s="130"/>
    </row>
    <row r="11" spans="1:20" ht="15" customHeight="1" x14ac:dyDescent="0.2">
      <c r="A11" s="136" t="s">
        <v>91</v>
      </c>
      <c r="B11" s="136">
        <f t="array" ref="B11">'Execution-By Application C1'!D10</f>
        <v>267</v>
      </c>
      <c r="C11" s="136">
        <f t="array" ref="C11">'Execution-By Application C2'!D10</f>
        <v>700</v>
      </c>
      <c r="D11" s="137">
        <f>'Execution-By Application C3'!D10</f>
        <v>536</v>
      </c>
      <c r="E11" s="130"/>
      <c r="F11" s="130"/>
      <c r="G11" s="130"/>
      <c r="H11" s="130"/>
      <c r="I11" s="133"/>
      <c r="J11" s="130"/>
      <c r="K11" s="130"/>
      <c r="L11" s="130"/>
      <c r="M11" s="130"/>
      <c r="N11" s="130"/>
      <c r="O11" s="130"/>
      <c r="P11" s="130"/>
      <c r="Q11" s="130"/>
      <c r="R11" s="134"/>
      <c r="S11" s="130"/>
    </row>
    <row r="12" spans="1:20" ht="15" customHeight="1" x14ac:dyDescent="0.2">
      <c r="A12" s="189" t="s">
        <v>92</v>
      </c>
      <c r="B12" s="137">
        <f t="array" ref="B12">'Execution-By Application C1'!I10</f>
        <v>267</v>
      </c>
      <c r="C12" s="137">
        <f t="array" ref="C12">'Execution-By Application C2'!I10</f>
        <v>589</v>
      </c>
      <c r="D12" s="137">
        <f>'Execution-By Application C3'!I10</f>
        <v>340</v>
      </c>
      <c r="E12" s="130"/>
      <c r="F12" s="130"/>
      <c r="G12" s="130"/>
      <c r="H12" s="130"/>
      <c r="I12" s="133"/>
      <c r="J12" s="130"/>
      <c r="K12" s="130"/>
      <c r="L12" s="130"/>
      <c r="M12" s="130"/>
      <c r="N12" s="130"/>
      <c r="O12" s="130"/>
      <c r="P12" s="130"/>
      <c r="Q12" s="130"/>
      <c r="R12" s="134"/>
      <c r="S12" s="130"/>
    </row>
    <row r="13" spans="1:20" ht="15" customHeight="1" x14ac:dyDescent="0.2">
      <c r="A13" s="136" t="s">
        <v>37</v>
      </c>
      <c r="B13" s="137">
        <f t="array" ref="B13">'Execution-By Application C1'!L10</f>
        <v>1</v>
      </c>
      <c r="C13" s="137">
        <f t="array" ref="C13">'Execution-By Application C2'!L10</f>
        <v>10</v>
      </c>
      <c r="D13" s="137">
        <f>'Execution-By Application C3'!L10</f>
        <v>4</v>
      </c>
      <c r="E13" s="130"/>
      <c r="F13" s="130"/>
      <c r="G13" s="130"/>
      <c r="H13" s="130"/>
      <c r="I13" s="133"/>
      <c r="J13" s="130"/>
      <c r="K13" s="130"/>
      <c r="L13" s="130"/>
      <c r="M13" s="130"/>
      <c r="N13" s="130"/>
      <c r="O13" s="130"/>
      <c r="P13" s="130"/>
      <c r="Q13" s="130"/>
      <c r="R13" s="134"/>
      <c r="S13" s="130"/>
    </row>
    <row r="14" spans="1:20" ht="15" customHeight="1" x14ac:dyDescent="0.2">
      <c r="A14" s="136" t="s">
        <v>63</v>
      </c>
      <c r="B14" s="137">
        <f t="array" ref="B14">SUM('Execution-By Application C1'!K10)</f>
        <v>0</v>
      </c>
      <c r="C14" s="137">
        <f t="array" ref="C14">SUM('Execution-By Application C2'!K10)</f>
        <v>0</v>
      </c>
      <c r="D14" s="137">
        <f>SUM('Execution-By Application C3'!M10)</f>
        <v>0</v>
      </c>
      <c r="E14" s="130"/>
      <c r="F14" s="130"/>
      <c r="G14" s="130"/>
      <c r="H14" s="130"/>
      <c r="I14" s="133"/>
      <c r="J14" s="130"/>
      <c r="K14" s="130"/>
      <c r="L14" s="130"/>
      <c r="M14" s="130"/>
      <c r="N14" s="130"/>
      <c r="O14" s="130"/>
      <c r="P14" s="130"/>
      <c r="Q14" s="130"/>
      <c r="R14" s="134"/>
      <c r="S14" s="130"/>
    </row>
    <row r="15" spans="1:20" ht="15" customHeight="1" x14ac:dyDescent="0.2">
      <c r="A15" s="136" t="s">
        <v>50</v>
      </c>
      <c r="B15" s="137">
        <f>'Execution-By Application C1'!H10</f>
        <v>0</v>
      </c>
      <c r="C15" s="137">
        <f>'Execution-By Application C2'!H10</f>
        <v>0</v>
      </c>
      <c r="D15" s="137">
        <f>'Execution-By Application C3'!K10</f>
        <v>0</v>
      </c>
      <c r="E15" s="130"/>
      <c r="F15" s="130"/>
      <c r="G15" s="130"/>
      <c r="H15" s="130"/>
      <c r="I15" s="133"/>
      <c r="J15" s="130"/>
      <c r="K15" s="130"/>
      <c r="L15" s="130"/>
      <c r="M15" s="130"/>
      <c r="N15" s="130"/>
      <c r="O15" s="130"/>
      <c r="P15" s="130"/>
      <c r="Q15" s="130"/>
      <c r="R15" s="134"/>
      <c r="S15" s="130"/>
    </row>
    <row r="16" spans="1:20" ht="15" customHeight="1" x14ac:dyDescent="0.2">
      <c r="A16" s="136" t="s">
        <v>220</v>
      </c>
      <c r="B16" s="137">
        <f>SUM('Execution-By Application C1'!G10)</f>
        <v>0</v>
      </c>
      <c r="C16" s="137">
        <f>SUM('Execution-By Application C2'!G10)</f>
        <v>0</v>
      </c>
      <c r="D16" s="137">
        <f>SUM('Execution-By Application C3'!I10)</f>
        <v>340</v>
      </c>
      <c r="E16" s="130"/>
      <c r="F16" s="130"/>
      <c r="G16" s="130"/>
      <c r="H16" s="130"/>
      <c r="I16" s="133"/>
      <c r="J16" s="130"/>
      <c r="K16" s="130"/>
      <c r="L16" s="130"/>
      <c r="M16" s="130"/>
      <c r="N16" s="130"/>
      <c r="O16" s="130"/>
      <c r="P16" s="130"/>
      <c r="Q16" s="130"/>
      <c r="R16" s="134"/>
      <c r="S16" s="130"/>
    </row>
    <row r="17" spans="1:21" ht="15" customHeight="1" x14ac:dyDescent="0.2">
      <c r="A17" s="136" t="s">
        <v>93</v>
      </c>
      <c r="B17" s="137">
        <f t="array" ref="B17">SUM('Execution-By Application C1'!E10, 'Execution-By Application C1'!F10)</f>
        <v>0</v>
      </c>
      <c r="C17" s="137">
        <f t="array" ref="C17">SUM('Execution-By Application C2'!E10, 'Execution-By Application C2'!F10)</f>
        <v>111</v>
      </c>
      <c r="D17" s="137">
        <f>SUM('Execution-By Application C3'!E10, 'Execution-By Application C3'!F10)</f>
        <v>30</v>
      </c>
      <c r="E17" s="130"/>
      <c r="F17" s="130"/>
      <c r="G17" s="130"/>
      <c r="H17" s="130"/>
      <c r="I17" s="133"/>
      <c r="J17" s="130"/>
      <c r="K17" s="130"/>
      <c r="L17" s="130"/>
      <c r="M17" s="130"/>
      <c r="N17" s="130"/>
      <c r="O17" s="130"/>
      <c r="P17" s="130"/>
      <c r="Q17" s="130"/>
      <c r="R17" s="134"/>
      <c r="S17" s="130"/>
    </row>
    <row r="18" spans="1:21" ht="15" customHeight="1" x14ac:dyDescent="0.2">
      <c r="A18" s="136" t="s">
        <v>52</v>
      </c>
      <c r="B18" s="137">
        <f t="array" ref="B18">'Execution-By Application C1'!J10</f>
        <v>266</v>
      </c>
      <c r="C18" s="137">
        <f t="array" ref="C18">'Execution-By Application C2'!J10</f>
        <v>579</v>
      </c>
      <c r="D18" s="137">
        <f t="array" ref="D18">'Execution-By Application C3'!J10</f>
        <v>336</v>
      </c>
      <c r="E18" s="130"/>
      <c r="F18" s="130"/>
      <c r="G18" s="130"/>
      <c r="H18" s="130"/>
      <c r="I18" s="133"/>
      <c r="J18" s="130"/>
      <c r="K18" s="130"/>
      <c r="L18" s="130"/>
      <c r="M18" s="130"/>
      <c r="N18" s="130"/>
      <c r="O18" s="130"/>
      <c r="P18" s="130"/>
      <c r="Q18" s="130"/>
      <c r="R18" s="134"/>
      <c r="S18" s="130"/>
    </row>
    <row r="19" spans="1:21" ht="15" customHeight="1" x14ac:dyDescent="0.2">
      <c r="A19" s="189" t="s">
        <v>88</v>
      </c>
      <c r="B19" s="190">
        <f t="array" ref="B19">(SUM(B13,B18,B14)/(B11-B17))</f>
        <v>1</v>
      </c>
      <c r="C19" s="190">
        <f t="array" ref="C19">(SUM(C13,C18,C14)/(C11-C17))</f>
        <v>1</v>
      </c>
      <c r="D19" s="190">
        <f t="array" ref="D19">(SUM(D13,D18,D14)/(D11-D17))</f>
        <v>0.67193675889328064</v>
      </c>
      <c r="E19" s="130"/>
      <c r="F19" s="130"/>
      <c r="G19" s="130"/>
      <c r="H19" s="130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0"/>
    </row>
    <row r="20" spans="1:21" ht="12.75" thickBot="1" x14ac:dyDescent="0.25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</row>
    <row r="21" spans="1:21" ht="15.75" customHeight="1" x14ac:dyDescent="0.2">
      <c r="A21" s="141" t="s">
        <v>94</v>
      </c>
      <c r="B21" s="251" t="s">
        <v>104</v>
      </c>
      <c r="C21" s="251"/>
      <c r="D21" s="251"/>
      <c r="E21" s="251"/>
      <c r="F21" s="251"/>
      <c r="G21" s="252"/>
      <c r="H21" s="130"/>
      <c r="I21" s="256" t="s">
        <v>14</v>
      </c>
      <c r="J21" s="256"/>
      <c r="K21" s="256"/>
      <c r="L21" s="256"/>
      <c r="M21" s="256"/>
      <c r="N21" s="256"/>
      <c r="O21" s="256"/>
      <c r="P21" s="256"/>
      <c r="Q21" s="256"/>
      <c r="R21" s="256"/>
      <c r="S21" s="192"/>
      <c r="T21" s="193"/>
      <c r="U21" s="130"/>
    </row>
    <row r="22" spans="1:21" ht="24" x14ac:dyDescent="0.2">
      <c r="A22" s="131"/>
      <c r="B22" s="253" t="s">
        <v>48</v>
      </c>
      <c r="C22" s="253"/>
      <c r="D22" s="253"/>
      <c r="E22" s="254" t="s">
        <v>38</v>
      </c>
      <c r="F22" s="255"/>
      <c r="G22" s="143" t="s">
        <v>40</v>
      </c>
      <c r="H22" s="130"/>
      <c r="I22" s="142" t="s">
        <v>72</v>
      </c>
      <c r="J22" s="142" t="s">
        <v>73</v>
      </c>
      <c r="K22" s="142" t="s">
        <v>74</v>
      </c>
      <c r="L22" s="142" t="s">
        <v>100</v>
      </c>
      <c r="M22" s="142" t="s">
        <v>25</v>
      </c>
      <c r="N22" s="142" t="s">
        <v>101</v>
      </c>
      <c r="O22" s="142" t="s">
        <v>76</v>
      </c>
      <c r="P22" s="142" t="s">
        <v>77</v>
      </c>
      <c r="Q22" s="142" t="s">
        <v>19</v>
      </c>
      <c r="R22" s="142" t="s">
        <v>79</v>
      </c>
      <c r="S22" s="142" t="s">
        <v>103</v>
      </c>
      <c r="T22" s="130"/>
    </row>
    <row r="23" spans="1:21" ht="27" customHeight="1" x14ac:dyDescent="0.2">
      <c r="A23" s="144" t="s">
        <v>42</v>
      </c>
      <c r="B23" s="145" t="str">
        <f t="array" ref="B23">'Defects Status'!B4</f>
        <v>Opened 10/11</v>
      </c>
      <c r="C23" s="145" t="s">
        <v>67</v>
      </c>
      <c r="D23" s="145" t="s">
        <v>45</v>
      </c>
      <c r="E23" s="146" t="str">
        <f t="array" ref="E23">'Defects Status'!M4</f>
        <v>Closed 10/11</v>
      </c>
      <c r="F23" s="146" t="s">
        <v>46</v>
      </c>
      <c r="G23" s="143"/>
      <c r="H23" s="130"/>
      <c r="I23" s="182"/>
      <c r="J23" s="181"/>
      <c r="K23" s="181"/>
      <c r="L23" s="181"/>
      <c r="M23" s="181"/>
      <c r="N23" s="181"/>
      <c r="O23" s="181"/>
      <c r="P23" s="181"/>
      <c r="Q23" s="182"/>
      <c r="R23" s="181"/>
      <c r="S23" s="181"/>
      <c r="T23" s="130"/>
    </row>
    <row r="24" spans="1:21" ht="20.100000000000001" customHeight="1" x14ac:dyDescent="0.2">
      <c r="A24" s="147" t="s">
        <v>47</v>
      </c>
      <c r="B24" s="148">
        <f>SUM(B25:B27)</f>
        <v>0</v>
      </c>
      <c r="C24" s="148">
        <f t="array" ref="C24">SUM(C25:C27)</f>
        <v>0</v>
      </c>
      <c r="D24" s="148">
        <f t="array" ref="D24">SUM(D25:D27)</f>
        <v>0</v>
      </c>
      <c r="E24" s="148">
        <f t="array" ref="E24">SUM(E25:E27)</f>
        <v>0</v>
      </c>
      <c r="F24" s="148">
        <f t="array" ref="F24">SUM(F25:F27)</f>
        <v>0</v>
      </c>
      <c r="G24" s="149">
        <f t="array" ref="G24">SUM(D24,F24)</f>
        <v>0</v>
      </c>
      <c r="H24" s="130"/>
      <c r="I24" s="182"/>
      <c r="J24" s="181"/>
      <c r="K24" s="181"/>
      <c r="L24" s="181"/>
      <c r="M24" s="181"/>
      <c r="N24" s="181"/>
      <c r="O24" s="181"/>
      <c r="P24" s="181"/>
      <c r="Q24" s="182"/>
      <c r="R24" s="181"/>
      <c r="S24" s="181"/>
      <c r="T24" s="130"/>
    </row>
    <row r="25" spans="1:21" ht="20.100000000000001" customHeight="1" x14ac:dyDescent="0.2">
      <c r="A25" s="144" t="s">
        <v>95</v>
      </c>
      <c r="B25" s="150">
        <f t="array" ref="B25">SUM(IF('All Defects'!O$2:O$1500="True",IF('All Defects'!R$2:R$1500="Open+1 - Urgent+Less than",1,0),0))</f>
        <v>0</v>
      </c>
      <c r="C25" s="150">
        <f t="array" ref="C25">COUNTIF('All Defects'!R:R,"Ready for Re-test+1 - Urgent+Less than")</f>
        <v>0</v>
      </c>
      <c r="D25" s="150">
        <f t="array" ref="D25">COUNTIF('All Defects'!R:R,"Open+1 - Urgent+Less than")</f>
        <v>0</v>
      </c>
      <c r="E25" s="150">
        <f t="array" ref="E25">SUM(IF('All Defects'!S$2:S$1500="True",IF('All Defects'!R$2:R$1500="Closed+1 - Urgent+Less than",1,0),0))</f>
        <v>0</v>
      </c>
      <c r="F25" s="150">
        <f t="array" ref="F25">COUNTIF('All Defects'!R:R,"Closed+1 - Urgent+Less than")</f>
        <v>0</v>
      </c>
      <c r="G25" s="151">
        <f t="array" ref="G25">SUM(D25,F25)</f>
        <v>0</v>
      </c>
      <c r="H25" s="130"/>
      <c r="I25" s="182"/>
      <c r="J25" s="181"/>
      <c r="K25" s="181"/>
      <c r="L25" s="181"/>
      <c r="M25" s="181"/>
      <c r="N25" s="181"/>
      <c r="O25" s="181"/>
      <c r="P25" s="181"/>
      <c r="Q25" s="182"/>
      <c r="R25" s="181"/>
      <c r="S25" s="181"/>
      <c r="T25" s="130"/>
    </row>
    <row r="26" spans="1:21" ht="19.5" customHeight="1" x14ac:dyDescent="0.2">
      <c r="A26" s="144" t="s">
        <v>96</v>
      </c>
      <c r="B26" s="150">
        <f t="array" ref="B26">SUM(IF('All Defects'!O$2:O$1500="True",IF('All Defects'!R$2:R$1500="Open+1 - Urgent+Between",1,0),0))</f>
        <v>0</v>
      </c>
      <c r="C26" s="150">
        <f t="array" ref="C26">COUNTIF('All Defects'!R:R,"Ready for Re-test+1 - Urgent+Between")</f>
        <v>0</v>
      </c>
      <c r="D26" s="150">
        <f t="array" ref="D26">COUNTIF('All Defects'!R:R,"Open+1 - Urgent+Between")</f>
        <v>0</v>
      </c>
      <c r="E26" s="150">
        <f t="array" ref="E26">SUM(IF('All Defects'!S$2:S$1500="True",IF('All Defects'!R$2:R$1500="Closed+1 - Urgent+Between",1,0),0))</f>
        <v>0</v>
      </c>
      <c r="F26" s="150">
        <f t="array" ref="F26">COUNTIF('All Defects'!R:R,"Closed+1 - Urgent+Between")</f>
        <v>0</v>
      </c>
      <c r="G26" s="151">
        <f t="array" ref="G26">SUM(D26,F26)</f>
        <v>0</v>
      </c>
      <c r="H26" s="130"/>
      <c r="I26" s="179"/>
      <c r="J26" s="180"/>
      <c r="K26" s="180"/>
      <c r="L26" s="180"/>
      <c r="M26" s="180"/>
      <c r="N26" s="180"/>
      <c r="O26" s="180"/>
      <c r="P26" s="180"/>
      <c r="Q26" s="179"/>
      <c r="R26" s="180"/>
      <c r="S26" s="180"/>
      <c r="T26" s="130"/>
    </row>
    <row r="27" spans="1:21" ht="20.100000000000001" customHeight="1" x14ac:dyDescent="0.2">
      <c r="A27" s="144" t="s">
        <v>97</v>
      </c>
      <c r="B27" s="150">
        <f t="array" ref="B27">SUM(IF('All Defects'!O$2:O$1500="True",IF('All Defects'!R$2:R$1500="Open+1 - Urgent+Greater",1,0),0))</f>
        <v>0</v>
      </c>
      <c r="C27" s="150">
        <f t="array" ref="C27">COUNTIF('All Defects'!R:R,"Ready for Re-test+1 - Urgent+Greater")</f>
        <v>0</v>
      </c>
      <c r="D27" s="150">
        <f t="array" ref="D27">COUNTIF('All Defects'!R:R,"Open+1 - Urgent+Greater")</f>
        <v>0</v>
      </c>
      <c r="E27" s="150">
        <f t="array" ref="E27">SUM(IF('All Defects'!S$2:S$1500="True",IF('All Defects'!R$2:R$1500="Closed+1 - Urgent+Greater",1,0),0))</f>
        <v>0</v>
      </c>
      <c r="F27" s="150">
        <f t="array" ref="F27">COUNTIF('All Defects'!R:R,"Closed+1 - Urgent+Greater")</f>
        <v>0</v>
      </c>
      <c r="G27" s="151">
        <f t="array" ref="G27">SUM(D27,F27)</f>
        <v>0</v>
      </c>
      <c r="H27" s="130"/>
      <c r="I27" s="179"/>
      <c r="J27" s="180"/>
      <c r="K27" s="180"/>
      <c r="L27" s="179"/>
      <c r="M27" s="180"/>
      <c r="N27" s="180"/>
      <c r="O27" s="180"/>
      <c r="P27" s="180"/>
      <c r="Q27" s="179"/>
      <c r="R27" s="180"/>
      <c r="S27" s="180"/>
      <c r="T27" s="130"/>
    </row>
    <row r="28" spans="1:21" ht="20.100000000000001" customHeight="1" x14ac:dyDescent="0.2">
      <c r="A28" s="152" t="s">
        <v>20</v>
      </c>
      <c r="B28" s="148">
        <f t="array" ref="B28">SUM(B29:B31)</f>
        <v>0</v>
      </c>
      <c r="C28" s="148">
        <f t="array" ref="C28">SUM(C29:C31)</f>
        <v>0</v>
      </c>
      <c r="D28" s="148">
        <f t="array" ref="D28">SUM(D29:D31)</f>
        <v>4</v>
      </c>
      <c r="E28" s="148">
        <f t="array" ref="E28">SUM(E29:E31)</f>
        <v>0</v>
      </c>
      <c r="F28" s="148">
        <f t="array" ref="F28">SUM(F29:F31)</f>
        <v>24</v>
      </c>
      <c r="G28" s="149">
        <f>SUM(D28,F28,C28)</f>
        <v>28</v>
      </c>
      <c r="H28" s="130"/>
      <c r="I28" s="179"/>
      <c r="J28" s="180"/>
      <c r="K28" s="180"/>
      <c r="L28" s="180"/>
      <c r="M28" s="180"/>
      <c r="N28" s="180"/>
      <c r="O28" s="180"/>
      <c r="P28" s="181"/>
      <c r="Q28" s="182"/>
      <c r="R28" s="180"/>
      <c r="S28" s="180"/>
      <c r="T28" s="130"/>
    </row>
    <row r="29" spans="1:21" ht="20.100000000000001" customHeight="1" x14ac:dyDescent="0.2">
      <c r="A29" s="144" t="s">
        <v>95</v>
      </c>
      <c r="B29" s="150">
        <f t="array" ref="B29">SUM(IF('All Defects'!O$2:O$1500="True",IF('All Defects'!R$2:R$1500="Open+2 - High+Less than",1,0),0))</f>
        <v>0</v>
      </c>
      <c r="C29" s="150">
        <f t="array" ref="C29">COUNTIF('All Defects'!R:R,"Ready for Re-test+2 - High+Less than")</f>
        <v>0</v>
      </c>
      <c r="D29" s="150">
        <f t="array" ref="D29">COUNTIF('All Defects'!R:R,"Open+2 - High+Less than")</f>
        <v>1</v>
      </c>
      <c r="E29" s="150">
        <f t="array" ref="E29">SUM(IF('All Defects'!S$2:S$1500="True",IF('All Defects'!R$2:R$1500="Closed+2 - High+Less than",1,0),0))</f>
        <v>0</v>
      </c>
      <c r="F29" s="150">
        <f t="array" ref="F29">COUNTIF('All Defects'!R:R,"Closed+2 - High+Less than")</f>
        <v>0</v>
      </c>
      <c r="G29" s="151">
        <f t="array" ref="G29">SUM(D29,F29)</f>
        <v>1</v>
      </c>
      <c r="H29" s="130"/>
      <c r="I29" s="179"/>
      <c r="J29" s="180"/>
      <c r="K29" s="180"/>
      <c r="L29" s="180"/>
      <c r="M29" s="180"/>
      <c r="N29" s="180"/>
      <c r="O29" s="180"/>
      <c r="P29" s="181"/>
      <c r="Q29" s="182"/>
      <c r="R29" s="180"/>
      <c r="S29" s="180"/>
      <c r="T29" s="130"/>
    </row>
    <row r="30" spans="1:21" ht="20.100000000000001" customHeight="1" x14ac:dyDescent="0.2">
      <c r="A30" s="144" t="s">
        <v>96</v>
      </c>
      <c r="B30" s="150">
        <f t="array" ref="B30">SUM(IF('All Defects'!O$2:O$1500="True",IF('All Defects'!R$2:R$1500="Open+2 - High+Between",1,0),0))</f>
        <v>0</v>
      </c>
      <c r="C30" s="150">
        <f t="array" ref="C30">COUNTIF('All Defects'!R:R,"Ready for Re-test+2 - High+Between")</f>
        <v>0</v>
      </c>
      <c r="D30" s="150">
        <f t="array" ref="D30">COUNTIF('All Defects'!R:R,"Open+2 - High+Between")</f>
        <v>2</v>
      </c>
      <c r="E30" s="150">
        <f t="array" ref="E30">SUM(IF('All Defects'!S$2:S$1500="True",IF('All Defects'!R$2:R$1500="Closed+2 - High+Between",1,0),0))</f>
        <v>0</v>
      </c>
      <c r="F30" s="150">
        <f t="array" ref="F30">COUNTIF('All Defects'!R:R,"Closed+2 - High+Between")</f>
        <v>1</v>
      </c>
      <c r="G30" s="151">
        <f t="array" ref="G30">SUM(D30,F30)</f>
        <v>3</v>
      </c>
      <c r="H30" s="130"/>
      <c r="I30" s="179"/>
      <c r="J30" s="180"/>
      <c r="K30" s="180"/>
      <c r="L30" s="180"/>
      <c r="M30" s="180"/>
      <c r="N30" s="180"/>
      <c r="O30" s="180"/>
      <c r="P30" s="181"/>
      <c r="Q30" s="182"/>
      <c r="R30" s="180"/>
      <c r="S30" s="180"/>
      <c r="T30" s="130"/>
    </row>
    <row r="31" spans="1:21" ht="12.75" x14ac:dyDescent="0.2">
      <c r="A31" s="144" t="s">
        <v>97</v>
      </c>
      <c r="B31" s="150">
        <f t="array" ref="B31">SUM(IF('All Defects'!O$2:O$1500="True",IF('All Defects'!R$2:R$1500="Open+2 - High+Greater",1,0),0))</f>
        <v>0</v>
      </c>
      <c r="C31" s="150">
        <f t="array" ref="C31">COUNTIF('All Defects'!R:R,"Ready for Re-test+2 - High+Greater")</f>
        <v>0</v>
      </c>
      <c r="D31" s="150">
        <f t="array" ref="D31">COUNTIF('All Defects'!R:R,"Open+2 - High+Greater")</f>
        <v>1</v>
      </c>
      <c r="E31" s="150">
        <f t="array" ref="E31">SUM(IF('All Defects'!S$2:S$1500="True",IF('All Defects'!R$2:R$1500="Closed+2 - High+Greater",1,0),0))</f>
        <v>0</v>
      </c>
      <c r="F31" s="150">
        <f t="array" ref="F31">COUNTIF('All Defects'!R:R,"Closed+2 - High+Greater")</f>
        <v>23</v>
      </c>
      <c r="G31" s="151">
        <f t="array" ref="G31">SUM(D31,F31)</f>
        <v>24</v>
      </c>
      <c r="H31" s="130"/>
      <c r="I31" s="179"/>
      <c r="J31" s="180"/>
      <c r="K31" s="180"/>
      <c r="L31" s="180"/>
      <c r="M31" s="180"/>
      <c r="N31" s="180"/>
      <c r="O31" s="180"/>
      <c r="P31" s="181"/>
      <c r="Q31" s="182"/>
      <c r="R31" s="180"/>
      <c r="S31" s="180"/>
      <c r="T31" s="130"/>
    </row>
    <row r="32" spans="1:21" ht="20.100000000000001" customHeight="1" x14ac:dyDescent="0.2">
      <c r="A32" s="153" t="s">
        <v>21</v>
      </c>
      <c r="B32" s="148">
        <f t="array" ref="B32">SUM(B33:B35)</f>
        <v>0</v>
      </c>
      <c r="C32" s="148">
        <f t="array" ref="C32">SUM(C33:C35)</f>
        <v>0</v>
      </c>
      <c r="D32" s="148">
        <f t="array" ref="D32">SUM(D33:D35)</f>
        <v>12</v>
      </c>
      <c r="E32" s="148">
        <f t="array" ref="E32">SUM(E33:E35)</f>
        <v>1</v>
      </c>
      <c r="F32" s="148">
        <f t="array" ref="F32">SUM(F33:F35)</f>
        <v>34</v>
      </c>
      <c r="G32" s="149">
        <f t="array" ref="G32">SUM(D32,F32,C32)</f>
        <v>46</v>
      </c>
      <c r="H32" s="130"/>
      <c r="I32" s="179"/>
      <c r="J32" s="180"/>
      <c r="K32" s="180"/>
      <c r="L32" s="180"/>
      <c r="M32" s="180"/>
      <c r="N32" s="180"/>
      <c r="O32" s="180"/>
      <c r="P32" s="181"/>
      <c r="Q32" s="182"/>
      <c r="R32" s="180"/>
      <c r="S32" s="180"/>
      <c r="T32" s="130"/>
    </row>
    <row r="33" spans="1:20" ht="20.100000000000001" customHeight="1" x14ac:dyDescent="0.2">
      <c r="A33" s="144" t="s">
        <v>95</v>
      </c>
      <c r="B33" s="150">
        <f t="array" ref="B33">SUM(IF('All Defects'!O$2:O$1500="True",IF('All Defects'!R$2:R$1500="Open+3 - Medium+Less than",1,0),0))</f>
        <v>0</v>
      </c>
      <c r="C33" s="150">
        <f t="array" ref="C33">COUNTIF('All Defects'!R:R,"Ready for Re-test+3 - Medium+Less than")</f>
        <v>0</v>
      </c>
      <c r="D33" s="150">
        <f t="array" ref="D33">COUNTIF('All Defects'!R:R,"Open+3 - Medium+Less than")</f>
        <v>2</v>
      </c>
      <c r="E33" s="150">
        <f t="array" ref="E33">SUM(IF('All Defects'!S$2:S$1500="True",IF('All Defects'!R$2:R$1500="Closed+3 - Medium+Less than",1,0),0))</f>
        <v>0</v>
      </c>
      <c r="F33" s="150">
        <f t="array" ref="F33">COUNTIF('All Defects'!R:R,"Closed+3 - Medium+Less than")</f>
        <v>0</v>
      </c>
      <c r="G33" s="151">
        <f t="array" ref="G33">SUM(D33,F33)</f>
        <v>2</v>
      </c>
      <c r="H33" s="130"/>
      <c r="I33" s="179"/>
      <c r="J33" s="180"/>
      <c r="K33" s="180"/>
      <c r="L33" s="180"/>
      <c r="M33" s="180"/>
      <c r="N33" s="180"/>
      <c r="O33" s="180"/>
      <c r="P33" s="181"/>
      <c r="Q33" s="182"/>
      <c r="R33" s="180"/>
      <c r="S33" s="180"/>
      <c r="T33" s="130"/>
    </row>
    <row r="34" spans="1:20" ht="20.100000000000001" customHeight="1" x14ac:dyDescent="0.2">
      <c r="A34" s="144" t="s">
        <v>96</v>
      </c>
      <c r="B34" s="150">
        <f t="array" ref="B34">SUM(IF('All Defects'!O$2:O$1500="True",IF('All Defects'!R$2:R$1500="Open+3 - Medium+Between",1,0),0))</f>
        <v>0</v>
      </c>
      <c r="C34" s="150">
        <f t="array" ref="C34">COUNTIF('All Defects'!R:R,"Ready for Re-test+3 - Medium+Between")</f>
        <v>0</v>
      </c>
      <c r="D34" s="150">
        <f t="array" ref="D34">COUNTIF('All Defects'!R:R,"Open+3 - Medium+Between")</f>
        <v>7</v>
      </c>
      <c r="E34" s="150">
        <f t="array" ref="E34">SUM(IF('All Defects'!S$2:S$1500="True",IF('All Defects'!R$2:R$1500="Closed+3 - Medium+Between",1,0),0))</f>
        <v>0</v>
      </c>
      <c r="F34" s="150">
        <f t="array" ref="F34">COUNTIF('All Defects'!R:R,"Closed+3 - Medium+Between")</f>
        <v>2</v>
      </c>
      <c r="G34" s="151">
        <f t="array" ref="G34">SUM(D34,F34)</f>
        <v>9</v>
      </c>
      <c r="H34" s="130"/>
      <c r="I34" s="155"/>
      <c r="J34" s="156"/>
      <c r="K34" s="156"/>
      <c r="L34" s="156"/>
      <c r="M34" s="156"/>
      <c r="N34" s="156"/>
      <c r="O34" s="156"/>
      <c r="P34" s="156"/>
      <c r="Q34" s="155"/>
      <c r="R34" s="156"/>
      <c r="S34" s="156"/>
      <c r="T34" s="130"/>
    </row>
    <row r="35" spans="1:20" ht="20.100000000000001" customHeight="1" x14ac:dyDescent="0.2">
      <c r="A35" s="144" t="s">
        <v>97</v>
      </c>
      <c r="B35" s="150">
        <f t="array" ref="B35">SUM(IF('All Defects'!O$2:O$1500="True",IF('All Defects'!R$2:R$1500="Open+3 - Medium+Greater",1,0),0))</f>
        <v>0</v>
      </c>
      <c r="C35" s="150">
        <f t="array" ref="C35">COUNTIF('All Defects'!R:R,"Ready for Re-test+3 - Medium+Greater")</f>
        <v>0</v>
      </c>
      <c r="D35" s="150">
        <f t="array" ref="D35">COUNTIF('All Defects'!R:R,"Open+3 - Medium+Greater")</f>
        <v>3</v>
      </c>
      <c r="E35" s="150">
        <f t="array" ref="E35">SUM(IF('All Defects'!S$2:S$1500="True",IF('All Defects'!R$2:R$1500="Closed+3 - Medium+Greater",1,0),0))</f>
        <v>1</v>
      </c>
      <c r="F35" s="150">
        <f t="array" ref="F35">COUNTIF('All Defects'!R:R,"Closed+3 - Medium+Greater")</f>
        <v>32</v>
      </c>
      <c r="G35" s="151">
        <f t="array" ref="G35">SUM(D35,F35)</f>
        <v>35</v>
      </c>
      <c r="H35" s="130"/>
      <c r="I35" s="155"/>
      <c r="J35" s="156"/>
      <c r="K35" s="156"/>
      <c r="L35" s="156"/>
      <c r="M35" s="156"/>
      <c r="N35" s="156"/>
      <c r="O35" s="156"/>
      <c r="P35" s="156"/>
      <c r="Q35" s="155"/>
      <c r="R35" s="156"/>
      <c r="S35" s="156"/>
      <c r="T35" s="130"/>
    </row>
    <row r="36" spans="1:20" ht="20.100000000000001" customHeight="1" x14ac:dyDescent="0.2">
      <c r="A36" s="154" t="s">
        <v>22</v>
      </c>
      <c r="B36" s="148">
        <f t="array" ref="B36">SUM(B37:B39)</f>
        <v>0</v>
      </c>
      <c r="C36" s="148">
        <f t="array" ref="C36">SUM(C37:C39)</f>
        <v>0</v>
      </c>
      <c r="D36" s="148">
        <f t="array" ref="D36">SUM(D37:D39)</f>
        <v>4</v>
      </c>
      <c r="E36" s="148">
        <f t="array" ref="E36">SUM(E37:E39)</f>
        <v>3</v>
      </c>
      <c r="F36" s="148">
        <f t="array" ref="F36">SUM(F37:F39)</f>
        <v>36</v>
      </c>
      <c r="G36" s="149">
        <f t="array" ref="G36">SUM(D36,F36,C36)</f>
        <v>40</v>
      </c>
      <c r="H36" s="130"/>
      <c r="I36" s="155"/>
      <c r="J36" s="156"/>
      <c r="K36" s="156"/>
      <c r="L36" s="156"/>
      <c r="M36" s="156"/>
      <c r="N36" s="156"/>
      <c r="O36" s="156"/>
      <c r="P36" s="156"/>
      <c r="Q36" s="155"/>
      <c r="R36" s="156"/>
      <c r="S36" s="156"/>
      <c r="T36" s="130"/>
    </row>
    <row r="37" spans="1:20" ht="20.100000000000001" customHeight="1" x14ac:dyDescent="0.2">
      <c r="A37" s="144" t="s">
        <v>95</v>
      </c>
      <c r="B37" s="150">
        <f t="array" ref="B37">SUM(IF('All Defects'!O$2:O$1500="True",IF('All Defects'!R$2:R$1500="Open+4 - Low+Less than",1,0),0))</f>
        <v>0</v>
      </c>
      <c r="C37" s="150">
        <f t="array" ref="C37">COUNTIF('All Defects'!R:R,"Ready for Re-test+4 - Low+Less than")</f>
        <v>0</v>
      </c>
      <c r="D37" s="150">
        <f t="array" ref="D37">COUNTIF('All Defects'!R:R,"Open+4 - Low+Less than")</f>
        <v>0</v>
      </c>
      <c r="E37" s="150">
        <f t="array" ref="E37">SUM(IF('All Defects'!S$2:S$1500="True",IF('All Defects'!R$2:R$1500="Closed+4 - Low+Less than",1,0),0))</f>
        <v>0</v>
      </c>
      <c r="F37" s="150">
        <f t="array" ref="F37">COUNTIF('All Defects'!R:R,"Closed+4 - Low+Less than")</f>
        <v>2</v>
      </c>
      <c r="G37" s="151">
        <f t="array" ref="G37">SUM(D37,F37)</f>
        <v>2</v>
      </c>
      <c r="H37" s="130"/>
      <c r="I37" s="155"/>
      <c r="J37" s="156"/>
      <c r="K37" s="156"/>
      <c r="L37" s="156"/>
      <c r="M37" s="156"/>
      <c r="N37" s="156"/>
      <c r="O37" s="156"/>
      <c r="P37" s="156"/>
      <c r="Q37" s="155"/>
      <c r="R37" s="156"/>
      <c r="S37" s="156"/>
      <c r="T37" s="130"/>
    </row>
    <row r="38" spans="1:20" ht="20.100000000000001" customHeight="1" x14ac:dyDescent="0.2">
      <c r="A38" s="144" t="s">
        <v>96</v>
      </c>
      <c r="B38" s="150">
        <f t="array" ref="B38">SUM(IF('All Defects'!O$2:O$1500="True",IF('All Defects'!R$2:R$1500="Open+4 - Low+Between",1,0),0))</f>
        <v>0</v>
      </c>
      <c r="C38" s="150">
        <f t="array" ref="C38">COUNTIF('All Defects'!R:R,"Ready for Re-test+4 - Low+Between")</f>
        <v>0</v>
      </c>
      <c r="D38" s="150">
        <f t="array" ref="D38">COUNTIF('All Defects'!R:R,"Open+4 - Low+Between")</f>
        <v>2</v>
      </c>
      <c r="E38" s="150">
        <f t="array" ref="E38">SUM(IF('All Defects'!S$2:S$1500="True",IF('All Defects'!R$2:R$1500="Closed+4 - Low+Between",1,0),0))</f>
        <v>0</v>
      </c>
      <c r="F38" s="150">
        <f t="array" ref="F38">COUNTIF('All Defects'!R:R,"Closed+4 - Low+Between")</f>
        <v>4</v>
      </c>
      <c r="G38" s="151">
        <f t="array" ref="G38">SUM(D38,F38)</f>
        <v>6</v>
      </c>
      <c r="H38" s="130"/>
      <c r="I38" s="155"/>
      <c r="J38" s="156"/>
      <c r="K38" s="156"/>
      <c r="L38" s="156"/>
      <c r="M38" s="156"/>
      <c r="N38" s="156"/>
      <c r="O38" s="156"/>
      <c r="P38" s="156"/>
      <c r="Q38" s="155"/>
      <c r="R38" s="156"/>
      <c r="S38" s="156"/>
      <c r="T38" s="130"/>
    </row>
    <row r="39" spans="1:20" ht="20.100000000000001" customHeight="1" x14ac:dyDescent="0.2">
      <c r="A39" s="144" t="s">
        <v>97</v>
      </c>
      <c r="B39" s="150">
        <f t="array" ref="B39">SUM(IF('All Defects'!O$2:O$1500="True",IF('All Defects'!R$2:R$1500="Open+4 - Low+Greater",1,0),0))</f>
        <v>0</v>
      </c>
      <c r="C39" s="150">
        <f t="array" ref="C39">COUNTIF('All Defects'!R:R,"Ready for Re-test+4 - Low+Greater")</f>
        <v>0</v>
      </c>
      <c r="D39" s="150">
        <f t="array" ref="D39">COUNTIF('All Defects'!R:R,"Open+4 - Low+Greater")</f>
        <v>2</v>
      </c>
      <c r="E39" s="150">
        <f t="array" ref="E39">SUM(IF('All Defects'!S$2:S$1500="True",IF('All Defects'!R$2:R$1500="Closed+4 - Low+Greater",1,0),0))</f>
        <v>3</v>
      </c>
      <c r="F39" s="150">
        <f t="array" ref="F39">COUNTIF('All Defects'!R:R,"Closed+4 - Low+Greater")</f>
        <v>30</v>
      </c>
      <c r="G39" s="151">
        <f t="array" ref="G39">SUM(D39,F39)</f>
        <v>32</v>
      </c>
      <c r="H39" s="130"/>
      <c r="I39" s="155"/>
      <c r="J39" s="156"/>
      <c r="K39" s="156"/>
      <c r="L39" s="156"/>
      <c r="M39" s="156"/>
      <c r="N39" s="156"/>
      <c r="O39" s="156"/>
      <c r="P39" s="156"/>
      <c r="Q39" s="157"/>
      <c r="R39" s="156"/>
      <c r="S39" s="156"/>
      <c r="T39" s="130"/>
    </row>
    <row r="40" spans="1:20" ht="20.100000000000001" customHeight="1" x14ac:dyDescent="0.2">
      <c r="A40" s="158" t="s">
        <v>40</v>
      </c>
      <c r="B40" s="148">
        <f t="array" ref="B40">SUM(B24,B28,B32,B36)</f>
        <v>0</v>
      </c>
      <c r="C40" s="148">
        <f t="array" ref="C40">SUM(C24,C28,C32,C36)</f>
        <v>0</v>
      </c>
      <c r="D40" s="148">
        <f t="array" ref="D40">SUM(D24,D28,D32,D36)</f>
        <v>20</v>
      </c>
      <c r="E40" s="148">
        <f t="array" ref="E40">SUM(E24,E28,E32,E36)</f>
        <v>4</v>
      </c>
      <c r="F40" s="148">
        <f t="array" ref="F40">SUM(F24,F28,F32,F36)</f>
        <v>94</v>
      </c>
      <c r="G40" s="149">
        <f t="array" ref="G40">SUM(D40,F40,C40)</f>
        <v>114</v>
      </c>
      <c r="H40" s="130"/>
      <c r="I40" s="155"/>
      <c r="J40" s="156"/>
      <c r="K40" s="156"/>
      <c r="L40" s="156"/>
      <c r="M40" s="156"/>
      <c r="N40" s="156"/>
      <c r="O40" s="156"/>
      <c r="P40" s="156"/>
      <c r="Q40" s="157"/>
      <c r="R40" s="156"/>
      <c r="S40" s="156"/>
      <c r="T40" s="130"/>
    </row>
    <row r="41" spans="1:20" ht="20.100000000000001" customHeight="1" x14ac:dyDescent="0.2">
      <c r="A41" s="144" t="s">
        <v>95</v>
      </c>
      <c r="B41" s="150">
        <f t="array" ref="B41">SUM(B25,B29,B33,B37)</f>
        <v>0</v>
      </c>
      <c r="C41" s="150">
        <f t="array" ref="C41">SUM(C25,C29,C33,C37)</f>
        <v>0</v>
      </c>
      <c r="D41" s="150">
        <f t="array" ref="D41">SUM(D25,D29,D33,D37)</f>
        <v>3</v>
      </c>
      <c r="E41" s="150">
        <f t="array" ref="E41">SUM(E25,E29,E33,E37)</f>
        <v>0</v>
      </c>
      <c r="F41" s="150">
        <f t="array" ref="F41">SUM(F25,F29,F33,F37)</f>
        <v>2</v>
      </c>
      <c r="G41" s="151">
        <f t="array" ref="G41">SUM(D41,F41)</f>
        <v>5</v>
      </c>
      <c r="H41" s="130"/>
      <c r="I41" s="155"/>
      <c r="J41" s="156"/>
      <c r="K41" s="156"/>
      <c r="L41" s="156"/>
      <c r="M41" s="156"/>
      <c r="N41" s="156"/>
      <c r="O41" s="156"/>
      <c r="P41" s="156"/>
      <c r="Q41" s="159"/>
      <c r="R41" s="156"/>
      <c r="S41" s="156"/>
      <c r="T41" s="130"/>
    </row>
    <row r="42" spans="1:20" ht="20.100000000000001" customHeight="1" x14ac:dyDescent="0.2">
      <c r="A42" s="144" t="s">
        <v>96</v>
      </c>
      <c r="B42" s="150">
        <f t="array" ref="B42">SUM(B26,B30,B34,B38)</f>
        <v>0</v>
      </c>
      <c r="C42" s="150">
        <f t="array" ref="C42">SUM(C26,C30,C34,C38)</f>
        <v>0</v>
      </c>
      <c r="D42" s="150">
        <f t="array" ref="D42">SUM(D26,D30,D34,D38)</f>
        <v>11</v>
      </c>
      <c r="E42" s="150">
        <f t="array" ref="E42">SUM(E26,E30,E34,E38)</f>
        <v>0</v>
      </c>
      <c r="F42" s="150">
        <f t="array" ref="F42">SUM(F26,F30,F34,F38)</f>
        <v>7</v>
      </c>
      <c r="G42" s="151">
        <f t="array" ref="G42">SUM(D42,F42)</f>
        <v>18</v>
      </c>
      <c r="H42" s="130"/>
      <c r="I42" s="155"/>
      <c r="J42" s="156"/>
      <c r="K42" s="156"/>
      <c r="L42" s="155"/>
      <c r="M42" s="156"/>
      <c r="N42" s="156"/>
      <c r="O42" s="156"/>
      <c r="P42" s="156"/>
      <c r="Q42" s="155"/>
      <c r="R42" s="156"/>
      <c r="S42" s="156"/>
      <c r="T42" s="130"/>
    </row>
    <row r="43" spans="1:20" ht="20.100000000000001" customHeight="1" thickBot="1" x14ac:dyDescent="0.25">
      <c r="A43" s="160" t="s">
        <v>97</v>
      </c>
      <c r="B43" s="161">
        <f t="array" ref="B43">SUM(B27,B31,B35,B39)</f>
        <v>0</v>
      </c>
      <c r="C43" s="161">
        <f t="array" ref="C43">SUM(C27,C31,C35,C39)</f>
        <v>0</v>
      </c>
      <c r="D43" s="161">
        <f t="array" ref="D43">SUM(D27,D31,D35,D39)</f>
        <v>6</v>
      </c>
      <c r="E43" s="161">
        <f t="array" ref="E43">SUM(E27,E31,E35,E39)</f>
        <v>4</v>
      </c>
      <c r="F43" s="161">
        <f t="array" ref="F43">SUM(F27,F31,F35,F39)</f>
        <v>85</v>
      </c>
      <c r="G43" s="162">
        <f t="array" ref="G43">SUM(D43,F43)</f>
        <v>91</v>
      </c>
      <c r="H43" s="130"/>
      <c r="I43" s="155"/>
      <c r="J43" s="156"/>
      <c r="K43" s="156"/>
      <c r="L43" s="156"/>
      <c r="M43" s="156"/>
      <c r="N43" s="156"/>
      <c r="O43" s="156"/>
      <c r="P43" s="156"/>
      <c r="Q43" s="155"/>
      <c r="R43" s="156"/>
      <c r="S43" s="156"/>
      <c r="T43" s="130"/>
    </row>
    <row r="44" spans="1:20" ht="26.25" customHeight="1" x14ac:dyDescent="0.2">
      <c r="A44" s="130"/>
      <c r="B44" s="130"/>
      <c r="C44" s="130"/>
      <c r="D44" s="130"/>
      <c r="E44" s="130"/>
      <c r="F44" s="130"/>
      <c r="G44" s="130"/>
      <c r="H44" s="130"/>
      <c r="I44" s="155"/>
      <c r="J44" s="156"/>
      <c r="K44" s="156"/>
      <c r="L44" s="155"/>
      <c r="M44" s="156"/>
      <c r="N44" s="156"/>
      <c r="O44" s="156"/>
      <c r="P44" s="156"/>
      <c r="Q44" s="155"/>
      <c r="R44" s="156"/>
      <c r="S44" s="156"/>
      <c r="T44" s="130"/>
    </row>
    <row r="45" spans="1:20" ht="32.25" customHeight="1" x14ac:dyDescent="0.2">
      <c r="A45" s="130"/>
      <c r="B45" s="130"/>
      <c r="C45" s="130"/>
      <c r="D45" s="130"/>
      <c r="E45" s="130"/>
      <c r="F45" s="130"/>
      <c r="G45" s="130"/>
      <c r="H45" s="130"/>
      <c r="I45" s="155"/>
      <c r="J45" s="156"/>
      <c r="K45" s="156"/>
      <c r="L45" s="155"/>
      <c r="M45" s="156"/>
      <c r="N45" s="156"/>
      <c r="O45" s="156"/>
      <c r="P45" s="156"/>
      <c r="Q45" s="155"/>
      <c r="R45" s="156"/>
      <c r="S45" s="156"/>
      <c r="T45" s="130"/>
    </row>
    <row r="46" spans="1:20" x14ac:dyDescent="0.2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</row>
    <row r="47" spans="1:20" x14ac:dyDescent="0.2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</row>
    <row r="48" spans="1:20" x14ac:dyDescent="0.2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</row>
    <row r="49" spans="1:20" x14ac:dyDescent="0.2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</row>
    <row r="50" spans="1:20" x14ac:dyDescent="0.2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</row>
    <row r="51" spans="1:20" x14ac:dyDescent="0.2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</row>
    <row r="52" spans="1:20" x14ac:dyDescent="0.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</row>
    <row r="53" spans="1:20" x14ac:dyDescent="0.2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</row>
    <row r="54" spans="1:20" x14ac:dyDescent="0.2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</row>
    <row r="55" spans="1:20" x14ac:dyDescent="0.2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</row>
    <row r="56" spans="1:20" x14ac:dyDescent="0.2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</row>
    <row r="57" spans="1:20" x14ac:dyDescent="0.2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</row>
    <row r="58" spans="1:20" x14ac:dyDescent="0.2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</row>
    <row r="59" spans="1:20" x14ac:dyDescent="0.2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</row>
    <row r="60" spans="1:20" x14ac:dyDescent="0.2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</row>
    <row r="61" spans="1:20" x14ac:dyDescent="0.2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</row>
    <row r="62" spans="1:20" x14ac:dyDescent="0.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</row>
    <row r="63" spans="1:20" x14ac:dyDescent="0.2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</row>
    <row r="64" spans="1:20" x14ac:dyDescent="0.2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</row>
    <row r="65" spans="1:20" x14ac:dyDescent="0.2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</row>
    <row r="66" spans="1:20" x14ac:dyDescent="0.2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</row>
    <row r="67" spans="1:20" x14ac:dyDescent="0.2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</row>
    <row r="68" spans="1:20" x14ac:dyDescent="0.2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</row>
  </sheetData>
  <sheetCalcPr fullCalcOnLoad="1"/>
  <mergeCells count="4">
    <mergeCell ref="B21:G21"/>
    <mergeCell ref="B22:D22"/>
    <mergeCell ref="E22:F22"/>
    <mergeCell ref="I21:R21"/>
  </mergeCells>
  <phoneticPr fontId="0" type="noConversion"/>
  <printOptions horizontalCentered="1"/>
  <pageMargins left="0.25" right="0.25" top="1" bottom="0.5" header="0.5" footer="0.5"/>
  <pageSetup scale="54" orientation="landscape" r:id="rId1"/>
  <headerFooter alignWithMargins="0">
    <oddHeader>&amp;C&amp;"Arial,Bold"&amp;12FirstWindow Daily Status Report</oddHeader>
    <oddFooter>&amp;L&amp;D&amp;R&amp;P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IV3547"/>
  <sheetViews>
    <sheetView zoomScale="75" zoomScaleNormal="75" workbookViewId="0">
      <pane ySplit="1" topLeftCell="A2" activePane="bottomLeft" state="frozen"/>
      <selection activeCell="B7" sqref="B7"/>
      <selection pane="bottomLeft"/>
    </sheetView>
  </sheetViews>
  <sheetFormatPr defaultRowHeight="12.75" x14ac:dyDescent="0.2"/>
  <cols>
    <col min="1" max="1" width="8.5703125" style="22" customWidth="1"/>
    <col min="2" max="2" width="12.7109375" style="23" bestFit="1" customWidth="1"/>
    <col min="3" max="3" width="15.5703125" style="24" customWidth="1"/>
    <col min="4" max="4" width="14" style="23" bestFit="1" customWidth="1"/>
    <col min="5" max="5" width="15.85546875" style="2" bestFit="1" customWidth="1"/>
    <col min="6" max="6" width="20.7109375" style="2" customWidth="1"/>
    <col min="7" max="7" width="21.140625" style="2" customWidth="1"/>
    <col min="8" max="8" width="10" style="2" bestFit="1" customWidth="1"/>
    <col min="9" max="9" width="32.28515625" style="2" customWidth="1"/>
    <col min="10" max="10" width="31.7109375" style="2" customWidth="1"/>
    <col min="11" max="16384" width="9.140625" style="2"/>
  </cols>
  <sheetData>
    <row r="1" spans="1:256" ht="38.25" x14ac:dyDescent="0.2">
      <c r="A1" s="246" t="s">
        <v>24</v>
      </c>
      <c r="B1" s="247" t="s">
        <v>25</v>
      </c>
      <c r="C1" s="246" t="s">
        <v>26</v>
      </c>
      <c r="D1" s="247" t="s">
        <v>27</v>
      </c>
      <c r="E1" s="248" t="s">
        <v>28</v>
      </c>
      <c r="F1" s="249" t="s">
        <v>29</v>
      </c>
      <c r="G1" s="250" t="s">
        <v>30</v>
      </c>
      <c r="H1" s="247" t="s">
        <v>33</v>
      </c>
      <c r="I1" s="247" t="s">
        <v>31</v>
      </c>
      <c r="J1" s="247" t="s">
        <v>32</v>
      </c>
    </row>
    <row r="2" spans="1:256" ht="38.25" x14ac:dyDescent="0.2">
      <c r="A2" s="226">
        <v>1</v>
      </c>
      <c r="B2" s="227" t="s">
        <v>107</v>
      </c>
      <c r="C2" s="228" t="s">
        <v>108</v>
      </c>
      <c r="D2" s="227" t="s">
        <v>108</v>
      </c>
      <c r="E2" s="179" t="s">
        <v>109</v>
      </c>
      <c r="F2" s="226" t="s">
        <v>145</v>
      </c>
      <c r="G2" s="179" t="s">
        <v>109</v>
      </c>
      <c r="H2" s="226">
        <v>5</v>
      </c>
      <c r="I2" s="226"/>
      <c r="J2" s="226"/>
    </row>
    <row r="3" spans="1:256" x14ac:dyDescent="0.2">
      <c r="A3" s="226">
        <v>2</v>
      </c>
      <c r="B3" s="227" t="s">
        <v>143</v>
      </c>
      <c r="C3" s="228" t="s">
        <v>108</v>
      </c>
      <c r="D3" s="228" t="s">
        <v>108</v>
      </c>
      <c r="E3" s="179" t="s">
        <v>109</v>
      </c>
      <c r="F3" s="229" t="s">
        <v>144</v>
      </c>
      <c r="G3" s="179" t="s">
        <v>109</v>
      </c>
      <c r="H3" s="226">
        <v>4</v>
      </c>
      <c r="I3" s="226"/>
      <c r="J3" s="226"/>
    </row>
    <row r="4" spans="1:256" x14ac:dyDescent="0.2">
      <c r="A4" s="226">
        <v>3</v>
      </c>
      <c r="B4" s="227" t="s">
        <v>143</v>
      </c>
      <c r="C4" s="228" t="s">
        <v>108</v>
      </c>
      <c r="D4" s="228" t="s">
        <v>108</v>
      </c>
      <c r="E4" s="230">
        <v>38919</v>
      </c>
      <c r="F4" s="229" t="s">
        <v>191</v>
      </c>
      <c r="G4" s="230">
        <v>38933</v>
      </c>
      <c r="H4" s="226">
        <v>10</v>
      </c>
      <c r="I4" s="226"/>
      <c r="J4" s="226"/>
    </row>
    <row r="5" spans="1:256" ht="25.5" x14ac:dyDescent="0.2">
      <c r="A5" s="226">
        <v>4</v>
      </c>
      <c r="B5" s="227" t="s">
        <v>192</v>
      </c>
      <c r="C5" s="228" t="s">
        <v>188</v>
      </c>
      <c r="D5" s="227" t="s">
        <v>189</v>
      </c>
      <c r="E5" s="231">
        <v>38951</v>
      </c>
      <c r="F5" s="226" t="s">
        <v>190</v>
      </c>
      <c r="G5" s="232">
        <v>38951</v>
      </c>
      <c r="H5" s="226">
        <v>2</v>
      </c>
      <c r="I5" s="226"/>
      <c r="J5" s="226"/>
    </row>
    <row r="6" spans="1:256" x14ac:dyDescent="0.2">
      <c r="A6" s="226">
        <v>5</v>
      </c>
      <c r="B6" s="227" t="s">
        <v>302</v>
      </c>
      <c r="C6" s="228" t="s">
        <v>303</v>
      </c>
      <c r="D6" s="227" t="s">
        <v>189</v>
      </c>
      <c r="E6" s="231">
        <v>38986</v>
      </c>
      <c r="F6" s="226" t="s">
        <v>304</v>
      </c>
      <c r="G6" s="232">
        <v>38986</v>
      </c>
      <c r="H6" s="226">
        <v>2</v>
      </c>
      <c r="I6" s="226"/>
      <c r="J6" s="226"/>
    </row>
    <row r="7" spans="1:256" ht="51" x14ac:dyDescent="0.2">
      <c r="A7" s="226">
        <v>6</v>
      </c>
      <c r="B7" s="227" t="s">
        <v>107</v>
      </c>
      <c r="C7" s="228" t="s">
        <v>108</v>
      </c>
      <c r="D7" s="227" t="s">
        <v>108</v>
      </c>
      <c r="E7" s="179" t="s">
        <v>109</v>
      </c>
      <c r="F7" s="226" t="s">
        <v>346</v>
      </c>
      <c r="G7" s="179" t="s">
        <v>109</v>
      </c>
      <c r="H7" s="226">
        <v>2</v>
      </c>
      <c r="I7" s="226"/>
      <c r="J7" s="227"/>
      <c r="K7" s="17"/>
      <c r="L7" s="16"/>
      <c r="N7" s="211"/>
      <c r="P7" s="211"/>
      <c r="Q7" s="211"/>
      <c r="R7" s="16"/>
      <c r="S7" s="17"/>
      <c r="T7" s="16"/>
      <c r="V7" s="211"/>
      <c r="X7" s="211"/>
      <c r="Y7" s="211"/>
      <c r="Z7" s="16"/>
      <c r="AA7" s="17"/>
      <c r="AB7" s="16"/>
      <c r="AD7" s="211"/>
      <c r="AF7" s="211"/>
      <c r="AG7" s="211"/>
      <c r="AH7" s="16"/>
      <c r="AI7" s="17"/>
      <c r="AJ7" s="16"/>
      <c r="AL7" s="211"/>
      <c r="AN7" s="211"/>
      <c r="AO7" s="211"/>
      <c r="AP7" s="16"/>
      <c r="AQ7" s="17"/>
      <c r="AR7" s="16"/>
      <c r="AT7" s="211"/>
      <c r="AV7" s="211"/>
      <c r="AW7" s="211"/>
      <c r="AX7" s="16"/>
      <c r="AY7" s="17"/>
      <c r="AZ7" s="16"/>
      <c r="BB7" s="211"/>
      <c r="BD7" s="211"/>
      <c r="BE7" s="211"/>
      <c r="BF7" s="16"/>
      <c r="BG7" s="17"/>
      <c r="BH7" s="16"/>
      <c r="BJ7" s="211"/>
      <c r="BL7" s="211"/>
      <c r="BM7" s="211"/>
      <c r="BN7" s="16"/>
      <c r="BO7" s="17"/>
      <c r="BP7" s="16"/>
      <c r="BR7" s="211"/>
      <c r="BT7" s="211"/>
      <c r="BU7" s="211"/>
      <c r="BV7" s="16"/>
      <c r="BW7" s="17"/>
      <c r="BX7" s="16"/>
      <c r="BZ7" s="211"/>
      <c r="CB7" s="211"/>
      <c r="CC7" s="211"/>
      <c r="CD7" s="16"/>
      <c r="CE7" s="17"/>
      <c r="CF7" s="16"/>
      <c r="CH7" s="211"/>
      <c r="CJ7" s="211"/>
      <c r="CK7" s="211"/>
      <c r="CL7" s="16"/>
      <c r="CM7" s="17"/>
      <c r="CN7" s="16"/>
      <c r="CP7" s="211"/>
      <c r="CR7" s="211"/>
      <c r="CS7" s="211"/>
      <c r="CT7" s="16"/>
      <c r="CU7" s="17"/>
      <c r="CV7" s="16"/>
      <c r="CX7" s="211"/>
      <c r="CZ7" s="211"/>
      <c r="DA7" s="211"/>
      <c r="DB7" s="16"/>
      <c r="DC7" s="17"/>
      <c r="DD7" s="16"/>
      <c r="DF7" s="211"/>
      <c r="DH7" s="211"/>
      <c r="DI7" s="211"/>
      <c r="DJ7" s="16"/>
      <c r="DK7" s="17"/>
      <c r="DL7" s="16"/>
      <c r="DN7" s="211"/>
      <c r="DP7" s="211"/>
      <c r="DQ7" s="211"/>
      <c r="DR7" s="16"/>
      <c r="DS7" s="17"/>
      <c r="DT7" s="16"/>
      <c r="DV7" s="211"/>
      <c r="DX7" s="211"/>
      <c r="DY7" s="211"/>
      <c r="DZ7" s="16"/>
      <c r="EA7" s="17"/>
      <c r="EB7" s="16"/>
      <c r="ED7" s="211"/>
      <c r="EF7" s="211"/>
      <c r="EG7" s="211"/>
      <c r="EH7" s="16"/>
      <c r="EI7" s="17"/>
      <c r="EJ7" s="16"/>
      <c r="EL7" s="211"/>
      <c r="EN7" s="211"/>
      <c r="EO7" s="211"/>
      <c r="EP7" s="16"/>
      <c r="EQ7" s="17"/>
      <c r="ER7" s="16"/>
      <c r="ET7" s="211"/>
      <c r="EV7" s="211"/>
      <c r="EW7" s="211"/>
      <c r="EX7" s="16"/>
      <c r="EY7" s="17"/>
      <c r="EZ7" s="16"/>
      <c r="FB7" s="211"/>
      <c r="FD7" s="211"/>
      <c r="FE7" s="211"/>
      <c r="FF7" s="16"/>
      <c r="FG7" s="17"/>
      <c r="FH7" s="16"/>
      <c r="FJ7" s="211"/>
      <c r="FL7" s="211"/>
      <c r="FM7" s="211"/>
      <c r="FN7" s="16"/>
      <c r="FO7" s="17"/>
      <c r="FP7" s="16"/>
      <c r="FR7" s="211"/>
      <c r="FT7" s="211"/>
      <c r="FU7" s="211"/>
      <c r="FV7" s="16"/>
      <c r="FW7" s="17"/>
      <c r="FX7" s="16"/>
      <c r="FZ7" s="211"/>
      <c r="GB7" s="211"/>
      <c r="GC7" s="211"/>
      <c r="GD7" s="16"/>
      <c r="GE7" s="17"/>
      <c r="GF7" s="16"/>
      <c r="GH7" s="211"/>
      <c r="GJ7" s="211"/>
      <c r="GK7" s="211"/>
      <c r="GL7" s="16"/>
      <c r="GM7" s="17"/>
      <c r="GN7" s="16"/>
      <c r="GP7" s="211"/>
      <c r="GR7" s="211"/>
      <c r="GS7" s="211"/>
      <c r="GT7" s="16"/>
      <c r="GU7" s="17"/>
      <c r="GV7" s="16"/>
      <c r="GX7" s="211"/>
      <c r="GZ7" s="211"/>
      <c r="HA7" s="211"/>
      <c r="HB7" s="16"/>
      <c r="HC7" s="17"/>
      <c r="HD7" s="16"/>
      <c r="HF7" s="211"/>
      <c r="HH7" s="211"/>
      <c r="HI7" s="211"/>
      <c r="HJ7" s="16"/>
      <c r="HK7" s="17"/>
      <c r="HL7" s="16"/>
      <c r="HN7" s="211"/>
      <c r="HP7" s="211"/>
      <c r="HQ7" s="211"/>
      <c r="HR7" s="16"/>
      <c r="HS7" s="17"/>
      <c r="HT7" s="16"/>
      <c r="HV7" s="211"/>
      <c r="HX7" s="211"/>
      <c r="HY7" s="211"/>
      <c r="HZ7" s="16"/>
      <c r="IA7" s="17"/>
      <c r="IB7" s="16"/>
      <c r="ID7" s="211"/>
      <c r="IF7" s="211"/>
      <c r="IG7" s="211"/>
      <c r="IH7" s="16"/>
      <c r="II7" s="17"/>
      <c r="IJ7" s="16"/>
      <c r="IL7" s="211"/>
      <c r="IN7" s="211"/>
      <c r="IO7" s="211"/>
      <c r="IP7" s="16"/>
      <c r="IQ7" s="17"/>
      <c r="IR7" s="16"/>
      <c r="IT7" s="211"/>
      <c r="IV7" s="211"/>
    </row>
    <row r="8" spans="1:256" s="3" customFormat="1" ht="14.25" x14ac:dyDescent="0.2">
      <c r="A8" s="244"/>
      <c r="F8" s="257" t="s">
        <v>34</v>
      </c>
      <c r="G8" s="258"/>
      <c r="H8" s="245">
        <f>SUM(H2:H7)</f>
        <v>25</v>
      </c>
      <c r="I8" s="2"/>
      <c r="J8" s="2"/>
      <c r="K8" s="2"/>
    </row>
    <row r="9" spans="1:256" s="3" customFormat="1" ht="14.25" x14ac:dyDescent="0.2">
      <c r="A9" s="15"/>
      <c r="B9" s="16"/>
      <c r="C9" s="17"/>
      <c r="D9" s="16"/>
    </row>
    <row r="10" spans="1:256" s="3" customFormat="1" ht="14.25" x14ac:dyDescent="0.2">
      <c r="A10" s="18"/>
      <c r="B10" s="16"/>
      <c r="C10" s="17"/>
      <c r="D10" s="16"/>
    </row>
    <row r="11" spans="1:256" s="3" customFormat="1" ht="14.25" x14ac:dyDescent="0.2">
      <c r="A11" s="15"/>
      <c r="B11" s="16"/>
      <c r="C11" s="17"/>
      <c r="D11" s="16"/>
    </row>
    <row r="12" spans="1:256" s="3" customFormat="1" ht="14.25" x14ac:dyDescent="0.2">
      <c r="A12" s="18"/>
      <c r="B12" s="16"/>
      <c r="C12" s="17"/>
      <c r="D12" s="16"/>
    </row>
    <row r="13" spans="1:256" s="3" customFormat="1" ht="14.25" x14ac:dyDescent="0.2">
      <c r="A13" s="15"/>
      <c r="B13" s="16"/>
      <c r="C13" s="17"/>
      <c r="D13" s="16"/>
    </row>
    <row r="14" spans="1:256" s="3" customFormat="1" ht="14.25" x14ac:dyDescent="0.2">
      <c r="A14" s="18"/>
      <c r="B14" s="16"/>
      <c r="C14" s="17"/>
      <c r="D14" s="16"/>
    </row>
    <row r="15" spans="1:256" s="3" customFormat="1" ht="14.25" x14ac:dyDescent="0.2">
      <c r="A15" s="15"/>
      <c r="B15" s="16"/>
      <c r="C15" s="17"/>
      <c r="D15" s="16"/>
    </row>
    <row r="16" spans="1:256" s="3" customFormat="1" ht="14.25" x14ac:dyDescent="0.2">
      <c r="A16" s="18"/>
      <c r="B16" s="16"/>
      <c r="C16" s="17"/>
      <c r="D16" s="16"/>
    </row>
    <row r="17" spans="1:4" s="3" customFormat="1" ht="14.25" x14ac:dyDescent="0.2">
      <c r="A17" s="15"/>
      <c r="B17" s="16"/>
      <c r="C17" s="17"/>
      <c r="D17" s="16"/>
    </row>
    <row r="18" spans="1:4" s="3" customFormat="1" ht="14.25" x14ac:dyDescent="0.2">
      <c r="A18" s="18"/>
      <c r="B18" s="16"/>
      <c r="C18" s="17"/>
      <c r="D18" s="16"/>
    </row>
    <row r="19" spans="1:4" s="3" customFormat="1" ht="14.25" x14ac:dyDescent="0.2">
      <c r="A19" s="15"/>
      <c r="B19" s="16"/>
      <c r="C19" s="17"/>
      <c r="D19" s="16"/>
    </row>
    <row r="20" spans="1:4" s="3" customFormat="1" ht="14.25" x14ac:dyDescent="0.2">
      <c r="A20" s="18"/>
      <c r="B20" s="16"/>
      <c r="C20" s="17"/>
      <c r="D20" s="16"/>
    </row>
    <row r="21" spans="1:4" s="3" customFormat="1" ht="14.25" x14ac:dyDescent="0.2">
      <c r="A21" s="15"/>
      <c r="B21" s="16"/>
      <c r="C21" s="17"/>
      <c r="D21" s="16"/>
    </row>
    <row r="22" spans="1:4" s="3" customFormat="1" ht="14.25" x14ac:dyDescent="0.2">
      <c r="A22" s="18"/>
      <c r="B22" s="16"/>
      <c r="C22" s="17"/>
      <c r="D22" s="16"/>
    </row>
    <row r="23" spans="1:4" s="3" customFormat="1" ht="14.25" x14ac:dyDescent="0.2">
      <c r="A23" s="15"/>
      <c r="B23" s="16"/>
      <c r="C23" s="17"/>
      <c r="D23" s="16"/>
    </row>
    <row r="24" spans="1:4" s="3" customFormat="1" ht="14.25" x14ac:dyDescent="0.2">
      <c r="A24" s="18"/>
      <c r="B24" s="16"/>
      <c r="C24" s="17"/>
      <c r="D24" s="16"/>
    </row>
    <row r="25" spans="1:4" s="3" customFormat="1" ht="14.25" x14ac:dyDescent="0.2">
      <c r="A25" s="15"/>
      <c r="B25" s="16"/>
      <c r="C25" s="17"/>
      <c r="D25" s="16"/>
    </row>
    <row r="26" spans="1:4" s="3" customFormat="1" ht="14.25" x14ac:dyDescent="0.2">
      <c r="A26" s="18"/>
      <c r="B26" s="16"/>
      <c r="C26" s="17"/>
      <c r="D26" s="16"/>
    </row>
    <row r="27" spans="1:4" s="3" customFormat="1" ht="14.25" x14ac:dyDescent="0.2">
      <c r="A27" s="15"/>
      <c r="B27" s="16"/>
      <c r="C27" s="17"/>
      <c r="D27" s="16"/>
    </row>
    <row r="28" spans="1:4" s="3" customFormat="1" ht="14.25" x14ac:dyDescent="0.2">
      <c r="A28" s="18"/>
      <c r="B28" s="16"/>
      <c r="C28" s="17"/>
      <c r="D28" s="16"/>
    </row>
    <row r="29" spans="1:4" s="3" customFormat="1" ht="14.25" x14ac:dyDescent="0.2">
      <c r="A29" s="15"/>
      <c r="B29" s="16"/>
      <c r="C29" s="17"/>
      <c r="D29" s="16"/>
    </row>
    <row r="30" spans="1:4" s="3" customFormat="1" ht="14.25" x14ac:dyDescent="0.2">
      <c r="A30" s="18"/>
      <c r="B30" s="16"/>
      <c r="C30" s="17"/>
      <c r="D30" s="16"/>
    </row>
    <row r="31" spans="1:4" s="3" customFormat="1" ht="14.25" x14ac:dyDescent="0.2">
      <c r="A31" s="15"/>
      <c r="B31" s="16"/>
      <c r="C31" s="17"/>
      <c r="D31" s="16"/>
    </row>
    <row r="32" spans="1:4" s="3" customFormat="1" ht="14.25" x14ac:dyDescent="0.2">
      <c r="A32" s="18"/>
      <c r="B32" s="16"/>
      <c r="C32" s="17"/>
      <c r="D32" s="16"/>
    </row>
    <row r="33" spans="1:4" s="3" customFormat="1" ht="14.25" x14ac:dyDescent="0.2">
      <c r="A33" s="15"/>
      <c r="B33" s="16"/>
      <c r="C33" s="17"/>
      <c r="D33" s="16"/>
    </row>
    <row r="34" spans="1:4" s="3" customFormat="1" ht="14.25" x14ac:dyDescent="0.2">
      <c r="A34" s="18"/>
      <c r="B34" s="16"/>
      <c r="C34" s="17"/>
      <c r="D34" s="16"/>
    </row>
    <row r="35" spans="1:4" s="3" customFormat="1" ht="14.25" x14ac:dyDescent="0.2">
      <c r="A35" s="15"/>
      <c r="B35" s="16"/>
      <c r="C35" s="17"/>
      <c r="D35" s="16"/>
    </row>
    <row r="36" spans="1:4" s="3" customFormat="1" ht="14.25" x14ac:dyDescent="0.2">
      <c r="A36" s="18"/>
      <c r="B36" s="16"/>
      <c r="C36" s="17"/>
      <c r="D36" s="16"/>
    </row>
    <row r="37" spans="1:4" s="3" customFormat="1" ht="14.25" x14ac:dyDescent="0.2">
      <c r="A37" s="15"/>
      <c r="B37" s="16"/>
      <c r="C37" s="17"/>
      <c r="D37" s="16"/>
    </row>
    <row r="38" spans="1:4" s="3" customFormat="1" ht="14.25" x14ac:dyDescent="0.2">
      <c r="A38" s="18"/>
      <c r="B38" s="16"/>
      <c r="C38" s="17"/>
      <c r="D38" s="16"/>
    </row>
    <row r="39" spans="1:4" s="3" customFormat="1" ht="14.25" x14ac:dyDescent="0.2">
      <c r="A39" s="15"/>
      <c r="B39" s="16"/>
      <c r="C39" s="17"/>
      <c r="D39" s="16"/>
    </row>
    <row r="40" spans="1:4" s="3" customFormat="1" ht="14.25" x14ac:dyDescent="0.2">
      <c r="A40" s="18"/>
      <c r="B40" s="16"/>
      <c r="C40" s="17"/>
      <c r="D40" s="16"/>
    </row>
    <row r="41" spans="1:4" s="3" customFormat="1" ht="14.25" x14ac:dyDescent="0.2">
      <c r="A41" s="15"/>
      <c r="B41" s="16"/>
      <c r="C41" s="17"/>
      <c r="D41" s="16"/>
    </row>
    <row r="42" spans="1:4" s="3" customFormat="1" ht="14.25" x14ac:dyDescent="0.2">
      <c r="A42" s="18"/>
      <c r="B42" s="16"/>
      <c r="C42" s="17"/>
      <c r="D42" s="16"/>
    </row>
    <row r="43" spans="1:4" s="3" customFormat="1" ht="14.25" x14ac:dyDescent="0.2">
      <c r="A43" s="15"/>
      <c r="B43" s="16"/>
      <c r="C43" s="17"/>
      <c r="D43" s="16"/>
    </row>
    <row r="44" spans="1:4" s="3" customFormat="1" ht="14.25" x14ac:dyDescent="0.2">
      <c r="A44" s="18"/>
      <c r="B44" s="16"/>
      <c r="C44" s="17"/>
      <c r="D44" s="16"/>
    </row>
    <row r="45" spans="1:4" s="3" customFormat="1" ht="14.25" x14ac:dyDescent="0.2">
      <c r="A45" s="15"/>
      <c r="B45" s="16"/>
      <c r="C45" s="17"/>
      <c r="D45" s="16"/>
    </row>
    <row r="46" spans="1:4" s="3" customFormat="1" ht="14.25" x14ac:dyDescent="0.2">
      <c r="A46" s="18"/>
      <c r="B46" s="16"/>
      <c r="C46" s="17"/>
      <c r="D46" s="16"/>
    </row>
    <row r="47" spans="1:4" s="3" customFormat="1" ht="14.25" x14ac:dyDescent="0.2">
      <c r="A47" s="15"/>
      <c r="B47" s="16"/>
      <c r="C47" s="17"/>
      <c r="D47" s="16"/>
    </row>
    <row r="48" spans="1:4" s="3" customFormat="1" ht="14.25" x14ac:dyDescent="0.2">
      <c r="A48" s="18"/>
      <c r="B48" s="16"/>
      <c r="C48" s="17"/>
      <c r="D48" s="16"/>
    </row>
    <row r="49" spans="1:4" s="3" customFormat="1" ht="14.25" x14ac:dyDescent="0.2">
      <c r="A49" s="15"/>
      <c r="B49" s="16"/>
      <c r="C49" s="17"/>
      <c r="D49" s="16"/>
    </row>
    <row r="50" spans="1:4" s="3" customFormat="1" ht="14.25" x14ac:dyDescent="0.2">
      <c r="A50" s="18"/>
      <c r="B50" s="16"/>
      <c r="C50" s="17"/>
      <c r="D50" s="16"/>
    </row>
    <row r="51" spans="1:4" s="3" customFormat="1" ht="14.25" x14ac:dyDescent="0.2">
      <c r="A51" s="15"/>
      <c r="B51" s="16"/>
      <c r="C51" s="17"/>
      <c r="D51" s="16"/>
    </row>
    <row r="52" spans="1:4" s="3" customFormat="1" ht="14.25" x14ac:dyDescent="0.2">
      <c r="A52" s="18"/>
      <c r="B52" s="16"/>
      <c r="C52" s="17"/>
      <c r="D52" s="16"/>
    </row>
    <row r="53" spans="1:4" s="3" customFormat="1" ht="14.25" x14ac:dyDescent="0.2">
      <c r="A53" s="15"/>
      <c r="B53" s="16"/>
      <c r="C53" s="17"/>
      <c r="D53" s="16"/>
    </row>
    <row r="54" spans="1:4" s="3" customFormat="1" ht="14.25" x14ac:dyDescent="0.2">
      <c r="A54" s="18"/>
      <c r="B54" s="16"/>
      <c r="C54" s="17"/>
      <c r="D54" s="16"/>
    </row>
    <row r="55" spans="1:4" s="3" customFormat="1" ht="14.25" x14ac:dyDescent="0.2">
      <c r="A55" s="15"/>
      <c r="B55" s="16"/>
      <c r="C55" s="17"/>
      <c r="D55" s="16"/>
    </row>
    <row r="56" spans="1:4" s="3" customFormat="1" ht="14.25" x14ac:dyDescent="0.2">
      <c r="A56" s="18"/>
      <c r="B56" s="16"/>
      <c r="C56" s="17"/>
      <c r="D56" s="16"/>
    </row>
    <row r="57" spans="1:4" s="3" customFormat="1" ht="14.25" x14ac:dyDescent="0.2">
      <c r="A57" s="15"/>
      <c r="B57" s="16"/>
      <c r="C57" s="17"/>
      <c r="D57" s="16"/>
    </row>
    <row r="58" spans="1:4" s="3" customFormat="1" ht="14.25" x14ac:dyDescent="0.2">
      <c r="A58" s="18"/>
      <c r="B58" s="16"/>
      <c r="C58" s="17"/>
      <c r="D58" s="16"/>
    </row>
    <row r="59" spans="1:4" s="3" customFormat="1" ht="14.25" x14ac:dyDescent="0.2">
      <c r="A59" s="15"/>
      <c r="B59" s="16"/>
      <c r="C59" s="17"/>
      <c r="D59" s="16"/>
    </row>
    <row r="60" spans="1:4" s="3" customFormat="1" ht="14.25" x14ac:dyDescent="0.2">
      <c r="A60" s="18"/>
      <c r="B60" s="16"/>
      <c r="C60" s="17"/>
      <c r="D60" s="16"/>
    </row>
    <row r="61" spans="1:4" s="3" customFormat="1" ht="14.25" x14ac:dyDescent="0.2">
      <c r="A61" s="15"/>
      <c r="B61" s="16"/>
      <c r="C61" s="17"/>
      <c r="D61" s="16"/>
    </row>
    <row r="62" spans="1:4" s="3" customFormat="1" ht="14.25" x14ac:dyDescent="0.2">
      <c r="A62" s="18"/>
      <c r="B62" s="16"/>
      <c r="C62" s="17"/>
      <c r="D62" s="16"/>
    </row>
    <row r="63" spans="1:4" s="3" customFormat="1" ht="14.25" x14ac:dyDescent="0.2">
      <c r="A63" s="15"/>
      <c r="B63" s="16"/>
      <c r="C63" s="17"/>
      <c r="D63" s="16"/>
    </row>
    <row r="64" spans="1:4" s="3" customFormat="1" ht="14.25" x14ac:dyDescent="0.2">
      <c r="A64" s="18"/>
      <c r="B64" s="16"/>
      <c r="C64" s="17"/>
      <c r="D64" s="16"/>
    </row>
    <row r="65" spans="1:4" s="3" customFormat="1" ht="14.25" x14ac:dyDescent="0.2">
      <c r="A65" s="15"/>
      <c r="B65" s="16"/>
      <c r="C65" s="17"/>
      <c r="D65" s="16"/>
    </row>
    <row r="66" spans="1:4" s="3" customFormat="1" ht="14.25" x14ac:dyDescent="0.2">
      <c r="A66" s="18"/>
      <c r="B66" s="16"/>
      <c r="C66" s="17"/>
      <c r="D66" s="16"/>
    </row>
    <row r="67" spans="1:4" s="3" customFormat="1" ht="14.25" x14ac:dyDescent="0.2">
      <c r="A67" s="15"/>
      <c r="B67" s="16"/>
      <c r="C67" s="17"/>
      <c r="D67" s="16"/>
    </row>
    <row r="68" spans="1:4" s="3" customFormat="1" ht="14.25" x14ac:dyDescent="0.2">
      <c r="A68" s="18"/>
      <c r="B68" s="16"/>
      <c r="C68" s="17"/>
      <c r="D68" s="16"/>
    </row>
    <row r="69" spans="1:4" s="3" customFormat="1" ht="14.25" x14ac:dyDescent="0.2">
      <c r="A69" s="15"/>
      <c r="B69" s="16"/>
      <c r="C69" s="17"/>
      <c r="D69" s="16"/>
    </row>
    <row r="70" spans="1:4" s="3" customFormat="1" ht="14.25" x14ac:dyDescent="0.2">
      <c r="A70" s="18"/>
      <c r="B70" s="16"/>
      <c r="C70" s="17"/>
      <c r="D70" s="16"/>
    </row>
    <row r="71" spans="1:4" s="3" customFormat="1" ht="14.25" x14ac:dyDescent="0.2">
      <c r="A71" s="15"/>
      <c r="B71" s="16"/>
      <c r="C71" s="17"/>
      <c r="D71" s="16"/>
    </row>
    <row r="72" spans="1:4" s="3" customFormat="1" ht="14.25" x14ac:dyDescent="0.2">
      <c r="A72" s="18"/>
      <c r="B72" s="16"/>
      <c r="C72" s="17"/>
      <c r="D72" s="16"/>
    </row>
    <row r="73" spans="1:4" s="3" customFormat="1" ht="14.25" x14ac:dyDescent="0.2">
      <c r="A73" s="15"/>
      <c r="B73" s="16"/>
      <c r="C73" s="17"/>
      <c r="D73" s="16"/>
    </row>
    <row r="74" spans="1:4" s="3" customFormat="1" ht="14.25" x14ac:dyDescent="0.2">
      <c r="A74" s="18"/>
      <c r="B74" s="16"/>
      <c r="C74" s="17"/>
      <c r="D74" s="16"/>
    </row>
    <row r="75" spans="1:4" s="3" customFormat="1" ht="14.25" x14ac:dyDescent="0.2">
      <c r="A75" s="15"/>
      <c r="B75" s="16"/>
      <c r="C75" s="17"/>
      <c r="D75" s="16"/>
    </row>
    <row r="76" spans="1:4" s="3" customFormat="1" ht="14.25" x14ac:dyDescent="0.2">
      <c r="A76" s="18"/>
      <c r="B76" s="16"/>
      <c r="C76" s="17"/>
      <c r="D76" s="16"/>
    </row>
    <row r="77" spans="1:4" s="3" customFormat="1" ht="14.25" x14ac:dyDescent="0.2">
      <c r="A77" s="15"/>
      <c r="B77" s="16"/>
      <c r="C77" s="17"/>
      <c r="D77" s="16"/>
    </row>
    <row r="78" spans="1:4" s="3" customFormat="1" ht="14.25" x14ac:dyDescent="0.2">
      <c r="A78" s="18"/>
      <c r="B78" s="16"/>
      <c r="C78" s="17"/>
      <c r="D78" s="16"/>
    </row>
    <row r="79" spans="1:4" s="3" customFormat="1" ht="14.25" x14ac:dyDescent="0.2">
      <c r="A79" s="15"/>
      <c r="B79" s="16"/>
      <c r="C79" s="17"/>
      <c r="D79" s="16"/>
    </row>
    <row r="80" spans="1:4" s="3" customFormat="1" ht="14.25" x14ac:dyDescent="0.2">
      <c r="A80" s="18"/>
      <c r="B80" s="16"/>
      <c r="C80" s="17"/>
      <c r="D80" s="16"/>
    </row>
    <row r="81" spans="1:4" s="3" customFormat="1" ht="14.25" x14ac:dyDescent="0.2">
      <c r="A81" s="15"/>
      <c r="B81" s="16"/>
      <c r="C81" s="17"/>
      <c r="D81" s="16"/>
    </row>
    <row r="82" spans="1:4" s="3" customFormat="1" ht="14.25" x14ac:dyDescent="0.2">
      <c r="A82" s="18"/>
      <c r="B82" s="16"/>
      <c r="C82" s="17"/>
      <c r="D82" s="16"/>
    </row>
    <row r="83" spans="1:4" s="3" customFormat="1" ht="14.25" x14ac:dyDescent="0.2">
      <c r="A83" s="15"/>
      <c r="B83" s="16"/>
      <c r="C83" s="17"/>
      <c r="D83" s="16"/>
    </row>
    <row r="84" spans="1:4" s="3" customFormat="1" ht="14.25" x14ac:dyDescent="0.2">
      <c r="A84" s="18"/>
      <c r="B84" s="16"/>
      <c r="C84" s="17"/>
      <c r="D84" s="16"/>
    </row>
    <row r="85" spans="1:4" s="3" customFormat="1" ht="14.25" x14ac:dyDescent="0.2">
      <c r="A85" s="15"/>
      <c r="B85" s="16"/>
      <c r="C85" s="17"/>
      <c r="D85" s="16"/>
    </row>
    <row r="86" spans="1:4" s="3" customFormat="1" ht="14.25" x14ac:dyDescent="0.2">
      <c r="A86" s="18"/>
      <c r="B86" s="16"/>
      <c r="C86" s="17"/>
      <c r="D86" s="16"/>
    </row>
    <row r="87" spans="1:4" s="3" customFormat="1" ht="14.25" x14ac:dyDescent="0.2">
      <c r="A87" s="15"/>
      <c r="B87" s="16"/>
      <c r="C87" s="17"/>
      <c r="D87" s="16"/>
    </row>
    <row r="88" spans="1:4" s="3" customFormat="1" ht="14.25" x14ac:dyDescent="0.2">
      <c r="A88" s="18"/>
      <c r="B88" s="16"/>
      <c r="C88" s="17"/>
      <c r="D88" s="16"/>
    </row>
    <row r="89" spans="1:4" s="3" customFormat="1" ht="14.25" x14ac:dyDescent="0.2">
      <c r="A89" s="15"/>
      <c r="B89" s="16"/>
      <c r="C89" s="17"/>
      <c r="D89" s="16"/>
    </row>
    <row r="90" spans="1:4" s="3" customFormat="1" ht="14.25" x14ac:dyDescent="0.2">
      <c r="A90" s="18"/>
      <c r="B90" s="16"/>
      <c r="C90" s="17"/>
      <c r="D90" s="16"/>
    </row>
    <row r="91" spans="1:4" s="3" customFormat="1" ht="14.25" x14ac:dyDescent="0.2">
      <c r="A91" s="15"/>
      <c r="B91" s="16"/>
      <c r="C91" s="17"/>
      <c r="D91" s="16"/>
    </row>
    <row r="92" spans="1:4" s="3" customFormat="1" ht="14.25" x14ac:dyDescent="0.2">
      <c r="A92" s="18"/>
      <c r="B92" s="16"/>
      <c r="C92" s="17"/>
      <c r="D92" s="16"/>
    </row>
    <row r="93" spans="1:4" s="3" customFormat="1" ht="14.25" x14ac:dyDescent="0.2">
      <c r="A93" s="15"/>
      <c r="B93" s="16"/>
      <c r="C93" s="17"/>
      <c r="D93" s="16"/>
    </row>
    <row r="94" spans="1:4" s="3" customFormat="1" ht="14.25" x14ac:dyDescent="0.2">
      <c r="A94" s="18"/>
      <c r="B94" s="16"/>
      <c r="C94" s="17"/>
      <c r="D94" s="16"/>
    </row>
    <row r="95" spans="1:4" s="3" customFormat="1" ht="14.25" x14ac:dyDescent="0.2">
      <c r="A95" s="15"/>
      <c r="B95" s="16"/>
      <c r="C95" s="17"/>
      <c r="D95" s="16"/>
    </row>
    <row r="96" spans="1:4" s="3" customFormat="1" ht="14.25" x14ac:dyDescent="0.2">
      <c r="A96" s="18"/>
      <c r="B96" s="16"/>
      <c r="C96" s="17"/>
      <c r="D96" s="16"/>
    </row>
    <row r="97" spans="1:4" s="3" customFormat="1" ht="14.25" x14ac:dyDescent="0.2">
      <c r="A97" s="15"/>
      <c r="B97" s="16"/>
      <c r="C97" s="17"/>
      <c r="D97" s="16"/>
    </row>
    <row r="98" spans="1:4" s="3" customFormat="1" ht="14.25" x14ac:dyDescent="0.2">
      <c r="A98" s="18"/>
      <c r="B98" s="16"/>
      <c r="C98" s="17"/>
      <c r="D98" s="16"/>
    </row>
    <row r="99" spans="1:4" s="3" customFormat="1" ht="14.25" x14ac:dyDescent="0.2">
      <c r="A99" s="15"/>
      <c r="B99" s="16"/>
      <c r="C99" s="17"/>
      <c r="D99" s="16"/>
    </row>
    <row r="100" spans="1:4" s="3" customFormat="1" ht="14.25" x14ac:dyDescent="0.2">
      <c r="A100" s="18"/>
      <c r="B100" s="16"/>
      <c r="C100" s="17"/>
      <c r="D100" s="16"/>
    </row>
    <row r="101" spans="1:4" s="3" customFormat="1" ht="14.25" x14ac:dyDescent="0.2">
      <c r="A101" s="15"/>
      <c r="B101" s="16"/>
      <c r="C101" s="17"/>
      <c r="D101" s="16"/>
    </row>
    <row r="102" spans="1:4" s="3" customFormat="1" ht="14.25" x14ac:dyDescent="0.2">
      <c r="A102" s="18"/>
      <c r="B102" s="16"/>
      <c r="C102" s="17"/>
      <c r="D102" s="16"/>
    </row>
    <row r="103" spans="1:4" s="3" customFormat="1" ht="14.25" x14ac:dyDescent="0.2">
      <c r="A103" s="15"/>
      <c r="B103" s="16"/>
      <c r="C103" s="17"/>
      <c r="D103" s="16"/>
    </row>
    <row r="104" spans="1:4" s="3" customFormat="1" ht="14.25" x14ac:dyDescent="0.2">
      <c r="A104" s="18"/>
      <c r="B104" s="16"/>
      <c r="C104" s="17"/>
      <c r="D104" s="16"/>
    </row>
    <row r="105" spans="1:4" s="3" customFormat="1" ht="14.25" x14ac:dyDescent="0.2">
      <c r="A105" s="15"/>
      <c r="B105" s="16"/>
      <c r="C105" s="17"/>
      <c r="D105" s="16"/>
    </row>
    <row r="106" spans="1:4" s="3" customFormat="1" ht="14.25" x14ac:dyDescent="0.2">
      <c r="A106" s="18"/>
      <c r="B106" s="16"/>
      <c r="C106" s="17"/>
      <c r="D106" s="16"/>
    </row>
    <row r="107" spans="1:4" s="3" customFormat="1" ht="14.25" x14ac:dyDescent="0.2">
      <c r="A107" s="15"/>
      <c r="B107" s="16"/>
      <c r="C107" s="17"/>
      <c r="D107" s="16"/>
    </row>
    <row r="108" spans="1:4" s="3" customFormat="1" ht="14.25" x14ac:dyDescent="0.2">
      <c r="A108" s="18"/>
      <c r="B108" s="16"/>
      <c r="C108" s="17"/>
      <c r="D108" s="16"/>
    </row>
    <row r="109" spans="1:4" s="3" customFormat="1" ht="14.25" x14ac:dyDescent="0.2">
      <c r="A109" s="15"/>
      <c r="B109" s="16"/>
      <c r="C109" s="17"/>
      <c r="D109" s="16"/>
    </row>
    <row r="110" spans="1:4" s="3" customFormat="1" ht="14.25" x14ac:dyDescent="0.2">
      <c r="A110" s="18"/>
      <c r="B110" s="16"/>
      <c r="C110" s="17"/>
      <c r="D110" s="16"/>
    </row>
    <row r="111" spans="1:4" s="3" customFormat="1" ht="14.25" x14ac:dyDescent="0.2">
      <c r="A111" s="15"/>
      <c r="B111" s="16"/>
      <c r="C111" s="17"/>
      <c r="D111" s="16"/>
    </row>
    <row r="112" spans="1:4" s="3" customFormat="1" ht="14.25" x14ac:dyDescent="0.2">
      <c r="A112" s="18"/>
      <c r="B112" s="16"/>
      <c r="C112" s="17"/>
      <c r="D112" s="16"/>
    </row>
    <row r="113" spans="1:4" s="3" customFormat="1" ht="14.25" x14ac:dyDescent="0.2">
      <c r="A113" s="15"/>
      <c r="B113" s="16"/>
      <c r="C113" s="17"/>
      <c r="D113" s="16"/>
    </row>
    <row r="114" spans="1:4" s="3" customFormat="1" ht="14.25" x14ac:dyDescent="0.2">
      <c r="A114" s="18"/>
      <c r="B114" s="16"/>
      <c r="C114" s="17"/>
      <c r="D114" s="16"/>
    </row>
    <row r="115" spans="1:4" s="3" customFormat="1" ht="14.25" x14ac:dyDescent="0.2">
      <c r="A115" s="15"/>
      <c r="B115" s="16"/>
      <c r="C115" s="17"/>
      <c r="D115" s="16"/>
    </row>
    <row r="116" spans="1:4" s="3" customFormat="1" ht="14.25" x14ac:dyDescent="0.2">
      <c r="A116" s="18"/>
      <c r="B116" s="16"/>
      <c r="C116" s="17"/>
      <c r="D116" s="16"/>
    </row>
    <row r="117" spans="1:4" s="3" customFormat="1" ht="14.25" x14ac:dyDescent="0.2">
      <c r="A117" s="15"/>
      <c r="B117" s="16"/>
      <c r="C117" s="17"/>
      <c r="D117" s="16"/>
    </row>
    <row r="118" spans="1:4" s="3" customFormat="1" ht="14.25" x14ac:dyDescent="0.2">
      <c r="A118" s="18"/>
      <c r="B118" s="16"/>
      <c r="C118" s="17"/>
      <c r="D118" s="16"/>
    </row>
    <row r="119" spans="1:4" s="3" customFormat="1" ht="14.25" x14ac:dyDescent="0.2">
      <c r="A119" s="15"/>
      <c r="B119" s="16"/>
      <c r="C119" s="17"/>
      <c r="D119" s="16"/>
    </row>
    <row r="120" spans="1:4" s="3" customFormat="1" ht="14.25" x14ac:dyDescent="0.2">
      <c r="A120" s="18"/>
      <c r="B120" s="16"/>
      <c r="C120" s="17"/>
      <c r="D120" s="16"/>
    </row>
    <row r="121" spans="1:4" s="3" customFormat="1" ht="14.25" x14ac:dyDescent="0.2">
      <c r="A121" s="15"/>
      <c r="B121" s="16"/>
      <c r="C121" s="17"/>
      <c r="D121" s="16"/>
    </row>
    <row r="122" spans="1:4" s="3" customFormat="1" ht="14.25" x14ac:dyDescent="0.2">
      <c r="A122" s="18"/>
      <c r="B122" s="16"/>
      <c r="C122" s="17"/>
      <c r="D122" s="16"/>
    </row>
    <row r="123" spans="1:4" s="3" customFormat="1" ht="14.25" x14ac:dyDescent="0.2">
      <c r="A123" s="15"/>
      <c r="B123" s="16"/>
      <c r="C123" s="17"/>
      <c r="D123" s="16"/>
    </row>
    <row r="124" spans="1:4" s="3" customFormat="1" ht="14.25" x14ac:dyDescent="0.2">
      <c r="A124" s="18"/>
      <c r="B124" s="16"/>
      <c r="C124" s="17"/>
      <c r="D124" s="16"/>
    </row>
    <row r="125" spans="1:4" s="3" customFormat="1" ht="14.25" x14ac:dyDescent="0.2">
      <c r="A125" s="15"/>
      <c r="B125" s="16"/>
      <c r="C125" s="17"/>
      <c r="D125" s="16"/>
    </row>
    <row r="126" spans="1:4" s="3" customFormat="1" ht="14.25" x14ac:dyDescent="0.2">
      <c r="A126" s="18"/>
      <c r="B126" s="16"/>
      <c r="C126" s="17"/>
      <c r="D126" s="16"/>
    </row>
    <row r="127" spans="1:4" s="3" customFormat="1" ht="14.25" x14ac:dyDescent="0.2">
      <c r="A127" s="15"/>
      <c r="B127" s="16"/>
      <c r="C127" s="17"/>
      <c r="D127" s="16"/>
    </row>
    <row r="128" spans="1:4" s="3" customFormat="1" ht="14.25" x14ac:dyDescent="0.2">
      <c r="A128" s="18"/>
      <c r="B128" s="16"/>
      <c r="C128" s="17"/>
      <c r="D128" s="16"/>
    </row>
    <row r="129" spans="1:4" s="3" customFormat="1" ht="14.25" x14ac:dyDescent="0.2">
      <c r="A129" s="15"/>
      <c r="B129" s="16"/>
      <c r="C129" s="17"/>
      <c r="D129" s="16"/>
    </row>
    <row r="130" spans="1:4" s="3" customFormat="1" ht="14.25" x14ac:dyDescent="0.2">
      <c r="A130" s="18"/>
      <c r="B130" s="16"/>
      <c r="C130" s="17"/>
      <c r="D130" s="16"/>
    </row>
    <row r="131" spans="1:4" s="3" customFormat="1" ht="14.25" x14ac:dyDescent="0.2">
      <c r="A131" s="15"/>
      <c r="B131" s="16"/>
      <c r="C131" s="17"/>
      <c r="D131" s="16"/>
    </row>
    <row r="132" spans="1:4" s="3" customFormat="1" ht="14.25" x14ac:dyDescent="0.2">
      <c r="A132" s="18"/>
      <c r="B132" s="16"/>
      <c r="C132" s="17"/>
      <c r="D132" s="16"/>
    </row>
    <row r="133" spans="1:4" s="3" customFormat="1" ht="14.25" x14ac:dyDescent="0.2">
      <c r="A133" s="15"/>
      <c r="B133" s="16"/>
      <c r="C133" s="17"/>
      <c r="D133" s="16"/>
    </row>
    <row r="134" spans="1:4" s="3" customFormat="1" ht="14.25" x14ac:dyDescent="0.2">
      <c r="A134" s="18"/>
      <c r="B134" s="16"/>
      <c r="C134" s="17"/>
      <c r="D134" s="16"/>
    </row>
    <row r="135" spans="1:4" s="3" customFormat="1" ht="14.25" x14ac:dyDescent="0.2">
      <c r="A135" s="15"/>
      <c r="B135" s="16"/>
      <c r="C135" s="17"/>
      <c r="D135" s="16"/>
    </row>
    <row r="136" spans="1:4" s="3" customFormat="1" ht="14.25" x14ac:dyDescent="0.2">
      <c r="A136" s="18"/>
      <c r="B136" s="16"/>
      <c r="C136" s="17"/>
      <c r="D136" s="16"/>
    </row>
    <row r="137" spans="1:4" s="3" customFormat="1" ht="14.25" x14ac:dyDescent="0.2">
      <c r="A137" s="15"/>
      <c r="B137" s="16"/>
      <c r="C137" s="17"/>
      <c r="D137" s="16"/>
    </row>
    <row r="138" spans="1:4" s="3" customFormat="1" ht="14.25" x14ac:dyDescent="0.2">
      <c r="A138" s="18"/>
      <c r="B138" s="16"/>
      <c r="C138" s="17"/>
      <c r="D138" s="16"/>
    </row>
    <row r="139" spans="1:4" s="3" customFormat="1" ht="14.25" x14ac:dyDescent="0.2">
      <c r="A139" s="15"/>
      <c r="B139" s="16"/>
      <c r="C139" s="17"/>
      <c r="D139" s="16"/>
    </row>
    <row r="140" spans="1:4" s="3" customFormat="1" ht="14.25" x14ac:dyDescent="0.2">
      <c r="A140" s="18"/>
      <c r="B140" s="16"/>
      <c r="C140" s="17"/>
      <c r="D140" s="16"/>
    </row>
    <row r="141" spans="1:4" s="3" customFormat="1" ht="14.25" x14ac:dyDescent="0.2">
      <c r="A141" s="15"/>
      <c r="B141" s="16"/>
      <c r="C141" s="17"/>
      <c r="D141" s="16"/>
    </row>
    <row r="142" spans="1:4" s="3" customFormat="1" ht="14.25" x14ac:dyDescent="0.2">
      <c r="A142" s="18"/>
      <c r="B142" s="16"/>
      <c r="C142" s="17"/>
      <c r="D142" s="16"/>
    </row>
    <row r="143" spans="1:4" s="3" customFormat="1" ht="14.25" x14ac:dyDescent="0.2">
      <c r="A143" s="15"/>
      <c r="B143" s="16"/>
      <c r="C143" s="17"/>
      <c r="D143" s="16"/>
    </row>
    <row r="144" spans="1:4" s="3" customFormat="1" ht="14.25" x14ac:dyDescent="0.2">
      <c r="A144" s="18"/>
      <c r="B144" s="16"/>
      <c r="C144" s="17"/>
      <c r="D144" s="16"/>
    </row>
    <row r="145" spans="1:4" s="3" customFormat="1" ht="14.25" x14ac:dyDescent="0.2">
      <c r="A145" s="15"/>
      <c r="B145" s="16"/>
      <c r="C145" s="17"/>
      <c r="D145" s="16"/>
    </row>
    <row r="146" spans="1:4" s="3" customFormat="1" ht="14.25" x14ac:dyDescent="0.2">
      <c r="A146" s="18"/>
      <c r="B146" s="16"/>
      <c r="C146" s="17"/>
      <c r="D146" s="16"/>
    </row>
    <row r="147" spans="1:4" s="3" customFormat="1" ht="14.25" x14ac:dyDescent="0.2">
      <c r="A147" s="15"/>
      <c r="B147" s="16"/>
      <c r="C147" s="17"/>
      <c r="D147" s="16"/>
    </row>
    <row r="148" spans="1:4" s="3" customFormat="1" ht="14.25" x14ac:dyDescent="0.2">
      <c r="A148" s="18"/>
      <c r="B148" s="16"/>
      <c r="C148" s="17"/>
      <c r="D148" s="16"/>
    </row>
    <row r="149" spans="1:4" s="3" customFormat="1" ht="14.25" x14ac:dyDescent="0.2">
      <c r="A149" s="15"/>
      <c r="B149" s="16"/>
      <c r="C149" s="17"/>
      <c r="D149" s="16"/>
    </row>
    <row r="150" spans="1:4" s="3" customFormat="1" ht="14.25" x14ac:dyDescent="0.2">
      <c r="A150" s="18"/>
      <c r="B150" s="16"/>
      <c r="C150" s="17"/>
      <c r="D150" s="16"/>
    </row>
    <row r="151" spans="1:4" s="3" customFormat="1" ht="14.25" x14ac:dyDescent="0.2">
      <c r="A151" s="15"/>
      <c r="B151" s="16"/>
      <c r="C151" s="17"/>
      <c r="D151" s="16"/>
    </row>
    <row r="152" spans="1:4" s="3" customFormat="1" ht="14.25" x14ac:dyDescent="0.2">
      <c r="A152" s="18"/>
      <c r="B152" s="16"/>
      <c r="C152" s="17"/>
      <c r="D152" s="16"/>
    </row>
    <row r="153" spans="1:4" s="3" customFormat="1" ht="14.25" x14ac:dyDescent="0.2">
      <c r="A153" s="15"/>
      <c r="B153" s="16"/>
      <c r="C153" s="17"/>
      <c r="D153" s="16"/>
    </row>
    <row r="154" spans="1:4" s="3" customFormat="1" ht="14.25" x14ac:dyDescent="0.2">
      <c r="A154" s="18"/>
      <c r="B154" s="16"/>
      <c r="C154" s="17"/>
      <c r="D154" s="16"/>
    </row>
    <row r="155" spans="1:4" s="3" customFormat="1" ht="14.25" x14ac:dyDescent="0.2">
      <c r="A155" s="15"/>
      <c r="B155" s="16"/>
      <c r="C155" s="17"/>
      <c r="D155" s="16"/>
    </row>
    <row r="156" spans="1:4" s="3" customFormat="1" ht="14.25" x14ac:dyDescent="0.2">
      <c r="A156" s="18"/>
      <c r="B156" s="16"/>
      <c r="C156" s="17"/>
      <c r="D156" s="16"/>
    </row>
    <row r="157" spans="1:4" s="3" customFormat="1" ht="14.25" x14ac:dyDescent="0.2">
      <c r="A157" s="15"/>
      <c r="B157" s="16"/>
      <c r="C157" s="17"/>
      <c r="D157" s="16"/>
    </row>
    <row r="158" spans="1:4" s="3" customFormat="1" ht="14.25" x14ac:dyDescent="0.2">
      <c r="A158" s="18"/>
      <c r="B158" s="16"/>
      <c r="C158" s="17"/>
      <c r="D158" s="16"/>
    </row>
    <row r="159" spans="1:4" s="3" customFormat="1" ht="14.25" x14ac:dyDescent="0.2">
      <c r="A159" s="15"/>
      <c r="B159" s="16"/>
      <c r="C159" s="17"/>
      <c r="D159" s="16"/>
    </row>
    <row r="160" spans="1:4" s="3" customFormat="1" ht="14.25" x14ac:dyDescent="0.2">
      <c r="A160" s="18"/>
      <c r="B160" s="16"/>
      <c r="C160" s="17"/>
      <c r="D160" s="16"/>
    </row>
    <row r="161" spans="1:4" s="3" customFormat="1" ht="14.25" x14ac:dyDescent="0.2">
      <c r="A161" s="15"/>
      <c r="B161" s="16"/>
      <c r="C161" s="17"/>
      <c r="D161" s="16"/>
    </row>
    <row r="162" spans="1:4" s="3" customFormat="1" ht="14.25" x14ac:dyDescent="0.2">
      <c r="A162" s="18"/>
      <c r="B162" s="16"/>
      <c r="C162" s="17"/>
      <c r="D162" s="16"/>
    </row>
    <row r="163" spans="1:4" s="3" customFormat="1" ht="14.25" x14ac:dyDescent="0.2">
      <c r="A163" s="15"/>
      <c r="B163" s="16"/>
      <c r="C163" s="17"/>
      <c r="D163" s="16"/>
    </row>
    <row r="164" spans="1:4" s="3" customFormat="1" ht="14.25" x14ac:dyDescent="0.2">
      <c r="A164" s="18"/>
      <c r="B164" s="16"/>
      <c r="C164" s="17"/>
      <c r="D164" s="16"/>
    </row>
    <row r="165" spans="1:4" s="3" customFormat="1" ht="14.25" x14ac:dyDescent="0.2">
      <c r="A165" s="15"/>
      <c r="B165" s="16"/>
      <c r="C165" s="17"/>
      <c r="D165" s="16"/>
    </row>
    <row r="166" spans="1:4" s="3" customFormat="1" ht="14.25" x14ac:dyDescent="0.2">
      <c r="A166" s="18"/>
      <c r="B166" s="16"/>
      <c r="C166" s="17"/>
      <c r="D166" s="16"/>
    </row>
    <row r="167" spans="1:4" s="3" customFormat="1" ht="14.25" x14ac:dyDescent="0.2">
      <c r="A167" s="15"/>
      <c r="B167" s="16"/>
      <c r="C167" s="17"/>
      <c r="D167" s="16"/>
    </row>
    <row r="168" spans="1:4" s="3" customFormat="1" ht="14.25" x14ac:dyDescent="0.2">
      <c r="A168" s="18"/>
      <c r="B168" s="16"/>
      <c r="C168" s="17"/>
      <c r="D168" s="16"/>
    </row>
    <row r="169" spans="1:4" s="3" customFormat="1" ht="14.25" x14ac:dyDescent="0.2">
      <c r="A169" s="15"/>
      <c r="B169" s="16"/>
      <c r="C169" s="17"/>
      <c r="D169" s="16"/>
    </row>
    <row r="170" spans="1:4" s="3" customFormat="1" ht="14.25" x14ac:dyDescent="0.2">
      <c r="A170" s="18"/>
      <c r="B170" s="16"/>
      <c r="C170" s="17"/>
      <c r="D170" s="16"/>
    </row>
    <row r="171" spans="1:4" s="3" customFormat="1" ht="14.25" x14ac:dyDescent="0.2">
      <c r="A171" s="15"/>
      <c r="B171" s="16"/>
      <c r="C171" s="17"/>
      <c r="D171" s="16"/>
    </row>
    <row r="172" spans="1:4" s="3" customFormat="1" ht="14.25" x14ac:dyDescent="0.2">
      <c r="A172" s="18"/>
      <c r="B172" s="16"/>
      <c r="C172" s="17"/>
      <c r="D172" s="16"/>
    </row>
    <row r="173" spans="1:4" s="3" customFormat="1" ht="14.25" x14ac:dyDescent="0.2">
      <c r="A173" s="15"/>
      <c r="B173" s="16"/>
      <c r="C173" s="17"/>
      <c r="D173" s="16"/>
    </row>
    <row r="174" spans="1:4" s="3" customFormat="1" ht="14.25" x14ac:dyDescent="0.2">
      <c r="A174" s="18"/>
      <c r="B174" s="16"/>
      <c r="C174" s="17"/>
      <c r="D174" s="16"/>
    </row>
    <row r="175" spans="1:4" s="3" customFormat="1" ht="14.25" x14ac:dyDescent="0.2">
      <c r="A175" s="15"/>
      <c r="B175" s="16"/>
      <c r="C175" s="17"/>
      <c r="D175" s="16"/>
    </row>
    <row r="176" spans="1:4" s="3" customFormat="1" ht="14.25" x14ac:dyDescent="0.2">
      <c r="A176" s="18"/>
      <c r="B176" s="16"/>
      <c r="C176" s="17"/>
      <c r="D176" s="16"/>
    </row>
    <row r="177" spans="1:4" s="3" customFormat="1" ht="14.25" x14ac:dyDescent="0.2">
      <c r="A177" s="15"/>
      <c r="B177" s="16"/>
      <c r="C177" s="17"/>
      <c r="D177" s="16"/>
    </row>
    <row r="178" spans="1:4" s="3" customFormat="1" ht="14.25" x14ac:dyDescent="0.2">
      <c r="A178" s="18"/>
      <c r="B178" s="16"/>
      <c r="C178" s="17"/>
      <c r="D178" s="16"/>
    </row>
    <row r="179" spans="1:4" s="3" customFormat="1" ht="14.25" x14ac:dyDescent="0.2">
      <c r="A179" s="15"/>
      <c r="B179" s="16"/>
      <c r="C179" s="17"/>
      <c r="D179" s="16"/>
    </row>
    <row r="180" spans="1:4" s="3" customFormat="1" ht="14.25" x14ac:dyDescent="0.2">
      <c r="A180" s="18"/>
      <c r="B180" s="16"/>
      <c r="C180" s="17"/>
      <c r="D180" s="16"/>
    </row>
    <row r="181" spans="1:4" s="3" customFormat="1" ht="14.25" x14ac:dyDescent="0.2">
      <c r="A181" s="15"/>
      <c r="B181" s="16"/>
      <c r="C181" s="17"/>
      <c r="D181" s="16"/>
    </row>
    <row r="182" spans="1:4" s="3" customFormat="1" ht="14.25" x14ac:dyDescent="0.2">
      <c r="A182" s="18"/>
      <c r="B182" s="16"/>
      <c r="C182" s="17"/>
      <c r="D182" s="16"/>
    </row>
    <row r="183" spans="1:4" s="3" customFormat="1" ht="14.25" x14ac:dyDescent="0.2">
      <c r="A183" s="15"/>
      <c r="B183" s="16"/>
      <c r="C183" s="17"/>
      <c r="D183" s="16"/>
    </row>
    <row r="184" spans="1:4" s="3" customFormat="1" ht="14.25" x14ac:dyDescent="0.2">
      <c r="A184" s="18"/>
      <c r="B184" s="16"/>
      <c r="C184" s="17"/>
      <c r="D184" s="16"/>
    </row>
    <row r="185" spans="1:4" s="3" customFormat="1" ht="14.25" x14ac:dyDescent="0.2">
      <c r="A185" s="15"/>
      <c r="B185" s="16"/>
      <c r="C185" s="17"/>
      <c r="D185" s="16"/>
    </row>
    <row r="186" spans="1:4" s="3" customFormat="1" ht="14.25" x14ac:dyDescent="0.2">
      <c r="A186" s="18"/>
      <c r="B186" s="16"/>
      <c r="C186" s="17"/>
      <c r="D186" s="16"/>
    </row>
    <row r="187" spans="1:4" s="3" customFormat="1" ht="14.25" x14ac:dyDescent="0.2">
      <c r="A187" s="15"/>
      <c r="B187" s="16"/>
      <c r="C187" s="17"/>
      <c r="D187" s="16"/>
    </row>
    <row r="188" spans="1:4" s="3" customFormat="1" ht="14.25" x14ac:dyDescent="0.2">
      <c r="A188" s="18"/>
      <c r="B188" s="16"/>
      <c r="C188" s="17"/>
      <c r="D188" s="16"/>
    </row>
    <row r="189" spans="1:4" s="3" customFormat="1" ht="14.25" x14ac:dyDescent="0.2">
      <c r="A189" s="15"/>
      <c r="B189" s="16"/>
      <c r="C189" s="17"/>
      <c r="D189" s="16"/>
    </row>
    <row r="190" spans="1:4" s="3" customFormat="1" ht="14.25" x14ac:dyDescent="0.2">
      <c r="A190" s="18"/>
      <c r="B190" s="16"/>
      <c r="C190" s="17"/>
      <c r="D190" s="16"/>
    </row>
    <row r="191" spans="1:4" s="3" customFormat="1" ht="14.25" x14ac:dyDescent="0.2">
      <c r="A191" s="15"/>
      <c r="B191" s="16"/>
      <c r="C191" s="17"/>
      <c r="D191" s="16"/>
    </row>
    <row r="192" spans="1:4" s="3" customFormat="1" ht="14.25" x14ac:dyDescent="0.2">
      <c r="A192" s="18"/>
      <c r="B192" s="16"/>
      <c r="C192" s="17"/>
      <c r="D192" s="16"/>
    </row>
    <row r="193" spans="1:4" s="3" customFormat="1" ht="14.25" x14ac:dyDescent="0.2">
      <c r="A193" s="15"/>
      <c r="B193" s="16"/>
      <c r="C193" s="17"/>
      <c r="D193" s="16"/>
    </row>
    <row r="194" spans="1:4" s="3" customFormat="1" ht="14.25" x14ac:dyDescent="0.2">
      <c r="A194" s="18"/>
      <c r="B194" s="16"/>
      <c r="C194" s="17"/>
      <c r="D194" s="16"/>
    </row>
    <row r="195" spans="1:4" s="3" customFormat="1" ht="14.25" x14ac:dyDescent="0.2">
      <c r="A195" s="15"/>
      <c r="B195" s="16"/>
      <c r="C195" s="17"/>
      <c r="D195" s="16"/>
    </row>
    <row r="196" spans="1:4" s="3" customFormat="1" ht="14.25" x14ac:dyDescent="0.2">
      <c r="A196" s="18"/>
      <c r="B196" s="16"/>
      <c r="C196" s="17"/>
      <c r="D196" s="16"/>
    </row>
    <row r="197" spans="1:4" s="3" customFormat="1" ht="14.25" x14ac:dyDescent="0.2">
      <c r="A197" s="15"/>
      <c r="B197" s="16"/>
      <c r="C197" s="17"/>
      <c r="D197" s="16"/>
    </row>
    <row r="198" spans="1:4" s="3" customFormat="1" ht="14.25" x14ac:dyDescent="0.2">
      <c r="A198" s="18"/>
      <c r="B198" s="16"/>
      <c r="C198" s="17"/>
      <c r="D198" s="16"/>
    </row>
    <row r="199" spans="1:4" s="3" customFormat="1" ht="14.25" x14ac:dyDescent="0.2">
      <c r="A199" s="15"/>
      <c r="B199" s="16"/>
      <c r="C199" s="17"/>
      <c r="D199" s="16"/>
    </row>
    <row r="200" spans="1:4" s="3" customFormat="1" ht="14.25" x14ac:dyDescent="0.2">
      <c r="A200" s="18"/>
      <c r="B200" s="16"/>
      <c r="C200" s="17"/>
      <c r="D200" s="16"/>
    </row>
    <row r="201" spans="1:4" s="3" customFormat="1" ht="14.25" x14ac:dyDescent="0.2">
      <c r="A201" s="15"/>
      <c r="B201" s="16"/>
      <c r="C201" s="17"/>
      <c r="D201" s="16"/>
    </row>
    <row r="202" spans="1:4" s="3" customFormat="1" ht="14.25" x14ac:dyDescent="0.2">
      <c r="A202" s="18"/>
      <c r="B202" s="16"/>
      <c r="C202" s="17"/>
      <c r="D202" s="16"/>
    </row>
    <row r="203" spans="1:4" s="3" customFormat="1" ht="14.25" x14ac:dyDescent="0.2">
      <c r="A203" s="15"/>
      <c r="B203" s="16"/>
      <c r="C203" s="17"/>
      <c r="D203" s="16"/>
    </row>
    <row r="204" spans="1:4" s="3" customFormat="1" ht="14.25" x14ac:dyDescent="0.2">
      <c r="A204" s="18"/>
      <c r="B204" s="16"/>
      <c r="C204" s="17"/>
      <c r="D204" s="16"/>
    </row>
    <row r="205" spans="1:4" s="3" customFormat="1" ht="14.25" x14ac:dyDescent="0.2">
      <c r="A205" s="15"/>
      <c r="B205" s="16"/>
      <c r="C205" s="17"/>
      <c r="D205" s="16"/>
    </row>
    <row r="206" spans="1:4" s="3" customFormat="1" ht="14.25" x14ac:dyDescent="0.2">
      <c r="A206" s="18"/>
      <c r="B206" s="16"/>
      <c r="C206" s="17"/>
      <c r="D206" s="16"/>
    </row>
    <row r="207" spans="1:4" s="3" customFormat="1" ht="14.25" x14ac:dyDescent="0.2">
      <c r="A207" s="15"/>
      <c r="B207" s="16"/>
      <c r="C207" s="17"/>
      <c r="D207" s="16"/>
    </row>
    <row r="208" spans="1:4" s="3" customFormat="1" ht="14.25" x14ac:dyDescent="0.2">
      <c r="A208" s="18"/>
      <c r="B208" s="16"/>
      <c r="C208" s="17"/>
      <c r="D208" s="16"/>
    </row>
    <row r="209" spans="1:4" s="3" customFormat="1" ht="14.25" x14ac:dyDescent="0.2">
      <c r="A209" s="15"/>
      <c r="B209" s="16"/>
      <c r="C209" s="17"/>
      <c r="D209" s="16"/>
    </row>
    <row r="210" spans="1:4" s="3" customFormat="1" ht="14.25" x14ac:dyDescent="0.2">
      <c r="A210" s="18"/>
      <c r="B210" s="16"/>
      <c r="C210" s="17"/>
      <c r="D210" s="16"/>
    </row>
    <row r="211" spans="1:4" s="3" customFormat="1" ht="14.25" x14ac:dyDescent="0.2">
      <c r="A211" s="15"/>
      <c r="B211" s="16"/>
      <c r="C211" s="17"/>
      <c r="D211" s="16"/>
    </row>
    <row r="212" spans="1:4" s="3" customFormat="1" ht="14.25" x14ac:dyDescent="0.2">
      <c r="A212" s="18"/>
      <c r="B212" s="16"/>
      <c r="C212" s="17"/>
      <c r="D212" s="16"/>
    </row>
    <row r="213" spans="1:4" s="3" customFormat="1" ht="14.25" x14ac:dyDescent="0.2">
      <c r="A213" s="15"/>
      <c r="B213" s="16"/>
      <c r="C213" s="17"/>
      <c r="D213" s="16"/>
    </row>
    <row r="214" spans="1:4" s="3" customFormat="1" ht="14.25" x14ac:dyDescent="0.2">
      <c r="A214" s="18"/>
      <c r="B214" s="16"/>
      <c r="C214" s="17"/>
      <c r="D214" s="16"/>
    </row>
    <row r="215" spans="1:4" s="3" customFormat="1" ht="14.25" x14ac:dyDescent="0.2">
      <c r="A215" s="15"/>
      <c r="B215" s="16"/>
      <c r="C215" s="17"/>
      <c r="D215" s="16"/>
    </row>
    <row r="216" spans="1:4" s="3" customFormat="1" ht="14.25" x14ac:dyDescent="0.2">
      <c r="A216" s="18"/>
      <c r="B216" s="16"/>
      <c r="C216" s="17"/>
      <c r="D216" s="16"/>
    </row>
    <row r="217" spans="1:4" s="3" customFormat="1" ht="14.25" x14ac:dyDescent="0.2">
      <c r="A217" s="15"/>
      <c r="B217" s="16"/>
      <c r="C217" s="17"/>
      <c r="D217" s="16"/>
    </row>
    <row r="218" spans="1:4" s="3" customFormat="1" ht="14.25" x14ac:dyDescent="0.2">
      <c r="A218" s="18"/>
      <c r="B218" s="16"/>
      <c r="C218" s="17"/>
      <c r="D218" s="16"/>
    </row>
    <row r="219" spans="1:4" s="3" customFormat="1" ht="14.25" x14ac:dyDescent="0.2">
      <c r="A219" s="15"/>
      <c r="B219" s="16"/>
      <c r="C219" s="17"/>
      <c r="D219" s="16"/>
    </row>
    <row r="220" spans="1:4" s="3" customFormat="1" ht="14.25" x14ac:dyDescent="0.2">
      <c r="A220" s="18"/>
      <c r="B220" s="16"/>
      <c r="C220" s="17"/>
      <c r="D220" s="16"/>
    </row>
    <row r="221" spans="1:4" s="3" customFormat="1" ht="14.25" x14ac:dyDescent="0.2">
      <c r="A221" s="15"/>
      <c r="B221" s="16"/>
      <c r="C221" s="17"/>
      <c r="D221" s="16"/>
    </row>
    <row r="222" spans="1:4" s="3" customFormat="1" ht="14.25" x14ac:dyDescent="0.2">
      <c r="A222" s="18"/>
      <c r="B222" s="16"/>
      <c r="C222" s="17"/>
      <c r="D222" s="16"/>
    </row>
    <row r="223" spans="1:4" s="3" customFormat="1" ht="14.25" x14ac:dyDescent="0.2">
      <c r="A223" s="15"/>
      <c r="B223" s="16"/>
      <c r="C223" s="17"/>
      <c r="D223" s="16"/>
    </row>
    <row r="224" spans="1:4" s="3" customFormat="1" ht="14.25" x14ac:dyDescent="0.2">
      <c r="A224" s="18"/>
      <c r="B224" s="16"/>
      <c r="C224" s="17"/>
      <c r="D224" s="16"/>
    </row>
    <row r="225" spans="1:4" s="3" customFormat="1" ht="14.25" x14ac:dyDescent="0.2">
      <c r="A225" s="15"/>
      <c r="B225" s="16"/>
      <c r="C225" s="17"/>
      <c r="D225" s="16"/>
    </row>
    <row r="226" spans="1:4" s="3" customFormat="1" ht="14.25" x14ac:dyDescent="0.2">
      <c r="A226" s="18"/>
      <c r="B226" s="16"/>
      <c r="C226" s="17"/>
      <c r="D226" s="16"/>
    </row>
    <row r="227" spans="1:4" s="3" customFormat="1" ht="14.25" x14ac:dyDescent="0.2">
      <c r="A227" s="15"/>
      <c r="B227" s="16"/>
      <c r="C227" s="17"/>
      <c r="D227" s="16"/>
    </row>
    <row r="228" spans="1:4" s="3" customFormat="1" ht="14.25" x14ac:dyDescent="0.2">
      <c r="A228" s="18"/>
      <c r="B228" s="16"/>
      <c r="C228" s="17"/>
      <c r="D228" s="16"/>
    </row>
    <row r="229" spans="1:4" s="3" customFormat="1" ht="14.25" x14ac:dyDescent="0.2">
      <c r="A229" s="15"/>
      <c r="B229" s="16"/>
      <c r="C229" s="17"/>
      <c r="D229" s="16"/>
    </row>
    <row r="230" spans="1:4" s="3" customFormat="1" ht="14.25" x14ac:dyDescent="0.2">
      <c r="A230" s="18"/>
      <c r="B230" s="16"/>
      <c r="C230" s="17"/>
      <c r="D230" s="16"/>
    </row>
    <row r="231" spans="1:4" s="3" customFormat="1" ht="14.25" x14ac:dyDescent="0.2">
      <c r="A231" s="15"/>
      <c r="B231" s="16"/>
      <c r="C231" s="17"/>
      <c r="D231" s="16"/>
    </row>
    <row r="232" spans="1:4" s="3" customFormat="1" ht="14.25" x14ac:dyDescent="0.2">
      <c r="A232" s="18"/>
      <c r="B232" s="16"/>
      <c r="C232" s="17"/>
      <c r="D232" s="16"/>
    </row>
    <row r="233" spans="1:4" s="3" customFormat="1" ht="14.25" x14ac:dyDescent="0.2">
      <c r="A233" s="15"/>
      <c r="B233" s="16"/>
      <c r="C233" s="17"/>
      <c r="D233" s="16"/>
    </row>
    <row r="234" spans="1:4" s="3" customFormat="1" ht="14.25" x14ac:dyDescent="0.2">
      <c r="A234" s="18"/>
      <c r="B234" s="16"/>
      <c r="C234" s="17"/>
      <c r="D234" s="16"/>
    </row>
    <row r="235" spans="1:4" s="3" customFormat="1" ht="14.25" x14ac:dyDescent="0.2">
      <c r="A235" s="15"/>
      <c r="B235" s="16"/>
      <c r="C235" s="17"/>
      <c r="D235" s="16"/>
    </row>
    <row r="236" spans="1:4" s="3" customFormat="1" ht="14.25" x14ac:dyDescent="0.2">
      <c r="A236" s="18"/>
      <c r="B236" s="16"/>
      <c r="C236" s="17"/>
      <c r="D236" s="16"/>
    </row>
    <row r="237" spans="1:4" s="3" customFormat="1" ht="14.25" x14ac:dyDescent="0.2">
      <c r="A237" s="15"/>
      <c r="B237" s="16"/>
      <c r="C237" s="17"/>
      <c r="D237" s="16"/>
    </row>
    <row r="238" spans="1:4" s="3" customFormat="1" ht="14.25" x14ac:dyDescent="0.2">
      <c r="A238" s="18"/>
      <c r="B238" s="16"/>
      <c r="C238" s="17"/>
      <c r="D238" s="16"/>
    </row>
    <row r="239" spans="1:4" s="3" customFormat="1" ht="14.25" x14ac:dyDescent="0.2">
      <c r="A239" s="15"/>
      <c r="B239" s="16"/>
      <c r="C239" s="17"/>
      <c r="D239" s="16"/>
    </row>
    <row r="240" spans="1:4" s="3" customFormat="1" ht="14.25" x14ac:dyDescent="0.2">
      <c r="A240" s="18"/>
      <c r="B240" s="16"/>
      <c r="C240" s="17"/>
      <c r="D240" s="16"/>
    </row>
    <row r="241" spans="1:4" s="3" customFormat="1" ht="14.25" x14ac:dyDescent="0.2">
      <c r="A241" s="15"/>
      <c r="B241" s="16"/>
      <c r="C241" s="17"/>
      <c r="D241" s="16"/>
    </row>
    <row r="242" spans="1:4" s="3" customFormat="1" ht="14.25" x14ac:dyDescent="0.2">
      <c r="A242" s="18"/>
      <c r="B242" s="16"/>
      <c r="C242" s="17"/>
      <c r="D242" s="16"/>
    </row>
    <row r="243" spans="1:4" s="3" customFormat="1" ht="14.25" x14ac:dyDescent="0.2">
      <c r="A243" s="15"/>
      <c r="B243" s="16"/>
      <c r="C243" s="17"/>
      <c r="D243" s="16"/>
    </row>
    <row r="244" spans="1:4" s="3" customFormat="1" ht="14.25" x14ac:dyDescent="0.2">
      <c r="A244" s="18"/>
      <c r="B244" s="16"/>
      <c r="C244" s="17"/>
      <c r="D244" s="16"/>
    </row>
    <row r="245" spans="1:4" s="3" customFormat="1" ht="14.25" x14ac:dyDescent="0.2">
      <c r="A245" s="15"/>
      <c r="B245" s="16"/>
      <c r="C245" s="17"/>
      <c r="D245" s="16"/>
    </row>
    <row r="246" spans="1:4" s="3" customFormat="1" ht="14.25" x14ac:dyDescent="0.2">
      <c r="A246" s="18"/>
      <c r="B246" s="16"/>
      <c r="C246" s="17"/>
      <c r="D246" s="16"/>
    </row>
    <row r="247" spans="1:4" s="3" customFormat="1" ht="14.25" x14ac:dyDescent="0.2">
      <c r="A247" s="15"/>
      <c r="B247" s="16"/>
      <c r="C247" s="17"/>
      <c r="D247" s="16"/>
    </row>
    <row r="248" spans="1:4" s="3" customFormat="1" ht="14.25" x14ac:dyDescent="0.2">
      <c r="A248" s="18"/>
      <c r="B248" s="16"/>
      <c r="C248" s="17"/>
      <c r="D248" s="16"/>
    </row>
    <row r="249" spans="1:4" s="3" customFormat="1" ht="14.25" x14ac:dyDescent="0.2">
      <c r="A249" s="15"/>
      <c r="B249" s="16"/>
      <c r="C249" s="17"/>
      <c r="D249" s="16"/>
    </row>
    <row r="250" spans="1:4" s="3" customFormat="1" ht="14.25" x14ac:dyDescent="0.2">
      <c r="A250" s="18"/>
      <c r="B250" s="16"/>
      <c r="C250" s="17"/>
      <c r="D250" s="16"/>
    </row>
    <row r="251" spans="1:4" s="3" customFormat="1" ht="14.25" x14ac:dyDescent="0.2">
      <c r="A251" s="15"/>
      <c r="B251" s="16"/>
      <c r="C251" s="17"/>
      <c r="D251" s="16"/>
    </row>
    <row r="252" spans="1:4" s="3" customFormat="1" ht="14.25" x14ac:dyDescent="0.2">
      <c r="A252" s="18"/>
      <c r="B252" s="16"/>
      <c r="C252" s="17"/>
      <c r="D252" s="16"/>
    </row>
    <row r="253" spans="1:4" s="3" customFormat="1" ht="14.25" x14ac:dyDescent="0.2">
      <c r="A253" s="15"/>
      <c r="B253" s="16"/>
      <c r="C253" s="17"/>
      <c r="D253" s="16"/>
    </row>
    <row r="254" spans="1:4" s="3" customFormat="1" ht="14.25" x14ac:dyDescent="0.2">
      <c r="A254" s="18"/>
      <c r="B254" s="16"/>
      <c r="C254" s="17"/>
      <c r="D254" s="16"/>
    </row>
    <row r="255" spans="1:4" s="3" customFormat="1" ht="14.25" x14ac:dyDescent="0.2">
      <c r="A255" s="15"/>
      <c r="B255" s="16"/>
      <c r="C255" s="17"/>
      <c r="D255" s="16"/>
    </row>
    <row r="256" spans="1:4" s="3" customFormat="1" ht="14.25" x14ac:dyDescent="0.2">
      <c r="A256" s="18"/>
      <c r="B256" s="16"/>
      <c r="C256" s="17"/>
      <c r="D256" s="16"/>
    </row>
    <row r="257" spans="1:4" s="3" customFormat="1" ht="14.25" x14ac:dyDescent="0.2">
      <c r="A257" s="15"/>
      <c r="B257" s="16"/>
      <c r="C257" s="17"/>
      <c r="D257" s="16"/>
    </row>
    <row r="258" spans="1:4" s="3" customFormat="1" ht="14.25" x14ac:dyDescent="0.2">
      <c r="A258" s="18"/>
      <c r="B258" s="16"/>
      <c r="C258" s="17"/>
      <c r="D258" s="16"/>
    </row>
    <row r="259" spans="1:4" s="3" customFormat="1" ht="14.25" x14ac:dyDescent="0.2">
      <c r="A259" s="15"/>
      <c r="B259" s="16"/>
      <c r="C259" s="17"/>
      <c r="D259" s="16"/>
    </row>
    <row r="260" spans="1:4" s="3" customFormat="1" ht="14.25" x14ac:dyDescent="0.2">
      <c r="A260" s="18"/>
      <c r="B260" s="16"/>
      <c r="C260" s="17"/>
      <c r="D260" s="16"/>
    </row>
    <row r="261" spans="1:4" s="3" customFormat="1" ht="14.25" x14ac:dyDescent="0.2">
      <c r="A261" s="15"/>
      <c r="B261" s="16"/>
      <c r="C261" s="17"/>
      <c r="D261" s="16"/>
    </row>
    <row r="262" spans="1:4" s="3" customFormat="1" ht="14.25" x14ac:dyDescent="0.2">
      <c r="A262" s="18"/>
      <c r="B262" s="16"/>
      <c r="C262" s="17"/>
      <c r="D262" s="16"/>
    </row>
    <row r="263" spans="1:4" s="3" customFormat="1" ht="14.25" x14ac:dyDescent="0.2">
      <c r="A263" s="15"/>
      <c r="B263" s="16"/>
      <c r="C263" s="17"/>
      <c r="D263" s="16"/>
    </row>
    <row r="264" spans="1:4" s="3" customFormat="1" ht="14.25" x14ac:dyDescent="0.2">
      <c r="A264" s="18"/>
      <c r="B264" s="16"/>
      <c r="C264" s="17"/>
      <c r="D264" s="16"/>
    </row>
    <row r="265" spans="1:4" s="3" customFormat="1" ht="14.25" x14ac:dyDescent="0.2">
      <c r="A265" s="15"/>
      <c r="B265" s="16"/>
      <c r="C265" s="17"/>
      <c r="D265" s="16"/>
    </row>
    <row r="266" spans="1:4" s="3" customFormat="1" ht="14.25" x14ac:dyDescent="0.2">
      <c r="A266" s="18"/>
      <c r="B266" s="16"/>
      <c r="C266" s="17"/>
      <c r="D266" s="16"/>
    </row>
    <row r="267" spans="1:4" s="3" customFormat="1" ht="14.25" x14ac:dyDescent="0.2">
      <c r="A267" s="15"/>
      <c r="B267" s="16"/>
      <c r="C267" s="17"/>
      <c r="D267" s="16"/>
    </row>
    <row r="268" spans="1:4" s="3" customFormat="1" ht="14.25" x14ac:dyDescent="0.2">
      <c r="A268" s="18"/>
      <c r="B268" s="16"/>
      <c r="C268" s="17"/>
      <c r="D268" s="16"/>
    </row>
    <row r="269" spans="1:4" s="3" customFormat="1" ht="14.25" x14ac:dyDescent="0.2">
      <c r="A269" s="15"/>
      <c r="B269" s="16"/>
      <c r="C269" s="17"/>
      <c r="D269" s="16"/>
    </row>
    <row r="270" spans="1:4" s="3" customFormat="1" ht="14.25" x14ac:dyDescent="0.2">
      <c r="A270" s="18"/>
      <c r="B270" s="16"/>
      <c r="C270" s="17"/>
      <c r="D270" s="16"/>
    </row>
    <row r="271" spans="1:4" s="3" customFormat="1" ht="14.25" x14ac:dyDescent="0.2">
      <c r="A271" s="15"/>
      <c r="B271" s="16"/>
      <c r="C271" s="17"/>
      <c r="D271" s="16"/>
    </row>
    <row r="272" spans="1:4" s="3" customFormat="1" ht="14.25" x14ac:dyDescent="0.2">
      <c r="A272" s="18"/>
      <c r="B272" s="16"/>
      <c r="C272" s="17"/>
      <c r="D272" s="16"/>
    </row>
    <row r="273" spans="1:4" s="3" customFormat="1" ht="14.25" x14ac:dyDescent="0.2">
      <c r="A273" s="15"/>
      <c r="B273" s="16"/>
      <c r="C273" s="17"/>
      <c r="D273" s="16"/>
    </row>
    <row r="274" spans="1:4" s="3" customFormat="1" ht="14.25" x14ac:dyDescent="0.2">
      <c r="A274" s="18"/>
      <c r="B274" s="16"/>
      <c r="C274" s="17"/>
      <c r="D274" s="16"/>
    </row>
    <row r="275" spans="1:4" s="3" customFormat="1" ht="14.25" x14ac:dyDescent="0.2">
      <c r="A275" s="15"/>
      <c r="B275" s="16"/>
      <c r="C275" s="17"/>
      <c r="D275" s="16"/>
    </row>
    <row r="276" spans="1:4" s="3" customFormat="1" ht="14.25" x14ac:dyDescent="0.2">
      <c r="A276" s="18"/>
      <c r="B276" s="16"/>
      <c r="C276" s="17"/>
      <c r="D276" s="16"/>
    </row>
    <row r="277" spans="1:4" s="3" customFormat="1" ht="14.25" x14ac:dyDescent="0.2">
      <c r="A277" s="15"/>
      <c r="B277" s="16"/>
      <c r="C277" s="17"/>
      <c r="D277" s="16"/>
    </row>
    <row r="278" spans="1:4" s="3" customFormat="1" ht="14.25" x14ac:dyDescent="0.2">
      <c r="A278" s="18"/>
      <c r="B278" s="16"/>
      <c r="C278" s="17"/>
      <c r="D278" s="16"/>
    </row>
    <row r="279" spans="1:4" s="3" customFormat="1" ht="14.25" x14ac:dyDescent="0.2">
      <c r="A279" s="15"/>
      <c r="B279" s="16"/>
      <c r="C279" s="17"/>
      <c r="D279" s="16"/>
    </row>
    <row r="280" spans="1:4" s="3" customFormat="1" ht="14.25" x14ac:dyDescent="0.2">
      <c r="A280" s="18"/>
      <c r="B280" s="16"/>
      <c r="C280" s="17"/>
      <c r="D280" s="16"/>
    </row>
    <row r="281" spans="1:4" s="3" customFormat="1" ht="14.25" x14ac:dyDescent="0.2">
      <c r="A281" s="15"/>
      <c r="B281" s="16"/>
      <c r="C281" s="17"/>
      <c r="D281" s="16"/>
    </row>
    <row r="282" spans="1:4" s="3" customFormat="1" ht="14.25" x14ac:dyDescent="0.2">
      <c r="A282" s="18"/>
      <c r="B282" s="16"/>
      <c r="C282" s="17"/>
      <c r="D282" s="16"/>
    </row>
    <row r="283" spans="1:4" s="3" customFormat="1" ht="14.25" x14ac:dyDescent="0.2">
      <c r="A283" s="15"/>
      <c r="B283" s="16"/>
      <c r="C283" s="17"/>
      <c r="D283" s="16"/>
    </row>
    <row r="284" spans="1:4" s="3" customFormat="1" ht="14.25" x14ac:dyDescent="0.2">
      <c r="A284" s="18"/>
      <c r="B284" s="16"/>
      <c r="C284" s="17"/>
      <c r="D284" s="16"/>
    </row>
    <row r="285" spans="1:4" s="3" customFormat="1" ht="14.25" x14ac:dyDescent="0.2">
      <c r="A285" s="15"/>
      <c r="B285" s="16"/>
      <c r="C285" s="17"/>
      <c r="D285" s="16"/>
    </row>
    <row r="286" spans="1:4" s="3" customFormat="1" ht="14.25" x14ac:dyDescent="0.2">
      <c r="A286" s="18"/>
      <c r="B286" s="16"/>
      <c r="C286" s="17"/>
      <c r="D286" s="16"/>
    </row>
    <row r="287" spans="1:4" s="3" customFormat="1" ht="14.25" x14ac:dyDescent="0.2">
      <c r="A287" s="15"/>
      <c r="B287" s="16"/>
      <c r="C287" s="17"/>
      <c r="D287" s="16"/>
    </row>
    <row r="288" spans="1:4" s="3" customFormat="1" ht="14.25" x14ac:dyDescent="0.2">
      <c r="A288" s="18"/>
      <c r="B288" s="16"/>
      <c r="C288" s="17"/>
      <c r="D288" s="16"/>
    </row>
    <row r="289" spans="1:4" s="3" customFormat="1" ht="14.25" x14ac:dyDescent="0.2">
      <c r="A289" s="15"/>
      <c r="B289" s="16"/>
      <c r="C289" s="17"/>
      <c r="D289" s="16"/>
    </row>
    <row r="290" spans="1:4" s="3" customFormat="1" ht="14.25" x14ac:dyDescent="0.2">
      <c r="A290" s="18"/>
      <c r="B290" s="16"/>
      <c r="C290" s="17"/>
      <c r="D290" s="16"/>
    </row>
    <row r="291" spans="1:4" s="3" customFormat="1" ht="14.25" x14ac:dyDescent="0.2">
      <c r="A291" s="15"/>
      <c r="B291" s="16"/>
      <c r="C291" s="17"/>
      <c r="D291" s="16"/>
    </row>
    <row r="292" spans="1:4" s="3" customFormat="1" ht="14.25" x14ac:dyDescent="0.2">
      <c r="A292" s="18"/>
      <c r="B292" s="16"/>
      <c r="C292" s="17"/>
      <c r="D292" s="16"/>
    </row>
    <row r="293" spans="1:4" s="3" customFormat="1" ht="14.25" x14ac:dyDescent="0.2">
      <c r="A293" s="15"/>
      <c r="B293" s="16"/>
      <c r="C293" s="17"/>
      <c r="D293" s="16"/>
    </row>
    <row r="294" spans="1:4" s="3" customFormat="1" ht="14.25" x14ac:dyDescent="0.2">
      <c r="A294" s="18"/>
      <c r="B294" s="16"/>
      <c r="C294" s="17"/>
      <c r="D294" s="16"/>
    </row>
    <row r="295" spans="1:4" s="3" customFormat="1" ht="14.25" x14ac:dyDescent="0.2">
      <c r="A295" s="15"/>
      <c r="B295" s="16"/>
      <c r="C295" s="17"/>
      <c r="D295" s="16"/>
    </row>
    <row r="296" spans="1:4" s="3" customFormat="1" ht="14.25" x14ac:dyDescent="0.2">
      <c r="A296" s="18"/>
      <c r="B296" s="16"/>
      <c r="C296" s="17"/>
      <c r="D296" s="16"/>
    </row>
    <row r="297" spans="1:4" s="3" customFormat="1" ht="14.25" x14ac:dyDescent="0.2">
      <c r="A297" s="15"/>
      <c r="B297" s="16"/>
      <c r="C297" s="17"/>
      <c r="D297" s="16"/>
    </row>
    <row r="298" spans="1:4" s="3" customFormat="1" ht="14.25" x14ac:dyDescent="0.2">
      <c r="A298" s="18"/>
      <c r="B298" s="16"/>
      <c r="C298" s="17"/>
      <c r="D298" s="16"/>
    </row>
    <row r="299" spans="1:4" s="3" customFormat="1" ht="14.25" x14ac:dyDescent="0.2">
      <c r="A299" s="15"/>
      <c r="B299" s="16"/>
      <c r="C299" s="17"/>
      <c r="D299" s="16"/>
    </row>
    <row r="300" spans="1:4" s="3" customFormat="1" ht="14.25" x14ac:dyDescent="0.2">
      <c r="A300" s="18"/>
      <c r="B300" s="16"/>
      <c r="C300" s="17"/>
      <c r="D300" s="16"/>
    </row>
    <row r="301" spans="1:4" s="3" customFormat="1" ht="14.25" x14ac:dyDescent="0.2">
      <c r="A301" s="15"/>
      <c r="B301" s="16"/>
      <c r="C301" s="17"/>
      <c r="D301" s="16"/>
    </row>
    <row r="302" spans="1:4" s="3" customFormat="1" ht="14.25" x14ac:dyDescent="0.2">
      <c r="A302" s="18"/>
      <c r="B302" s="16"/>
      <c r="C302" s="17"/>
      <c r="D302" s="16"/>
    </row>
    <row r="303" spans="1:4" s="3" customFormat="1" ht="14.25" x14ac:dyDescent="0.2">
      <c r="A303" s="15"/>
      <c r="B303" s="16"/>
      <c r="C303" s="17"/>
      <c r="D303" s="16"/>
    </row>
    <row r="304" spans="1:4" s="3" customFormat="1" ht="14.25" x14ac:dyDescent="0.2">
      <c r="A304" s="18"/>
      <c r="B304" s="16"/>
      <c r="C304" s="17"/>
      <c r="D304" s="16"/>
    </row>
    <row r="305" spans="1:4" s="3" customFormat="1" ht="14.25" x14ac:dyDescent="0.2">
      <c r="A305" s="15"/>
      <c r="B305" s="16"/>
      <c r="C305" s="17"/>
      <c r="D305" s="16"/>
    </row>
    <row r="306" spans="1:4" s="3" customFormat="1" ht="14.25" x14ac:dyDescent="0.2">
      <c r="A306" s="18"/>
      <c r="B306" s="16"/>
      <c r="C306" s="17"/>
      <c r="D306" s="16"/>
    </row>
    <row r="307" spans="1:4" s="3" customFormat="1" ht="14.25" x14ac:dyDescent="0.2">
      <c r="A307" s="15"/>
      <c r="B307" s="16"/>
      <c r="C307" s="17"/>
      <c r="D307" s="16"/>
    </row>
    <row r="308" spans="1:4" s="3" customFormat="1" ht="14.25" x14ac:dyDescent="0.2">
      <c r="A308" s="18"/>
      <c r="B308" s="16"/>
      <c r="C308" s="17"/>
      <c r="D308" s="16"/>
    </row>
    <row r="309" spans="1:4" s="3" customFormat="1" ht="14.25" x14ac:dyDescent="0.2">
      <c r="A309" s="15"/>
      <c r="B309" s="16"/>
      <c r="C309" s="17"/>
      <c r="D309" s="16"/>
    </row>
    <row r="310" spans="1:4" s="3" customFormat="1" ht="14.25" x14ac:dyDescent="0.2">
      <c r="A310" s="18"/>
      <c r="B310" s="16"/>
      <c r="C310" s="17"/>
      <c r="D310" s="16"/>
    </row>
    <row r="311" spans="1:4" s="3" customFormat="1" ht="14.25" x14ac:dyDescent="0.2">
      <c r="A311" s="15"/>
      <c r="B311" s="16"/>
      <c r="C311" s="17"/>
      <c r="D311" s="16"/>
    </row>
    <row r="312" spans="1:4" s="3" customFormat="1" ht="14.25" x14ac:dyDescent="0.2">
      <c r="A312" s="18"/>
      <c r="B312" s="16"/>
      <c r="C312" s="17"/>
      <c r="D312" s="16"/>
    </row>
    <row r="313" spans="1:4" s="3" customFormat="1" ht="14.25" x14ac:dyDescent="0.2">
      <c r="A313" s="15"/>
      <c r="B313" s="16"/>
      <c r="C313" s="17"/>
      <c r="D313" s="16"/>
    </row>
    <row r="314" spans="1:4" s="3" customFormat="1" ht="14.25" x14ac:dyDescent="0.2">
      <c r="A314" s="18"/>
      <c r="B314" s="16"/>
      <c r="C314" s="17"/>
      <c r="D314" s="16"/>
    </row>
    <row r="315" spans="1:4" s="3" customFormat="1" ht="14.25" x14ac:dyDescent="0.2">
      <c r="A315" s="15"/>
      <c r="B315" s="16"/>
      <c r="C315" s="17"/>
      <c r="D315" s="16"/>
    </row>
    <row r="316" spans="1:4" s="3" customFormat="1" ht="14.25" x14ac:dyDescent="0.2">
      <c r="A316" s="18"/>
      <c r="B316" s="16"/>
      <c r="C316" s="17"/>
      <c r="D316" s="16"/>
    </row>
    <row r="317" spans="1:4" s="3" customFormat="1" ht="14.25" x14ac:dyDescent="0.2">
      <c r="A317" s="15"/>
      <c r="B317" s="16"/>
      <c r="C317" s="17"/>
      <c r="D317" s="16"/>
    </row>
    <row r="318" spans="1:4" s="3" customFormat="1" ht="14.25" x14ac:dyDescent="0.2">
      <c r="A318" s="18"/>
      <c r="B318" s="16"/>
      <c r="C318" s="17"/>
      <c r="D318" s="16"/>
    </row>
    <row r="319" spans="1:4" s="3" customFormat="1" ht="14.25" x14ac:dyDescent="0.2">
      <c r="A319" s="15"/>
      <c r="B319" s="16"/>
      <c r="C319" s="17"/>
      <c r="D319" s="16"/>
    </row>
    <row r="320" spans="1:4" s="3" customFormat="1" ht="14.25" x14ac:dyDescent="0.2">
      <c r="A320" s="18"/>
      <c r="B320" s="16"/>
      <c r="C320" s="17"/>
      <c r="D320" s="16"/>
    </row>
    <row r="321" spans="1:4" s="3" customFormat="1" ht="14.25" x14ac:dyDescent="0.2">
      <c r="A321" s="15"/>
      <c r="B321" s="16"/>
      <c r="C321" s="17"/>
      <c r="D321" s="16"/>
    </row>
    <row r="322" spans="1:4" s="3" customFormat="1" ht="14.25" x14ac:dyDescent="0.2">
      <c r="A322" s="18"/>
      <c r="B322" s="16"/>
      <c r="C322" s="17"/>
      <c r="D322" s="16"/>
    </row>
    <row r="323" spans="1:4" s="3" customFormat="1" ht="14.25" x14ac:dyDescent="0.2">
      <c r="A323" s="15"/>
      <c r="B323" s="16"/>
      <c r="C323" s="17"/>
      <c r="D323" s="16"/>
    </row>
    <row r="324" spans="1:4" s="3" customFormat="1" ht="14.25" x14ac:dyDescent="0.2">
      <c r="A324" s="18"/>
      <c r="B324" s="16"/>
      <c r="C324" s="17"/>
      <c r="D324" s="16"/>
    </row>
    <row r="325" spans="1:4" s="3" customFormat="1" ht="14.25" x14ac:dyDescent="0.2">
      <c r="A325" s="15"/>
      <c r="B325" s="16"/>
      <c r="C325" s="17"/>
      <c r="D325" s="16"/>
    </row>
    <row r="326" spans="1:4" s="3" customFormat="1" ht="14.25" x14ac:dyDescent="0.2">
      <c r="A326" s="18"/>
      <c r="B326" s="16"/>
      <c r="C326" s="17"/>
      <c r="D326" s="16"/>
    </row>
    <row r="327" spans="1:4" s="3" customFormat="1" ht="14.25" x14ac:dyDescent="0.2">
      <c r="A327" s="15"/>
      <c r="B327" s="16"/>
      <c r="C327" s="17"/>
      <c r="D327" s="16"/>
    </row>
    <row r="328" spans="1:4" s="3" customFormat="1" ht="14.25" x14ac:dyDescent="0.2">
      <c r="A328" s="18"/>
      <c r="B328" s="16"/>
      <c r="C328" s="17"/>
      <c r="D328" s="16"/>
    </row>
    <row r="329" spans="1:4" s="3" customFormat="1" ht="14.25" x14ac:dyDescent="0.2">
      <c r="A329" s="15"/>
      <c r="B329" s="16"/>
      <c r="C329" s="17"/>
      <c r="D329" s="16"/>
    </row>
    <row r="330" spans="1:4" s="3" customFormat="1" ht="14.25" x14ac:dyDescent="0.2">
      <c r="A330" s="18"/>
      <c r="B330" s="16"/>
      <c r="C330" s="17"/>
      <c r="D330" s="16"/>
    </row>
    <row r="331" spans="1:4" s="3" customFormat="1" ht="14.25" x14ac:dyDescent="0.2">
      <c r="A331" s="15"/>
      <c r="B331" s="16"/>
      <c r="C331" s="17"/>
      <c r="D331" s="16"/>
    </row>
    <row r="332" spans="1:4" s="3" customFormat="1" ht="14.25" x14ac:dyDescent="0.2">
      <c r="A332" s="18"/>
      <c r="B332" s="16"/>
      <c r="C332" s="17"/>
      <c r="D332" s="16"/>
    </row>
    <row r="333" spans="1:4" s="3" customFormat="1" ht="14.25" x14ac:dyDescent="0.2">
      <c r="A333" s="15"/>
      <c r="B333" s="16"/>
      <c r="C333" s="17"/>
      <c r="D333" s="16"/>
    </row>
    <row r="334" spans="1:4" s="3" customFormat="1" ht="14.25" x14ac:dyDescent="0.2">
      <c r="A334" s="18"/>
      <c r="B334" s="16"/>
      <c r="C334" s="17"/>
      <c r="D334" s="16"/>
    </row>
    <row r="335" spans="1:4" s="3" customFormat="1" ht="14.25" x14ac:dyDescent="0.2">
      <c r="A335" s="15"/>
      <c r="B335" s="16"/>
      <c r="C335" s="17"/>
      <c r="D335" s="16"/>
    </row>
    <row r="336" spans="1:4" s="3" customFormat="1" ht="14.25" x14ac:dyDescent="0.2">
      <c r="A336" s="18"/>
      <c r="B336" s="16"/>
      <c r="C336" s="17"/>
      <c r="D336" s="16"/>
    </row>
    <row r="337" spans="1:4" s="3" customFormat="1" ht="14.25" x14ac:dyDescent="0.2">
      <c r="A337" s="15"/>
      <c r="B337" s="16"/>
      <c r="C337" s="17"/>
      <c r="D337" s="16"/>
    </row>
    <row r="338" spans="1:4" s="3" customFormat="1" ht="14.25" x14ac:dyDescent="0.2">
      <c r="A338" s="18"/>
      <c r="B338" s="16"/>
      <c r="C338" s="17"/>
      <c r="D338" s="16"/>
    </row>
    <row r="339" spans="1:4" s="3" customFormat="1" ht="14.25" x14ac:dyDescent="0.2">
      <c r="A339" s="15"/>
      <c r="B339" s="16"/>
      <c r="C339" s="17"/>
      <c r="D339" s="16"/>
    </row>
    <row r="340" spans="1:4" s="3" customFormat="1" ht="14.25" x14ac:dyDescent="0.2">
      <c r="A340" s="18"/>
      <c r="B340" s="16"/>
      <c r="C340" s="17"/>
      <c r="D340" s="16"/>
    </row>
    <row r="341" spans="1:4" s="3" customFormat="1" ht="14.25" x14ac:dyDescent="0.2">
      <c r="A341" s="15"/>
      <c r="B341" s="16"/>
      <c r="C341" s="17"/>
      <c r="D341" s="16"/>
    </row>
    <row r="342" spans="1:4" s="3" customFormat="1" ht="14.25" x14ac:dyDescent="0.2">
      <c r="A342" s="18"/>
      <c r="B342" s="16"/>
      <c r="C342" s="17"/>
      <c r="D342" s="16"/>
    </row>
    <row r="343" spans="1:4" s="3" customFormat="1" ht="14.25" x14ac:dyDescent="0.2">
      <c r="A343" s="15"/>
      <c r="B343" s="16"/>
      <c r="C343" s="17"/>
      <c r="D343" s="16"/>
    </row>
    <row r="344" spans="1:4" s="3" customFormat="1" ht="14.25" x14ac:dyDescent="0.2">
      <c r="A344" s="18"/>
      <c r="B344" s="16"/>
      <c r="C344" s="17"/>
      <c r="D344" s="16"/>
    </row>
    <row r="345" spans="1:4" s="3" customFormat="1" ht="14.25" x14ac:dyDescent="0.2">
      <c r="A345" s="15"/>
      <c r="B345" s="16"/>
      <c r="C345" s="17"/>
      <c r="D345" s="16"/>
    </row>
    <row r="346" spans="1:4" s="3" customFormat="1" ht="14.25" x14ac:dyDescent="0.2">
      <c r="A346" s="18"/>
      <c r="B346" s="16"/>
      <c r="C346" s="17"/>
      <c r="D346" s="16"/>
    </row>
    <row r="347" spans="1:4" s="3" customFormat="1" ht="14.25" x14ac:dyDescent="0.2">
      <c r="A347" s="15"/>
      <c r="B347" s="16"/>
      <c r="C347" s="17"/>
      <c r="D347" s="16"/>
    </row>
    <row r="348" spans="1:4" s="3" customFormat="1" ht="14.25" x14ac:dyDescent="0.2">
      <c r="A348" s="18"/>
      <c r="B348" s="16"/>
      <c r="C348" s="17"/>
      <c r="D348" s="16"/>
    </row>
    <row r="349" spans="1:4" s="3" customFormat="1" ht="14.25" x14ac:dyDescent="0.2">
      <c r="A349" s="15"/>
      <c r="B349" s="16"/>
      <c r="C349" s="17"/>
      <c r="D349" s="16"/>
    </row>
    <row r="350" spans="1:4" s="3" customFormat="1" ht="14.25" x14ac:dyDescent="0.2">
      <c r="A350" s="18"/>
      <c r="B350" s="16"/>
      <c r="C350" s="17"/>
      <c r="D350" s="16"/>
    </row>
    <row r="351" spans="1:4" s="3" customFormat="1" ht="14.25" x14ac:dyDescent="0.2">
      <c r="A351" s="15"/>
      <c r="B351" s="16"/>
      <c r="C351" s="17"/>
      <c r="D351" s="16"/>
    </row>
    <row r="352" spans="1:4" s="3" customFormat="1" ht="14.25" x14ac:dyDescent="0.2">
      <c r="A352" s="18"/>
      <c r="B352" s="16"/>
      <c r="C352" s="17"/>
      <c r="D352" s="16"/>
    </row>
    <row r="353" spans="1:4" s="3" customFormat="1" ht="14.25" x14ac:dyDescent="0.2">
      <c r="A353" s="15"/>
      <c r="B353" s="16"/>
      <c r="C353" s="17"/>
      <c r="D353" s="16"/>
    </row>
    <row r="354" spans="1:4" s="3" customFormat="1" ht="14.25" x14ac:dyDescent="0.2">
      <c r="A354" s="18"/>
      <c r="B354" s="16"/>
      <c r="C354" s="17"/>
      <c r="D354" s="16"/>
    </row>
    <row r="355" spans="1:4" s="3" customFormat="1" ht="14.25" x14ac:dyDescent="0.2">
      <c r="A355" s="15"/>
      <c r="B355" s="16"/>
      <c r="C355" s="17"/>
      <c r="D355" s="16"/>
    </row>
    <row r="356" spans="1:4" s="3" customFormat="1" ht="14.25" x14ac:dyDescent="0.2">
      <c r="A356" s="18"/>
      <c r="B356" s="16"/>
      <c r="C356" s="17"/>
      <c r="D356" s="16"/>
    </row>
    <row r="357" spans="1:4" s="3" customFormat="1" ht="14.25" x14ac:dyDescent="0.2">
      <c r="A357" s="15"/>
      <c r="B357" s="16"/>
      <c r="C357" s="17"/>
      <c r="D357" s="16"/>
    </row>
    <row r="358" spans="1:4" s="3" customFormat="1" ht="14.25" x14ac:dyDescent="0.2">
      <c r="A358" s="18"/>
      <c r="B358" s="16"/>
      <c r="C358" s="17"/>
      <c r="D358" s="16"/>
    </row>
    <row r="359" spans="1:4" s="3" customFormat="1" ht="14.25" x14ac:dyDescent="0.2">
      <c r="A359" s="15"/>
      <c r="B359" s="16"/>
      <c r="C359" s="17"/>
      <c r="D359" s="16"/>
    </row>
    <row r="360" spans="1:4" s="3" customFormat="1" ht="14.25" x14ac:dyDescent="0.2">
      <c r="A360" s="18"/>
      <c r="B360" s="16"/>
      <c r="C360" s="17"/>
      <c r="D360" s="16"/>
    </row>
    <row r="361" spans="1:4" s="3" customFormat="1" ht="14.25" x14ac:dyDescent="0.2">
      <c r="A361" s="15"/>
      <c r="B361" s="16"/>
      <c r="C361" s="17"/>
      <c r="D361" s="16"/>
    </row>
    <row r="362" spans="1:4" s="3" customFormat="1" ht="14.25" x14ac:dyDescent="0.2">
      <c r="A362" s="18"/>
      <c r="B362" s="16"/>
      <c r="C362" s="17"/>
      <c r="D362" s="16"/>
    </row>
    <row r="363" spans="1:4" s="3" customFormat="1" ht="14.25" x14ac:dyDescent="0.2">
      <c r="A363" s="15"/>
      <c r="B363" s="16"/>
      <c r="C363" s="17"/>
      <c r="D363" s="16"/>
    </row>
    <row r="364" spans="1:4" s="3" customFormat="1" ht="14.25" x14ac:dyDescent="0.2">
      <c r="A364" s="18"/>
      <c r="B364" s="16"/>
      <c r="C364" s="17"/>
      <c r="D364" s="16"/>
    </row>
    <row r="365" spans="1:4" s="3" customFormat="1" ht="14.25" x14ac:dyDescent="0.2">
      <c r="A365" s="15"/>
      <c r="B365" s="16"/>
      <c r="C365" s="17"/>
      <c r="D365" s="16"/>
    </row>
    <row r="366" spans="1:4" s="3" customFormat="1" ht="14.25" x14ac:dyDescent="0.2">
      <c r="A366" s="18"/>
      <c r="B366" s="16"/>
      <c r="C366" s="17"/>
      <c r="D366" s="16"/>
    </row>
    <row r="367" spans="1:4" s="3" customFormat="1" ht="14.25" x14ac:dyDescent="0.2">
      <c r="A367" s="15"/>
      <c r="B367" s="16"/>
      <c r="C367" s="17"/>
      <c r="D367" s="16"/>
    </row>
    <row r="368" spans="1:4" s="3" customFormat="1" ht="14.25" x14ac:dyDescent="0.2">
      <c r="A368" s="18"/>
      <c r="B368" s="16"/>
      <c r="C368" s="17"/>
      <c r="D368" s="16"/>
    </row>
    <row r="369" spans="1:4" s="3" customFormat="1" ht="14.25" x14ac:dyDescent="0.2">
      <c r="A369" s="15"/>
      <c r="B369" s="16"/>
      <c r="C369" s="17"/>
      <c r="D369" s="16"/>
    </row>
    <row r="370" spans="1:4" s="3" customFormat="1" ht="14.25" x14ac:dyDescent="0.2">
      <c r="A370" s="18"/>
      <c r="B370" s="16"/>
      <c r="C370" s="17"/>
      <c r="D370" s="16"/>
    </row>
    <row r="371" spans="1:4" s="3" customFormat="1" ht="14.25" x14ac:dyDescent="0.2">
      <c r="A371" s="15"/>
      <c r="B371" s="16"/>
      <c r="C371" s="17"/>
      <c r="D371" s="16"/>
    </row>
    <row r="372" spans="1:4" s="3" customFormat="1" ht="14.25" x14ac:dyDescent="0.2">
      <c r="A372" s="18"/>
      <c r="B372" s="16"/>
      <c r="C372" s="17"/>
      <c r="D372" s="16"/>
    </row>
    <row r="373" spans="1:4" s="3" customFormat="1" ht="14.25" x14ac:dyDescent="0.2">
      <c r="A373" s="15"/>
      <c r="B373" s="16"/>
      <c r="C373" s="17"/>
      <c r="D373" s="16"/>
    </row>
    <row r="374" spans="1:4" s="3" customFormat="1" ht="14.25" x14ac:dyDescent="0.2">
      <c r="A374" s="18"/>
      <c r="B374" s="16"/>
      <c r="C374" s="17"/>
      <c r="D374" s="16"/>
    </row>
    <row r="375" spans="1:4" s="3" customFormat="1" ht="14.25" x14ac:dyDescent="0.2">
      <c r="A375" s="15"/>
      <c r="B375" s="16"/>
      <c r="C375" s="17"/>
      <c r="D375" s="16"/>
    </row>
    <row r="376" spans="1:4" s="3" customFormat="1" ht="14.25" x14ac:dyDescent="0.2">
      <c r="A376" s="18"/>
      <c r="B376" s="16"/>
      <c r="C376" s="17"/>
      <c r="D376" s="16"/>
    </row>
    <row r="377" spans="1:4" s="3" customFormat="1" ht="14.25" x14ac:dyDescent="0.2">
      <c r="A377" s="15"/>
      <c r="B377" s="16"/>
      <c r="C377" s="17"/>
      <c r="D377" s="16"/>
    </row>
    <row r="378" spans="1:4" s="3" customFormat="1" ht="14.25" x14ac:dyDescent="0.2">
      <c r="A378" s="18"/>
      <c r="B378" s="16"/>
      <c r="C378" s="17"/>
      <c r="D378" s="16"/>
    </row>
    <row r="379" spans="1:4" s="3" customFormat="1" ht="14.25" x14ac:dyDescent="0.2">
      <c r="A379" s="15"/>
      <c r="B379" s="16"/>
      <c r="C379" s="17"/>
      <c r="D379" s="16"/>
    </row>
    <row r="380" spans="1:4" s="3" customFormat="1" ht="14.25" x14ac:dyDescent="0.2">
      <c r="A380" s="18"/>
      <c r="B380" s="16"/>
      <c r="C380" s="17"/>
      <c r="D380" s="16"/>
    </row>
    <row r="381" spans="1:4" s="3" customFormat="1" ht="14.25" x14ac:dyDescent="0.2">
      <c r="A381" s="15"/>
      <c r="B381" s="16"/>
      <c r="C381" s="17"/>
      <c r="D381" s="16"/>
    </row>
    <row r="382" spans="1:4" s="3" customFormat="1" ht="14.25" x14ac:dyDescent="0.2">
      <c r="A382" s="18"/>
      <c r="B382" s="16"/>
      <c r="C382" s="17"/>
      <c r="D382" s="16"/>
    </row>
    <row r="383" spans="1:4" s="3" customFormat="1" ht="14.25" x14ac:dyDescent="0.2">
      <c r="A383" s="15"/>
      <c r="B383" s="16"/>
      <c r="C383" s="17"/>
      <c r="D383" s="16"/>
    </row>
    <row r="384" spans="1:4" s="3" customFormat="1" ht="14.25" x14ac:dyDescent="0.2">
      <c r="A384" s="18"/>
      <c r="B384" s="16"/>
      <c r="C384" s="17"/>
      <c r="D384" s="16"/>
    </row>
    <row r="385" spans="1:4" s="3" customFormat="1" ht="14.25" x14ac:dyDescent="0.2">
      <c r="A385" s="15"/>
      <c r="B385" s="16"/>
      <c r="C385" s="17"/>
      <c r="D385" s="16"/>
    </row>
    <row r="386" spans="1:4" s="3" customFormat="1" ht="14.25" x14ac:dyDescent="0.2">
      <c r="A386" s="18"/>
      <c r="B386" s="16"/>
      <c r="C386" s="17"/>
      <c r="D386" s="16"/>
    </row>
    <row r="387" spans="1:4" s="3" customFormat="1" ht="14.25" x14ac:dyDescent="0.2">
      <c r="A387" s="15"/>
      <c r="B387" s="16"/>
      <c r="C387" s="17"/>
      <c r="D387" s="16"/>
    </row>
    <row r="388" spans="1:4" s="3" customFormat="1" ht="14.25" x14ac:dyDescent="0.2">
      <c r="A388" s="18"/>
      <c r="B388" s="16"/>
      <c r="C388" s="17"/>
      <c r="D388" s="16"/>
    </row>
    <row r="389" spans="1:4" s="3" customFormat="1" ht="14.25" x14ac:dyDescent="0.2">
      <c r="A389" s="15"/>
      <c r="B389" s="16"/>
      <c r="C389" s="17"/>
      <c r="D389" s="16"/>
    </row>
    <row r="390" spans="1:4" s="3" customFormat="1" ht="14.25" x14ac:dyDescent="0.2">
      <c r="A390" s="18"/>
      <c r="B390" s="16"/>
      <c r="C390" s="17"/>
      <c r="D390" s="16"/>
    </row>
    <row r="391" spans="1:4" s="3" customFormat="1" ht="14.25" x14ac:dyDescent="0.2">
      <c r="A391" s="15"/>
      <c r="B391" s="16"/>
      <c r="C391" s="17"/>
      <c r="D391" s="16"/>
    </row>
    <row r="392" spans="1:4" s="3" customFormat="1" ht="14.25" x14ac:dyDescent="0.2">
      <c r="A392" s="18"/>
      <c r="B392" s="16"/>
      <c r="C392" s="17"/>
      <c r="D392" s="16"/>
    </row>
    <row r="393" spans="1:4" s="3" customFormat="1" ht="14.25" x14ac:dyDescent="0.2">
      <c r="A393" s="15"/>
      <c r="B393" s="16"/>
      <c r="C393" s="17"/>
      <c r="D393" s="16"/>
    </row>
    <row r="394" spans="1:4" s="3" customFormat="1" ht="14.25" x14ac:dyDescent="0.2">
      <c r="A394" s="18"/>
      <c r="B394" s="16"/>
      <c r="C394" s="17"/>
      <c r="D394" s="16"/>
    </row>
    <row r="395" spans="1:4" s="3" customFormat="1" ht="14.25" x14ac:dyDescent="0.2">
      <c r="A395" s="15"/>
      <c r="B395" s="16"/>
      <c r="C395" s="17"/>
      <c r="D395" s="16"/>
    </row>
    <row r="396" spans="1:4" s="3" customFormat="1" ht="14.25" x14ac:dyDescent="0.2">
      <c r="A396" s="18"/>
      <c r="B396" s="16"/>
      <c r="C396" s="17"/>
      <c r="D396" s="16"/>
    </row>
    <row r="397" spans="1:4" s="3" customFormat="1" ht="14.25" x14ac:dyDescent="0.2">
      <c r="A397" s="15"/>
      <c r="B397" s="16"/>
      <c r="C397" s="17"/>
      <c r="D397" s="16"/>
    </row>
    <row r="398" spans="1:4" s="3" customFormat="1" ht="14.25" x14ac:dyDescent="0.2">
      <c r="A398" s="18"/>
      <c r="B398" s="16"/>
      <c r="C398" s="17"/>
      <c r="D398" s="16"/>
    </row>
    <row r="399" spans="1:4" s="3" customFormat="1" ht="14.25" x14ac:dyDescent="0.2">
      <c r="A399" s="15"/>
      <c r="B399" s="16"/>
      <c r="C399" s="17"/>
      <c r="D399" s="16"/>
    </row>
    <row r="400" spans="1:4" s="3" customFormat="1" ht="14.25" x14ac:dyDescent="0.2">
      <c r="A400" s="18"/>
      <c r="B400" s="16"/>
      <c r="C400" s="17"/>
      <c r="D400" s="16"/>
    </row>
    <row r="401" spans="1:4" s="3" customFormat="1" ht="14.25" x14ac:dyDescent="0.2">
      <c r="A401" s="15"/>
      <c r="B401" s="16"/>
      <c r="C401" s="17"/>
      <c r="D401" s="16"/>
    </row>
    <row r="402" spans="1:4" s="3" customFormat="1" ht="14.25" x14ac:dyDescent="0.2">
      <c r="A402" s="18"/>
      <c r="B402" s="16"/>
      <c r="C402" s="17"/>
      <c r="D402" s="16"/>
    </row>
    <row r="403" spans="1:4" s="3" customFormat="1" ht="14.25" x14ac:dyDescent="0.2">
      <c r="A403" s="15"/>
      <c r="B403" s="16"/>
      <c r="C403" s="17"/>
      <c r="D403" s="16"/>
    </row>
    <row r="404" spans="1:4" s="3" customFormat="1" ht="14.25" x14ac:dyDescent="0.2">
      <c r="A404" s="18"/>
      <c r="B404" s="16"/>
      <c r="C404" s="17"/>
      <c r="D404" s="16"/>
    </row>
    <row r="405" spans="1:4" s="3" customFormat="1" ht="14.25" x14ac:dyDescent="0.2">
      <c r="A405" s="15"/>
      <c r="B405" s="16"/>
      <c r="C405" s="17"/>
      <c r="D405" s="16"/>
    </row>
    <row r="406" spans="1:4" s="3" customFormat="1" ht="14.25" x14ac:dyDescent="0.2">
      <c r="A406" s="18"/>
      <c r="B406" s="16"/>
      <c r="C406" s="17"/>
      <c r="D406" s="16"/>
    </row>
    <row r="407" spans="1:4" s="3" customFormat="1" ht="14.25" x14ac:dyDescent="0.2">
      <c r="A407" s="15"/>
      <c r="B407" s="16"/>
      <c r="C407" s="17"/>
      <c r="D407" s="16"/>
    </row>
    <row r="408" spans="1:4" s="3" customFormat="1" ht="14.25" x14ac:dyDescent="0.2">
      <c r="A408" s="18"/>
      <c r="B408" s="16"/>
      <c r="C408" s="17"/>
      <c r="D408" s="16"/>
    </row>
    <row r="409" spans="1:4" s="3" customFormat="1" ht="14.25" x14ac:dyDescent="0.2">
      <c r="A409" s="15"/>
      <c r="B409" s="16"/>
      <c r="C409" s="17"/>
      <c r="D409" s="16"/>
    </row>
    <row r="410" spans="1:4" s="3" customFormat="1" ht="14.25" x14ac:dyDescent="0.2">
      <c r="A410" s="18"/>
      <c r="B410" s="16"/>
      <c r="C410" s="17"/>
      <c r="D410" s="16"/>
    </row>
    <row r="411" spans="1:4" s="3" customFormat="1" ht="14.25" x14ac:dyDescent="0.2">
      <c r="A411" s="15"/>
      <c r="B411" s="16"/>
      <c r="C411" s="17"/>
      <c r="D411" s="16"/>
    </row>
    <row r="412" spans="1:4" s="3" customFormat="1" ht="14.25" x14ac:dyDescent="0.2">
      <c r="A412" s="18"/>
      <c r="B412" s="16"/>
      <c r="C412" s="17"/>
      <c r="D412" s="16"/>
    </row>
    <row r="413" spans="1:4" s="3" customFormat="1" ht="14.25" x14ac:dyDescent="0.2">
      <c r="A413" s="15"/>
      <c r="B413" s="16"/>
      <c r="C413" s="17"/>
      <c r="D413" s="16"/>
    </row>
    <row r="414" spans="1:4" s="3" customFormat="1" ht="14.25" x14ac:dyDescent="0.2">
      <c r="A414" s="18"/>
      <c r="B414" s="16"/>
      <c r="C414" s="17"/>
      <c r="D414" s="16"/>
    </row>
    <row r="415" spans="1:4" s="3" customFormat="1" ht="14.25" x14ac:dyDescent="0.2">
      <c r="A415" s="15"/>
      <c r="B415" s="16"/>
      <c r="C415" s="17"/>
      <c r="D415" s="16"/>
    </row>
    <row r="416" spans="1:4" s="3" customFormat="1" ht="14.25" x14ac:dyDescent="0.2">
      <c r="A416" s="18"/>
      <c r="B416" s="16"/>
      <c r="C416" s="17"/>
      <c r="D416" s="16"/>
    </row>
    <row r="417" spans="1:4" s="3" customFormat="1" ht="14.25" x14ac:dyDescent="0.2">
      <c r="A417" s="15"/>
      <c r="B417" s="16"/>
      <c r="C417" s="17"/>
      <c r="D417" s="16"/>
    </row>
    <row r="418" spans="1:4" s="3" customFormat="1" ht="14.25" x14ac:dyDescent="0.2">
      <c r="A418" s="18"/>
      <c r="B418" s="16"/>
      <c r="C418" s="17"/>
      <c r="D418" s="16"/>
    </row>
    <row r="419" spans="1:4" s="3" customFormat="1" ht="14.25" x14ac:dyDescent="0.2">
      <c r="A419" s="15"/>
      <c r="B419" s="16"/>
      <c r="C419" s="17"/>
      <c r="D419" s="16"/>
    </row>
    <row r="420" spans="1:4" s="3" customFormat="1" ht="14.25" x14ac:dyDescent="0.2">
      <c r="A420" s="18"/>
      <c r="B420" s="16"/>
      <c r="C420" s="17"/>
      <c r="D420" s="16"/>
    </row>
    <row r="421" spans="1:4" s="3" customFormat="1" ht="14.25" x14ac:dyDescent="0.2">
      <c r="A421" s="15"/>
      <c r="B421" s="16"/>
      <c r="C421" s="17"/>
      <c r="D421" s="16"/>
    </row>
    <row r="422" spans="1:4" s="3" customFormat="1" ht="14.25" x14ac:dyDescent="0.2">
      <c r="A422" s="18"/>
      <c r="B422" s="16"/>
      <c r="C422" s="17"/>
      <c r="D422" s="16"/>
    </row>
    <row r="423" spans="1:4" s="3" customFormat="1" ht="14.25" x14ac:dyDescent="0.2">
      <c r="A423" s="15"/>
      <c r="B423" s="16"/>
      <c r="C423" s="17"/>
      <c r="D423" s="16"/>
    </row>
    <row r="424" spans="1:4" s="3" customFormat="1" ht="14.25" x14ac:dyDescent="0.2">
      <c r="A424" s="18"/>
      <c r="B424" s="16"/>
      <c r="C424" s="17"/>
      <c r="D424" s="16"/>
    </row>
    <row r="425" spans="1:4" s="3" customFormat="1" ht="14.25" x14ac:dyDescent="0.2">
      <c r="A425" s="15"/>
      <c r="B425" s="16"/>
      <c r="C425" s="17"/>
      <c r="D425" s="16"/>
    </row>
    <row r="426" spans="1:4" s="3" customFormat="1" ht="14.25" x14ac:dyDescent="0.2">
      <c r="A426" s="18"/>
      <c r="B426" s="16"/>
      <c r="C426" s="17"/>
      <c r="D426" s="16"/>
    </row>
    <row r="427" spans="1:4" s="3" customFormat="1" ht="14.25" x14ac:dyDescent="0.2">
      <c r="A427" s="15"/>
      <c r="B427" s="16"/>
      <c r="C427" s="17"/>
      <c r="D427" s="16"/>
    </row>
    <row r="428" spans="1:4" s="3" customFormat="1" ht="14.25" x14ac:dyDescent="0.2">
      <c r="A428" s="18"/>
      <c r="B428" s="16"/>
      <c r="C428" s="17"/>
      <c r="D428" s="16"/>
    </row>
    <row r="429" spans="1:4" s="3" customFormat="1" ht="14.25" x14ac:dyDescent="0.2">
      <c r="A429" s="15"/>
      <c r="B429" s="16"/>
      <c r="C429" s="17"/>
      <c r="D429" s="16"/>
    </row>
    <row r="430" spans="1:4" s="3" customFormat="1" ht="14.25" x14ac:dyDescent="0.2">
      <c r="A430" s="18"/>
      <c r="B430" s="16"/>
      <c r="C430" s="17"/>
      <c r="D430" s="16"/>
    </row>
    <row r="431" spans="1:4" s="3" customFormat="1" ht="14.25" x14ac:dyDescent="0.2">
      <c r="A431" s="15"/>
      <c r="B431" s="16"/>
      <c r="C431" s="17"/>
      <c r="D431" s="16"/>
    </row>
    <row r="432" spans="1:4" s="3" customFormat="1" ht="14.25" x14ac:dyDescent="0.2">
      <c r="A432" s="18"/>
      <c r="B432" s="16"/>
      <c r="C432" s="17"/>
      <c r="D432" s="16"/>
    </row>
    <row r="433" spans="1:4" s="3" customFormat="1" ht="14.25" x14ac:dyDescent="0.2">
      <c r="A433" s="15"/>
      <c r="B433" s="16"/>
      <c r="C433" s="17"/>
      <c r="D433" s="16"/>
    </row>
    <row r="434" spans="1:4" s="3" customFormat="1" ht="14.25" x14ac:dyDescent="0.2">
      <c r="A434" s="18"/>
      <c r="B434" s="16"/>
      <c r="C434" s="17"/>
      <c r="D434" s="16"/>
    </row>
    <row r="435" spans="1:4" s="3" customFormat="1" ht="14.25" x14ac:dyDescent="0.2">
      <c r="A435" s="15"/>
      <c r="B435" s="16"/>
      <c r="C435" s="17"/>
      <c r="D435" s="16"/>
    </row>
    <row r="436" spans="1:4" s="3" customFormat="1" ht="14.25" x14ac:dyDescent="0.2">
      <c r="A436" s="18"/>
      <c r="B436" s="16"/>
      <c r="C436" s="17"/>
      <c r="D436" s="16"/>
    </row>
    <row r="437" spans="1:4" s="3" customFormat="1" ht="14.25" x14ac:dyDescent="0.2">
      <c r="A437" s="15"/>
      <c r="B437" s="16"/>
      <c r="C437" s="17"/>
      <c r="D437" s="16"/>
    </row>
    <row r="438" spans="1:4" s="3" customFormat="1" ht="14.25" x14ac:dyDescent="0.2">
      <c r="A438" s="18"/>
      <c r="B438" s="16"/>
      <c r="C438" s="17"/>
      <c r="D438" s="16"/>
    </row>
    <row r="439" spans="1:4" s="3" customFormat="1" ht="14.25" x14ac:dyDescent="0.2">
      <c r="A439" s="15"/>
      <c r="B439" s="16"/>
      <c r="C439" s="17"/>
      <c r="D439" s="16"/>
    </row>
    <row r="440" spans="1:4" s="3" customFormat="1" ht="14.25" x14ac:dyDescent="0.2">
      <c r="A440" s="18"/>
      <c r="B440" s="16"/>
      <c r="C440" s="17"/>
      <c r="D440" s="16"/>
    </row>
    <row r="441" spans="1:4" s="3" customFormat="1" ht="14.25" x14ac:dyDescent="0.2">
      <c r="A441" s="15"/>
      <c r="B441" s="16"/>
      <c r="C441" s="17"/>
      <c r="D441" s="16"/>
    </row>
    <row r="442" spans="1:4" s="3" customFormat="1" ht="14.25" x14ac:dyDescent="0.2">
      <c r="A442" s="18"/>
      <c r="B442" s="16"/>
      <c r="C442" s="17"/>
      <c r="D442" s="16"/>
    </row>
    <row r="443" spans="1:4" s="3" customFormat="1" ht="14.25" x14ac:dyDescent="0.2">
      <c r="A443" s="15"/>
      <c r="B443" s="16"/>
      <c r="C443" s="17"/>
      <c r="D443" s="16"/>
    </row>
    <row r="444" spans="1:4" s="3" customFormat="1" ht="14.25" x14ac:dyDescent="0.2">
      <c r="A444" s="18"/>
      <c r="B444" s="16"/>
      <c r="C444" s="17"/>
      <c r="D444" s="16"/>
    </row>
    <row r="445" spans="1:4" s="3" customFormat="1" ht="14.25" x14ac:dyDescent="0.2">
      <c r="A445" s="15"/>
      <c r="B445" s="16"/>
      <c r="C445" s="17"/>
      <c r="D445" s="16"/>
    </row>
    <row r="446" spans="1:4" s="3" customFormat="1" ht="14.25" x14ac:dyDescent="0.2">
      <c r="A446" s="18"/>
      <c r="B446" s="16"/>
      <c r="C446" s="17"/>
      <c r="D446" s="16"/>
    </row>
    <row r="447" spans="1:4" s="3" customFormat="1" ht="14.25" x14ac:dyDescent="0.2">
      <c r="A447" s="15"/>
      <c r="B447" s="16"/>
      <c r="C447" s="17"/>
      <c r="D447" s="16"/>
    </row>
    <row r="448" spans="1:4" s="3" customFormat="1" ht="14.25" x14ac:dyDescent="0.2">
      <c r="A448" s="18"/>
      <c r="B448" s="16"/>
      <c r="C448" s="17"/>
      <c r="D448" s="16"/>
    </row>
    <row r="449" spans="1:4" s="3" customFormat="1" ht="14.25" x14ac:dyDescent="0.2">
      <c r="A449" s="15"/>
      <c r="B449" s="16"/>
      <c r="C449" s="17"/>
      <c r="D449" s="16"/>
    </row>
    <row r="450" spans="1:4" s="3" customFormat="1" ht="14.25" x14ac:dyDescent="0.2">
      <c r="A450" s="18"/>
      <c r="B450" s="16"/>
      <c r="C450" s="17"/>
      <c r="D450" s="16"/>
    </row>
    <row r="451" spans="1:4" s="3" customFormat="1" ht="14.25" x14ac:dyDescent="0.2">
      <c r="A451" s="15"/>
      <c r="B451" s="16"/>
      <c r="C451" s="17"/>
      <c r="D451" s="16"/>
    </row>
    <row r="452" spans="1:4" s="3" customFormat="1" ht="14.25" x14ac:dyDescent="0.2">
      <c r="A452" s="18"/>
      <c r="B452" s="16"/>
      <c r="C452" s="17"/>
      <c r="D452" s="16"/>
    </row>
    <row r="453" spans="1:4" s="3" customFormat="1" ht="14.25" x14ac:dyDescent="0.2">
      <c r="A453" s="15"/>
      <c r="B453" s="16"/>
      <c r="C453" s="17"/>
      <c r="D453" s="16"/>
    </row>
    <row r="454" spans="1:4" s="3" customFormat="1" ht="14.25" x14ac:dyDescent="0.2">
      <c r="A454" s="18"/>
      <c r="B454" s="16"/>
      <c r="C454" s="17"/>
      <c r="D454" s="16"/>
    </row>
    <row r="455" spans="1:4" s="3" customFormat="1" ht="14.25" x14ac:dyDescent="0.2">
      <c r="A455" s="15"/>
      <c r="B455" s="16"/>
      <c r="C455" s="17"/>
      <c r="D455" s="16"/>
    </row>
    <row r="456" spans="1:4" s="3" customFormat="1" ht="14.25" x14ac:dyDescent="0.2">
      <c r="A456" s="18"/>
      <c r="B456" s="16"/>
      <c r="C456" s="17"/>
      <c r="D456" s="16"/>
    </row>
    <row r="457" spans="1:4" s="3" customFormat="1" ht="14.25" x14ac:dyDescent="0.2">
      <c r="A457" s="15"/>
      <c r="B457" s="16"/>
      <c r="C457" s="17"/>
      <c r="D457" s="16"/>
    </row>
    <row r="458" spans="1:4" s="3" customFormat="1" ht="14.25" x14ac:dyDescent="0.2">
      <c r="A458" s="18"/>
      <c r="B458" s="16"/>
      <c r="C458" s="17"/>
      <c r="D458" s="16"/>
    </row>
    <row r="459" spans="1:4" s="3" customFormat="1" ht="14.25" x14ac:dyDescent="0.2">
      <c r="A459" s="15"/>
      <c r="B459" s="16"/>
      <c r="C459" s="17"/>
      <c r="D459" s="16"/>
    </row>
    <row r="460" spans="1:4" s="3" customFormat="1" ht="14.25" x14ac:dyDescent="0.2">
      <c r="A460" s="18"/>
      <c r="B460" s="16"/>
      <c r="C460" s="17"/>
      <c r="D460" s="16"/>
    </row>
    <row r="461" spans="1:4" s="3" customFormat="1" ht="14.25" x14ac:dyDescent="0.2">
      <c r="A461" s="15"/>
      <c r="B461" s="16"/>
      <c r="C461" s="17"/>
      <c r="D461" s="16"/>
    </row>
    <row r="462" spans="1:4" s="3" customFormat="1" ht="14.25" x14ac:dyDescent="0.2">
      <c r="A462" s="18"/>
      <c r="B462" s="16"/>
      <c r="C462" s="17"/>
      <c r="D462" s="16"/>
    </row>
    <row r="463" spans="1:4" s="3" customFormat="1" ht="14.25" x14ac:dyDescent="0.2">
      <c r="A463" s="15"/>
      <c r="B463" s="16"/>
      <c r="C463" s="17"/>
      <c r="D463" s="16"/>
    </row>
    <row r="464" spans="1:4" s="3" customFormat="1" ht="14.25" x14ac:dyDescent="0.2">
      <c r="A464" s="18"/>
      <c r="B464" s="16"/>
      <c r="C464" s="17"/>
      <c r="D464" s="16"/>
    </row>
    <row r="465" spans="1:4" s="3" customFormat="1" ht="14.25" x14ac:dyDescent="0.2">
      <c r="A465" s="15"/>
      <c r="B465" s="16"/>
      <c r="C465" s="17"/>
      <c r="D465" s="16"/>
    </row>
    <row r="466" spans="1:4" s="3" customFormat="1" ht="14.25" x14ac:dyDescent="0.2">
      <c r="A466" s="18"/>
      <c r="B466" s="16"/>
      <c r="C466" s="17"/>
      <c r="D466" s="16"/>
    </row>
    <row r="467" spans="1:4" s="3" customFormat="1" ht="14.25" x14ac:dyDescent="0.2">
      <c r="A467" s="15"/>
      <c r="B467" s="16"/>
      <c r="C467" s="17"/>
      <c r="D467" s="16"/>
    </row>
    <row r="468" spans="1:4" s="3" customFormat="1" ht="14.25" x14ac:dyDescent="0.2">
      <c r="A468" s="18"/>
      <c r="B468" s="16"/>
      <c r="C468" s="17"/>
      <c r="D468" s="16"/>
    </row>
    <row r="469" spans="1:4" s="3" customFormat="1" ht="14.25" x14ac:dyDescent="0.2">
      <c r="A469" s="15"/>
      <c r="B469" s="16"/>
      <c r="C469" s="17"/>
      <c r="D469" s="16"/>
    </row>
    <row r="470" spans="1:4" s="3" customFormat="1" ht="14.25" x14ac:dyDescent="0.2">
      <c r="A470" s="18"/>
      <c r="B470" s="16"/>
      <c r="C470" s="17"/>
      <c r="D470" s="16"/>
    </row>
    <row r="471" spans="1:4" s="3" customFormat="1" ht="14.25" x14ac:dyDescent="0.2">
      <c r="A471" s="15"/>
      <c r="B471" s="16"/>
      <c r="C471" s="17"/>
      <c r="D471" s="16"/>
    </row>
    <row r="472" spans="1:4" s="3" customFormat="1" ht="14.25" x14ac:dyDescent="0.2">
      <c r="A472" s="18"/>
      <c r="B472" s="16"/>
      <c r="C472" s="17"/>
      <c r="D472" s="16"/>
    </row>
    <row r="473" spans="1:4" s="3" customFormat="1" ht="14.25" x14ac:dyDescent="0.2">
      <c r="A473" s="15"/>
      <c r="B473" s="16"/>
      <c r="C473" s="17"/>
      <c r="D473" s="16"/>
    </row>
    <row r="474" spans="1:4" s="3" customFormat="1" ht="14.25" x14ac:dyDescent="0.2">
      <c r="A474" s="18"/>
      <c r="B474" s="16"/>
      <c r="C474" s="17"/>
      <c r="D474" s="16"/>
    </row>
    <row r="475" spans="1:4" s="3" customFormat="1" ht="14.25" x14ac:dyDescent="0.2">
      <c r="A475" s="15"/>
      <c r="B475" s="16"/>
      <c r="C475" s="17"/>
      <c r="D475" s="16"/>
    </row>
    <row r="476" spans="1:4" s="3" customFormat="1" ht="14.25" x14ac:dyDescent="0.2">
      <c r="A476" s="18"/>
      <c r="B476" s="16"/>
      <c r="C476" s="17"/>
      <c r="D476" s="16"/>
    </row>
    <row r="477" spans="1:4" s="3" customFormat="1" ht="14.25" x14ac:dyDescent="0.2">
      <c r="A477" s="15"/>
      <c r="B477" s="16"/>
      <c r="C477" s="17"/>
      <c r="D477" s="16"/>
    </row>
    <row r="478" spans="1:4" s="3" customFormat="1" ht="14.25" x14ac:dyDescent="0.2">
      <c r="A478" s="18"/>
      <c r="B478" s="16"/>
      <c r="C478" s="17"/>
      <c r="D478" s="16"/>
    </row>
    <row r="479" spans="1:4" s="3" customFormat="1" ht="14.25" x14ac:dyDescent="0.2">
      <c r="A479" s="15"/>
      <c r="B479" s="16"/>
      <c r="C479" s="17"/>
      <c r="D479" s="16"/>
    </row>
    <row r="480" spans="1:4" s="3" customFormat="1" ht="14.25" x14ac:dyDescent="0.2">
      <c r="A480" s="18"/>
      <c r="B480" s="16"/>
      <c r="C480" s="17"/>
      <c r="D480" s="16"/>
    </row>
    <row r="481" spans="1:4" s="3" customFormat="1" ht="14.25" x14ac:dyDescent="0.2">
      <c r="A481" s="15"/>
      <c r="B481" s="16"/>
      <c r="C481" s="17"/>
      <c r="D481" s="16"/>
    </row>
    <row r="482" spans="1:4" s="3" customFormat="1" ht="14.25" x14ac:dyDescent="0.2">
      <c r="A482" s="18"/>
      <c r="B482" s="16"/>
      <c r="C482" s="17"/>
      <c r="D482" s="16"/>
    </row>
    <row r="483" spans="1:4" s="3" customFormat="1" ht="14.25" x14ac:dyDescent="0.2">
      <c r="A483" s="15"/>
      <c r="B483" s="16"/>
      <c r="C483" s="17"/>
      <c r="D483" s="16"/>
    </row>
    <row r="484" spans="1:4" s="3" customFormat="1" ht="14.25" x14ac:dyDescent="0.2">
      <c r="A484" s="18"/>
      <c r="B484" s="16"/>
      <c r="C484" s="17"/>
      <c r="D484" s="16"/>
    </row>
    <row r="485" spans="1:4" s="3" customFormat="1" ht="14.25" x14ac:dyDescent="0.2">
      <c r="A485" s="15"/>
      <c r="B485" s="16"/>
      <c r="C485" s="17"/>
      <c r="D485" s="16"/>
    </row>
    <row r="486" spans="1:4" s="3" customFormat="1" ht="14.25" x14ac:dyDescent="0.2">
      <c r="A486" s="18"/>
      <c r="B486" s="16"/>
      <c r="C486" s="17"/>
      <c r="D486" s="16"/>
    </row>
    <row r="487" spans="1:4" s="3" customFormat="1" ht="14.25" x14ac:dyDescent="0.2">
      <c r="A487" s="15"/>
      <c r="B487" s="16"/>
      <c r="C487" s="17"/>
      <c r="D487" s="16"/>
    </row>
    <row r="488" spans="1:4" s="3" customFormat="1" ht="14.25" x14ac:dyDescent="0.2">
      <c r="A488" s="18"/>
      <c r="B488" s="16"/>
      <c r="C488" s="17"/>
      <c r="D488" s="16"/>
    </row>
    <row r="489" spans="1:4" s="3" customFormat="1" ht="14.25" x14ac:dyDescent="0.2">
      <c r="A489" s="15"/>
      <c r="B489" s="16"/>
      <c r="C489" s="17"/>
      <c r="D489" s="16"/>
    </row>
    <row r="490" spans="1:4" s="3" customFormat="1" ht="14.25" x14ac:dyDescent="0.2">
      <c r="A490" s="18"/>
      <c r="B490" s="16"/>
      <c r="C490" s="17"/>
      <c r="D490" s="16"/>
    </row>
    <row r="491" spans="1:4" s="3" customFormat="1" ht="14.25" x14ac:dyDescent="0.2">
      <c r="A491" s="15"/>
      <c r="B491" s="16"/>
      <c r="C491" s="17"/>
      <c r="D491" s="16"/>
    </row>
    <row r="492" spans="1:4" s="3" customFormat="1" ht="14.25" x14ac:dyDescent="0.2">
      <c r="A492" s="18"/>
      <c r="B492" s="16"/>
      <c r="C492" s="17"/>
      <c r="D492" s="16"/>
    </row>
    <row r="493" spans="1:4" s="3" customFormat="1" ht="14.25" x14ac:dyDescent="0.2">
      <c r="A493" s="15"/>
      <c r="B493" s="16"/>
      <c r="C493" s="17"/>
      <c r="D493" s="16"/>
    </row>
    <row r="494" spans="1:4" s="3" customFormat="1" ht="14.25" x14ac:dyDescent="0.2">
      <c r="A494" s="18"/>
      <c r="B494" s="16"/>
      <c r="C494" s="17"/>
      <c r="D494" s="16"/>
    </row>
    <row r="495" spans="1:4" s="3" customFormat="1" ht="14.25" x14ac:dyDescent="0.2">
      <c r="A495" s="15"/>
      <c r="B495" s="16"/>
      <c r="C495" s="17"/>
      <c r="D495" s="16"/>
    </row>
    <row r="496" spans="1:4" s="3" customFormat="1" ht="14.25" x14ac:dyDescent="0.2">
      <c r="A496" s="18"/>
      <c r="B496" s="16"/>
      <c r="C496" s="17"/>
      <c r="D496" s="16"/>
    </row>
    <row r="497" spans="1:4" s="3" customFormat="1" ht="14.25" x14ac:dyDescent="0.2">
      <c r="A497" s="15"/>
      <c r="B497" s="16"/>
      <c r="C497" s="17"/>
      <c r="D497" s="16"/>
    </row>
    <row r="498" spans="1:4" s="3" customFormat="1" ht="14.25" x14ac:dyDescent="0.2">
      <c r="A498" s="18"/>
      <c r="B498" s="16"/>
      <c r="C498" s="17"/>
      <c r="D498" s="16"/>
    </row>
    <row r="499" spans="1:4" s="3" customFormat="1" ht="14.25" x14ac:dyDescent="0.2">
      <c r="A499" s="15"/>
      <c r="B499" s="16"/>
      <c r="C499" s="17"/>
      <c r="D499" s="16"/>
    </row>
    <row r="500" spans="1:4" s="3" customFormat="1" ht="14.25" x14ac:dyDescent="0.2">
      <c r="A500" s="18"/>
      <c r="B500" s="16"/>
      <c r="C500" s="17"/>
      <c r="D500" s="16"/>
    </row>
    <row r="501" spans="1:4" s="3" customFormat="1" ht="14.25" x14ac:dyDescent="0.2">
      <c r="A501" s="15"/>
      <c r="B501" s="16"/>
      <c r="C501" s="17"/>
      <c r="D501" s="16"/>
    </row>
    <row r="502" spans="1:4" s="3" customFormat="1" ht="14.25" x14ac:dyDescent="0.2">
      <c r="A502" s="18"/>
      <c r="B502" s="16"/>
      <c r="C502" s="17"/>
      <c r="D502" s="16"/>
    </row>
    <row r="503" spans="1:4" s="3" customFormat="1" ht="14.25" x14ac:dyDescent="0.2">
      <c r="A503" s="15"/>
      <c r="B503" s="16"/>
      <c r="C503" s="17"/>
      <c r="D503" s="16"/>
    </row>
    <row r="504" spans="1:4" s="3" customFormat="1" ht="14.25" x14ac:dyDescent="0.2">
      <c r="A504" s="18"/>
      <c r="B504" s="16"/>
      <c r="C504" s="17"/>
      <c r="D504" s="16"/>
    </row>
    <row r="505" spans="1:4" s="3" customFormat="1" ht="14.25" x14ac:dyDescent="0.2">
      <c r="A505" s="15"/>
      <c r="B505" s="16"/>
      <c r="C505" s="17"/>
      <c r="D505" s="16"/>
    </row>
    <row r="506" spans="1:4" s="3" customFormat="1" ht="14.25" x14ac:dyDescent="0.2">
      <c r="A506" s="18"/>
      <c r="B506" s="16"/>
      <c r="C506" s="17"/>
      <c r="D506" s="16"/>
    </row>
    <row r="507" spans="1:4" s="3" customFormat="1" ht="14.25" x14ac:dyDescent="0.2">
      <c r="A507" s="15"/>
      <c r="B507" s="16"/>
      <c r="C507" s="17"/>
      <c r="D507" s="16"/>
    </row>
    <row r="508" spans="1:4" s="3" customFormat="1" ht="14.25" x14ac:dyDescent="0.2">
      <c r="A508" s="18"/>
      <c r="B508" s="16"/>
      <c r="C508" s="17"/>
      <c r="D508" s="16"/>
    </row>
    <row r="509" spans="1:4" s="3" customFormat="1" ht="14.25" x14ac:dyDescent="0.2">
      <c r="A509" s="15"/>
      <c r="B509" s="16"/>
      <c r="C509" s="17"/>
      <c r="D509" s="16"/>
    </row>
    <row r="510" spans="1:4" s="3" customFormat="1" ht="14.25" x14ac:dyDescent="0.2">
      <c r="A510" s="18"/>
      <c r="B510" s="16"/>
      <c r="C510" s="17"/>
      <c r="D510" s="16"/>
    </row>
    <row r="511" spans="1:4" s="3" customFormat="1" ht="14.25" x14ac:dyDescent="0.2">
      <c r="A511" s="15"/>
      <c r="B511" s="16"/>
      <c r="C511" s="17"/>
      <c r="D511" s="16"/>
    </row>
    <row r="512" spans="1:4" s="3" customFormat="1" ht="14.25" x14ac:dyDescent="0.2">
      <c r="A512" s="18"/>
      <c r="B512" s="16"/>
      <c r="C512" s="17"/>
      <c r="D512" s="16"/>
    </row>
    <row r="513" spans="1:4" s="3" customFormat="1" ht="14.25" x14ac:dyDescent="0.2">
      <c r="A513" s="15"/>
      <c r="B513" s="16"/>
      <c r="C513" s="17"/>
      <c r="D513" s="16"/>
    </row>
    <row r="514" spans="1:4" s="3" customFormat="1" ht="14.25" x14ac:dyDescent="0.2">
      <c r="A514" s="18"/>
      <c r="B514" s="16"/>
      <c r="C514" s="17"/>
      <c r="D514" s="16"/>
    </row>
    <row r="515" spans="1:4" s="3" customFormat="1" ht="14.25" x14ac:dyDescent="0.2">
      <c r="A515" s="15"/>
      <c r="B515" s="16"/>
      <c r="C515" s="17"/>
      <c r="D515" s="16"/>
    </row>
    <row r="516" spans="1:4" s="3" customFormat="1" ht="14.25" x14ac:dyDescent="0.2">
      <c r="A516" s="18"/>
      <c r="B516" s="16"/>
      <c r="C516" s="17"/>
      <c r="D516" s="16"/>
    </row>
    <row r="517" spans="1:4" s="3" customFormat="1" ht="14.25" x14ac:dyDescent="0.2">
      <c r="A517" s="15"/>
      <c r="B517" s="16"/>
      <c r="C517" s="17"/>
      <c r="D517" s="16"/>
    </row>
    <row r="518" spans="1:4" s="3" customFormat="1" ht="14.25" x14ac:dyDescent="0.2">
      <c r="A518" s="18"/>
      <c r="B518" s="16"/>
      <c r="C518" s="17"/>
      <c r="D518" s="16"/>
    </row>
    <row r="519" spans="1:4" s="3" customFormat="1" ht="14.25" x14ac:dyDescent="0.2">
      <c r="A519" s="15"/>
      <c r="B519" s="16"/>
      <c r="C519" s="17"/>
      <c r="D519" s="16"/>
    </row>
    <row r="520" spans="1:4" s="3" customFormat="1" ht="14.25" x14ac:dyDescent="0.2">
      <c r="A520" s="18"/>
      <c r="B520" s="16"/>
      <c r="C520" s="17"/>
      <c r="D520" s="16"/>
    </row>
    <row r="521" spans="1:4" s="3" customFormat="1" ht="14.25" x14ac:dyDescent="0.2">
      <c r="A521" s="15"/>
      <c r="B521" s="16"/>
      <c r="C521" s="17"/>
      <c r="D521" s="16"/>
    </row>
    <row r="522" spans="1:4" s="3" customFormat="1" ht="14.25" x14ac:dyDescent="0.2">
      <c r="A522" s="18"/>
      <c r="B522" s="16"/>
      <c r="C522" s="17"/>
      <c r="D522" s="16"/>
    </row>
    <row r="523" spans="1:4" s="3" customFormat="1" ht="14.25" x14ac:dyDescent="0.2">
      <c r="A523" s="15"/>
      <c r="B523" s="16"/>
      <c r="C523" s="17"/>
      <c r="D523" s="16"/>
    </row>
    <row r="524" spans="1:4" s="3" customFormat="1" ht="14.25" x14ac:dyDescent="0.2">
      <c r="A524" s="18"/>
      <c r="B524" s="16"/>
      <c r="C524" s="17"/>
      <c r="D524" s="16"/>
    </row>
    <row r="525" spans="1:4" s="3" customFormat="1" ht="14.25" x14ac:dyDescent="0.2">
      <c r="A525" s="15"/>
      <c r="B525" s="16"/>
      <c r="C525" s="17"/>
      <c r="D525" s="16"/>
    </row>
    <row r="526" spans="1:4" s="3" customFormat="1" ht="14.25" x14ac:dyDescent="0.2">
      <c r="A526" s="18"/>
      <c r="B526" s="16"/>
      <c r="C526" s="17"/>
      <c r="D526" s="16"/>
    </row>
    <row r="527" spans="1:4" s="3" customFormat="1" ht="14.25" x14ac:dyDescent="0.2">
      <c r="A527" s="15"/>
      <c r="B527" s="16"/>
      <c r="C527" s="17"/>
      <c r="D527" s="16"/>
    </row>
    <row r="528" spans="1:4" s="3" customFormat="1" ht="14.25" x14ac:dyDescent="0.2">
      <c r="A528" s="18"/>
      <c r="B528" s="16"/>
      <c r="C528" s="17"/>
      <c r="D528" s="16"/>
    </row>
    <row r="529" spans="1:4" s="3" customFormat="1" ht="14.25" x14ac:dyDescent="0.2">
      <c r="A529" s="15"/>
      <c r="B529" s="16"/>
      <c r="C529" s="17"/>
      <c r="D529" s="16"/>
    </row>
    <row r="530" spans="1:4" s="3" customFormat="1" ht="14.25" x14ac:dyDescent="0.2">
      <c r="A530" s="18"/>
      <c r="B530" s="16"/>
      <c r="C530" s="17"/>
      <c r="D530" s="16"/>
    </row>
    <row r="531" spans="1:4" s="3" customFormat="1" ht="14.25" x14ac:dyDescent="0.2">
      <c r="A531" s="15"/>
      <c r="B531" s="16"/>
      <c r="C531" s="17"/>
      <c r="D531" s="16"/>
    </row>
    <row r="532" spans="1:4" s="3" customFormat="1" ht="14.25" x14ac:dyDescent="0.2">
      <c r="A532" s="18"/>
      <c r="B532" s="16"/>
      <c r="C532" s="17"/>
      <c r="D532" s="16"/>
    </row>
    <row r="533" spans="1:4" s="3" customFormat="1" ht="14.25" x14ac:dyDescent="0.2">
      <c r="A533" s="15"/>
      <c r="B533" s="16"/>
      <c r="C533" s="17"/>
      <c r="D533" s="16"/>
    </row>
    <row r="534" spans="1:4" s="3" customFormat="1" ht="14.25" x14ac:dyDescent="0.2">
      <c r="A534" s="18"/>
      <c r="B534" s="16"/>
      <c r="C534" s="17"/>
      <c r="D534" s="16"/>
    </row>
    <row r="535" spans="1:4" s="3" customFormat="1" ht="14.25" x14ac:dyDescent="0.2">
      <c r="A535" s="15"/>
      <c r="B535" s="16"/>
      <c r="C535" s="17"/>
      <c r="D535" s="16"/>
    </row>
    <row r="536" spans="1:4" s="3" customFormat="1" ht="14.25" x14ac:dyDescent="0.2">
      <c r="A536" s="18"/>
      <c r="B536" s="16"/>
      <c r="C536" s="17"/>
      <c r="D536" s="16"/>
    </row>
    <row r="537" spans="1:4" s="3" customFormat="1" ht="14.25" x14ac:dyDescent="0.2">
      <c r="A537" s="15"/>
      <c r="B537" s="16"/>
      <c r="C537" s="17"/>
      <c r="D537" s="16"/>
    </row>
    <row r="538" spans="1:4" s="3" customFormat="1" ht="14.25" x14ac:dyDescent="0.2">
      <c r="A538" s="18"/>
      <c r="B538" s="16"/>
      <c r="C538" s="17"/>
      <c r="D538" s="16"/>
    </row>
    <row r="539" spans="1:4" s="3" customFormat="1" ht="14.25" x14ac:dyDescent="0.2">
      <c r="A539" s="15"/>
      <c r="B539" s="16"/>
      <c r="C539" s="17"/>
      <c r="D539" s="16"/>
    </row>
    <row r="540" spans="1:4" s="3" customFormat="1" ht="14.25" x14ac:dyDescent="0.2">
      <c r="A540" s="18"/>
      <c r="B540" s="16"/>
      <c r="C540" s="17"/>
      <c r="D540" s="16"/>
    </row>
    <row r="541" spans="1:4" s="3" customFormat="1" ht="14.25" x14ac:dyDescent="0.2">
      <c r="A541" s="15"/>
      <c r="B541" s="16"/>
      <c r="C541" s="17"/>
      <c r="D541" s="16"/>
    </row>
    <row r="542" spans="1:4" s="3" customFormat="1" ht="14.25" x14ac:dyDescent="0.2">
      <c r="A542" s="18"/>
      <c r="B542" s="16"/>
      <c r="C542" s="17"/>
      <c r="D542" s="16"/>
    </row>
    <row r="543" spans="1:4" s="3" customFormat="1" ht="14.25" x14ac:dyDescent="0.2">
      <c r="A543" s="15"/>
      <c r="B543" s="16"/>
      <c r="C543" s="17"/>
      <c r="D543" s="16"/>
    </row>
    <row r="544" spans="1:4" s="3" customFormat="1" ht="14.25" x14ac:dyDescent="0.2">
      <c r="A544" s="18"/>
      <c r="B544" s="16"/>
      <c r="C544" s="17"/>
      <c r="D544" s="16"/>
    </row>
    <row r="545" spans="1:4" s="3" customFormat="1" ht="14.25" x14ac:dyDescent="0.2">
      <c r="A545" s="15"/>
      <c r="B545" s="16"/>
      <c r="C545" s="17"/>
      <c r="D545" s="16"/>
    </row>
    <row r="546" spans="1:4" s="3" customFormat="1" ht="14.25" x14ac:dyDescent="0.2">
      <c r="A546" s="18"/>
      <c r="B546" s="16"/>
      <c r="C546" s="17"/>
      <c r="D546" s="16"/>
    </row>
    <row r="547" spans="1:4" s="3" customFormat="1" ht="14.25" x14ac:dyDescent="0.2">
      <c r="A547" s="15"/>
      <c r="B547" s="16"/>
      <c r="C547" s="17"/>
      <c r="D547" s="16"/>
    </row>
    <row r="548" spans="1:4" s="3" customFormat="1" ht="14.25" x14ac:dyDescent="0.2">
      <c r="A548" s="18"/>
      <c r="B548" s="16"/>
      <c r="C548" s="17"/>
      <c r="D548" s="16"/>
    </row>
    <row r="549" spans="1:4" s="3" customFormat="1" ht="14.25" x14ac:dyDescent="0.2">
      <c r="A549" s="15"/>
      <c r="B549" s="16"/>
      <c r="C549" s="17"/>
      <c r="D549" s="16"/>
    </row>
    <row r="550" spans="1:4" s="3" customFormat="1" ht="14.25" x14ac:dyDescent="0.2">
      <c r="A550" s="18"/>
      <c r="B550" s="16"/>
      <c r="C550" s="17"/>
      <c r="D550" s="16"/>
    </row>
    <row r="551" spans="1:4" s="3" customFormat="1" ht="14.25" x14ac:dyDescent="0.2">
      <c r="A551" s="15"/>
      <c r="B551" s="16"/>
      <c r="C551" s="17"/>
      <c r="D551" s="16"/>
    </row>
    <row r="552" spans="1:4" s="3" customFormat="1" ht="14.25" x14ac:dyDescent="0.2">
      <c r="A552" s="18"/>
      <c r="B552" s="16"/>
      <c r="C552" s="17"/>
      <c r="D552" s="16"/>
    </row>
    <row r="553" spans="1:4" s="3" customFormat="1" ht="14.25" x14ac:dyDescent="0.2">
      <c r="A553" s="15"/>
      <c r="B553" s="16"/>
      <c r="C553" s="17"/>
      <c r="D553" s="16"/>
    </row>
    <row r="554" spans="1:4" s="3" customFormat="1" ht="14.25" x14ac:dyDescent="0.2">
      <c r="A554" s="18"/>
      <c r="B554" s="16"/>
      <c r="C554" s="17"/>
      <c r="D554" s="16"/>
    </row>
    <row r="555" spans="1:4" s="3" customFormat="1" ht="14.25" x14ac:dyDescent="0.2">
      <c r="A555" s="15"/>
      <c r="B555" s="16"/>
      <c r="C555" s="17"/>
      <c r="D555" s="16"/>
    </row>
    <row r="556" spans="1:4" s="3" customFormat="1" ht="14.25" x14ac:dyDescent="0.2">
      <c r="A556" s="18"/>
      <c r="B556" s="16"/>
      <c r="C556" s="17"/>
      <c r="D556" s="16"/>
    </row>
    <row r="557" spans="1:4" s="3" customFormat="1" ht="14.25" x14ac:dyDescent="0.2">
      <c r="A557" s="15"/>
      <c r="B557" s="16"/>
      <c r="C557" s="17"/>
      <c r="D557" s="16"/>
    </row>
    <row r="558" spans="1:4" s="3" customFormat="1" ht="14.25" x14ac:dyDescent="0.2">
      <c r="A558" s="18"/>
      <c r="B558" s="16"/>
      <c r="C558" s="17"/>
      <c r="D558" s="16"/>
    </row>
    <row r="559" spans="1:4" s="3" customFormat="1" ht="14.25" x14ac:dyDescent="0.2">
      <c r="A559" s="15"/>
      <c r="B559" s="16"/>
      <c r="C559" s="17"/>
      <c r="D559" s="16"/>
    </row>
    <row r="560" spans="1:4" s="3" customFormat="1" ht="14.25" x14ac:dyDescent="0.2">
      <c r="A560" s="18"/>
      <c r="B560" s="16"/>
      <c r="C560" s="17"/>
      <c r="D560" s="16"/>
    </row>
    <row r="561" spans="1:4" s="3" customFormat="1" ht="14.25" x14ac:dyDescent="0.2">
      <c r="A561" s="15"/>
      <c r="B561" s="16"/>
      <c r="C561" s="17"/>
      <c r="D561" s="16"/>
    </row>
    <row r="562" spans="1:4" s="3" customFormat="1" ht="14.25" x14ac:dyDescent="0.2">
      <c r="A562" s="18"/>
      <c r="B562" s="16"/>
      <c r="C562" s="17"/>
      <c r="D562" s="16"/>
    </row>
    <row r="563" spans="1:4" s="3" customFormat="1" ht="14.25" x14ac:dyDescent="0.2">
      <c r="A563" s="15"/>
      <c r="B563" s="16"/>
      <c r="C563" s="17"/>
      <c r="D563" s="16"/>
    </row>
    <row r="564" spans="1:4" s="3" customFormat="1" ht="14.25" x14ac:dyDescent="0.2">
      <c r="A564" s="18"/>
      <c r="B564" s="16"/>
      <c r="C564" s="17"/>
      <c r="D564" s="16"/>
    </row>
    <row r="565" spans="1:4" s="3" customFormat="1" ht="14.25" x14ac:dyDescent="0.2">
      <c r="A565" s="15"/>
      <c r="B565" s="16"/>
      <c r="C565" s="17"/>
      <c r="D565" s="16"/>
    </row>
    <row r="566" spans="1:4" s="3" customFormat="1" ht="14.25" x14ac:dyDescent="0.2">
      <c r="A566" s="18"/>
      <c r="B566" s="16"/>
      <c r="C566" s="17"/>
      <c r="D566" s="16"/>
    </row>
    <row r="567" spans="1:4" s="3" customFormat="1" ht="14.25" x14ac:dyDescent="0.2">
      <c r="A567" s="15"/>
      <c r="B567" s="16"/>
      <c r="C567" s="17"/>
      <c r="D567" s="16"/>
    </row>
    <row r="568" spans="1:4" s="3" customFormat="1" ht="14.25" x14ac:dyDescent="0.2">
      <c r="A568" s="18"/>
      <c r="B568" s="16"/>
      <c r="C568" s="17"/>
      <c r="D568" s="16"/>
    </row>
    <row r="569" spans="1:4" s="3" customFormat="1" ht="14.25" x14ac:dyDescent="0.2">
      <c r="A569" s="15"/>
      <c r="B569" s="16"/>
      <c r="C569" s="17"/>
      <c r="D569" s="16"/>
    </row>
    <row r="570" spans="1:4" s="3" customFormat="1" ht="14.25" x14ac:dyDescent="0.2">
      <c r="A570" s="18"/>
      <c r="B570" s="16"/>
      <c r="C570" s="17"/>
      <c r="D570" s="16"/>
    </row>
    <row r="571" spans="1:4" s="3" customFormat="1" ht="14.25" x14ac:dyDescent="0.2">
      <c r="A571" s="15"/>
      <c r="B571" s="16"/>
      <c r="C571" s="17"/>
      <c r="D571" s="16"/>
    </row>
    <row r="572" spans="1:4" s="3" customFormat="1" ht="14.25" x14ac:dyDescent="0.2">
      <c r="A572" s="18"/>
      <c r="B572" s="16"/>
      <c r="C572" s="17"/>
      <c r="D572" s="16"/>
    </row>
    <row r="573" spans="1:4" s="3" customFormat="1" ht="14.25" x14ac:dyDescent="0.2">
      <c r="A573" s="15"/>
      <c r="B573" s="16"/>
      <c r="C573" s="17"/>
      <c r="D573" s="16"/>
    </row>
    <row r="574" spans="1:4" s="3" customFormat="1" ht="14.25" x14ac:dyDescent="0.2">
      <c r="A574" s="18"/>
      <c r="B574" s="16"/>
      <c r="C574" s="17"/>
      <c r="D574" s="16"/>
    </row>
    <row r="575" spans="1:4" s="3" customFormat="1" ht="14.25" x14ac:dyDescent="0.2">
      <c r="A575" s="15"/>
      <c r="B575" s="16"/>
      <c r="C575" s="17"/>
      <c r="D575" s="16"/>
    </row>
    <row r="576" spans="1:4" s="3" customFormat="1" ht="14.25" x14ac:dyDescent="0.2">
      <c r="A576" s="18"/>
      <c r="B576" s="16"/>
      <c r="C576" s="17"/>
      <c r="D576" s="16"/>
    </row>
    <row r="577" spans="1:4" s="3" customFormat="1" ht="14.25" x14ac:dyDescent="0.2">
      <c r="A577" s="15"/>
      <c r="B577" s="16"/>
      <c r="C577" s="17"/>
      <c r="D577" s="16"/>
    </row>
    <row r="578" spans="1:4" s="3" customFormat="1" ht="14.25" x14ac:dyDescent="0.2">
      <c r="A578" s="18"/>
      <c r="B578" s="16"/>
      <c r="C578" s="17"/>
      <c r="D578" s="16"/>
    </row>
    <row r="579" spans="1:4" s="3" customFormat="1" ht="14.25" x14ac:dyDescent="0.2">
      <c r="A579" s="15"/>
      <c r="B579" s="16"/>
      <c r="C579" s="17"/>
      <c r="D579" s="16"/>
    </row>
    <row r="580" spans="1:4" s="3" customFormat="1" ht="14.25" x14ac:dyDescent="0.2">
      <c r="A580" s="18"/>
      <c r="B580" s="16"/>
      <c r="C580" s="17"/>
      <c r="D580" s="16"/>
    </row>
    <row r="581" spans="1:4" s="3" customFormat="1" ht="14.25" x14ac:dyDescent="0.2">
      <c r="A581" s="15"/>
      <c r="B581" s="16"/>
      <c r="C581" s="17"/>
      <c r="D581" s="16"/>
    </row>
    <row r="582" spans="1:4" s="3" customFormat="1" ht="14.25" x14ac:dyDescent="0.2">
      <c r="A582" s="18"/>
      <c r="B582" s="16"/>
      <c r="C582" s="17"/>
      <c r="D582" s="16"/>
    </row>
    <row r="583" spans="1:4" s="3" customFormat="1" ht="14.25" x14ac:dyDescent="0.2">
      <c r="A583" s="15"/>
      <c r="B583" s="16"/>
      <c r="C583" s="17"/>
      <c r="D583" s="16"/>
    </row>
    <row r="584" spans="1:4" s="3" customFormat="1" ht="14.25" x14ac:dyDescent="0.2">
      <c r="A584" s="18"/>
      <c r="B584" s="16"/>
      <c r="C584" s="17"/>
      <c r="D584" s="16"/>
    </row>
    <row r="585" spans="1:4" s="3" customFormat="1" ht="14.25" x14ac:dyDescent="0.2">
      <c r="A585" s="15"/>
      <c r="B585" s="16"/>
      <c r="C585" s="17"/>
      <c r="D585" s="16"/>
    </row>
    <row r="586" spans="1:4" s="3" customFormat="1" ht="14.25" x14ac:dyDescent="0.2">
      <c r="A586" s="18"/>
      <c r="B586" s="16"/>
      <c r="C586" s="17"/>
      <c r="D586" s="16"/>
    </row>
    <row r="587" spans="1:4" s="3" customFormat="1" ht="14.25" x14ac:dyDescent="0.2">
      <c r="A587" s="15"/>
      <c r="B587" s="16"/>
      <c r="C587" s="17"/>
      <c r="D587" s="16"/>
    </row>
    <row r="588" spans="1:4" s="3" customFormat="1" ht="14.25" x14ac:dyDescent="0.2">
      <c r="A588" s="18"/>
      <c r="B588" s="16"/>
      <c r="C588" s="17"/>
      <c r="D588" s="16"/>
    </row>
    <row r="589" spans="1:4" s="3" customFormat="1" ht="14.25" x14ac:dyDescent="0.2">
      <c r="A589" s="15"/>
      <c r="B589" s="16"/>
      <c r="C589" s="17"/>
      <c r="D589" s="16"/>
    </row>
    <row r="590" spans="1:4" s="3" customFormat="1" ht="14.25" x14ac:dyDescent="0.2">
      <c r="A590" s="18"/>
      <c r="B590" s="16"/>
      <c r="C590" s="17"/>
      <c r="D590" s="16"/>
    </row>
    <row r="591" spans="1:4" s="3" customFormat="1" ht="14.25" x14ac:dyDescent="0.2">
      <c r="A591" s="15"/>
      <c r="B591" s="16"/>
      <c r="C591" s="17"/>
      <c r="D591" s="16"/>
    </row>
    <row r="592" spans="1:4" s="3" customFormat="1" ht="14.25" x14ac:dyDescent="0.2">
      <c r="A592" s="18"/>
      <c r="B592" s="16"/>
      <c r="C592" s="17"/>
      <c r="D592" s="16"/>
    </row>
    <row r="593" spans="1:4" s="3" customFormat="1" ht="14.25" x14ac:dyDescent="0.2">
      <c r="A593" s="15"/>
      <c r="B593" s="16"/>
      <c r="C593" s="17"/>
      <c r="D593" s="16"/>
    </row>
    <row r="594" spans="1:4" s="3" customFormat="1" ht="14.25" x14ac:dyDescent="0.2">
      <c r="A594" s="18"/>
      <c r="B594" s="16"/>
      <c r="C594" s="17"/>
      <c r="D594" s="16"/>
    </row>
    <row r="595" spans="1:4" s="3" customFormat="1" ht="14.25" x14ac:dyDescent="0.2">
      <c r="A595" s="15"/>
      <c r="B595" s="16"/>
      <c r="C595" s="17"/>
      <c r="D595" s="16"/>
    </row>
    <row r="596" spans="1:4" s="3" customFormat="1" ht="14.25" x14ac:dyDescent="0.2">
      <c r="A596" s="18"/>
      <c r="B596" s="16"/>
      <c r="C596" s="17"/>
      <c r="D596" s="16"/>
    </row>
    <row r="597" spans="1:4" s="3" customFormat="1" ht="14.25" x14ac:dyDescent="0.2">
      <c r="A597" s="15"/>
      <c r="B597" s="16"/>
      <c r="C597" s="17"/>
      <c r="D597" s="16"/>
    </row>
    <row r="598" spans="1:4" s="3" customFormat="1" ht="14.25" x14ac:dyDescent="0.2">
      <c r="A598" s="18"/>
      <c r="B598" s="16"/>
      <c r="C598" s="17"/>
      <c r="D598" s="16"/>
    </row>
    <row r="599" spans="1:4" s="3" customFormat="1" ht="14.25" x14ac:dyDescent="0.2">
      <c r="A599" s="15"/>
      <c r="B599" s="16"/>
      <c r="C599" s="17"/>
      <c r="D599" s="16"/>
    </row>
    <row r="600" spans="1:4" s="3" customFormat="1" ht="14.25" x14ac:dyDescent="0.2">
      <c r="A600" s="18"/>
      <c r="B600" s="16"/>
      <c r="C600" s="17"/>
      <c r="D600" s="16"/>
    </row>
    <row r="601" spans="1:4" s="3" customFormat="1" ht="14.25" x14ac:dyDescent="0.2">
      <c r="A601" s="15"/>
      <c r="B601" s="16"/>
      <c r="C601" s="17"/>
      <c r="D601" s="16"/>
    </row>
    <row r="602" spans="1:4" s="3" customFormat="1" ht="14.25" x14ac:dyDescent="0.2">
      <c r="A602" s="18"/>
      <c r="B602" s="16"/>
      <c r="C602" s="17"/>
      <c r="D602" s="16"/>
    </row>
    <row r="603" spans="1:4" s="3" customFormat="1" ht="14.25" x14ac:dyDescent="0.2">
      <c r="A603" s="15"/>
      <c r="B603" s="16"/>
      <c r="C603" s="17"/>
      <c r="D603" s="16"/>
    </row>
    <row r="604" spans="1:4" s="3" customFormat="1" ht="14.25" x14ac:dyDescent="0.2">
      <c r="A604" s="18"/>
      <c r="B604" s="16"/>
      <c r="C604" s="17"/>
      <c r="D604" s="16"/>
    </row>
    <row r="605" spans="1:4" s="3" customFormat="1" ht="14.25" x14ac:dyDescent="0.2">
      <c r="A605" s="15"/>
      <c r="B605" s="16"/>
      <c r="C605" s="17"/>
      <c r="D605" s="16"/>
    </row>
    <row r="606" spans="1:4" s="3" customFormat="1" ht="14.25" x14ac:dyDescent="0.2">
      <c r="A606" s="18"/>
      <c r="B606" s="16"/>
      <c r="C606" s="17"/>
      <c r="D606" s="16"/>
    </row>
    <row r="607" spans="1:4" s="3" customFormat="1" ht="14.25" x14ac:dyDescent="0.2">
      <c r="A607" s="15"/>
      <c r="B607" s="16"/>
      <c r="C607" s="17"/>
      <c r="D607" s="16"/>
    </row>
    <row r="608" spans="1:4" s="3" customFormat="1" ht="14.25" x14ac:dyDescent="0.2">
      <c r="A608" s="18"/>
      <c r="B608" s="16"/>
      <c r="C608" s="17"/>
      <c r="D608" s="16"/>
    </row>
    <row r="609" spans="1:4" s="3" customFormat="1" ht="14.25" x14ac:dyDescent="0.2">
      <c r="A609" s="15"/>
      <c r="B609" s="16"/>
      <c r="C609" s="17"/>
      <c r="D609" s="16"/>
    </row>
    <row r="610" spans="1:4" s="3" customFormat="1" ht="14.25" x14ac:dyDescent="0.2">
      <c r="A610" s="18"/>
      <c r="B610" s="16"/>
      <c r="C610" s="17"/>
      <c r="D610" s="16"/>
    </row>
    <row r="611" spans="1:4" s="3" customFormat="1" ht="14.25" x14ac:dyDescent="0.2">
      <c r="A611" s="15"/>
      <c r="B611" s="16"/>
      <c r="C611" s="17"/>
      <c r="D611" s="16"/>
    </row>
    <row r="612" spans="1:4" s="3" customFormat="1" ht="14.25" x14ac:dyDescent="0.2">
      <c r="A612" s="18"/>
      <c r="B612" s="16"/>
      <c r="C612" s="17"/>
      <c r="D612" s="16"/>
    </row>
    <row r="613" spans="1:4" s="3" customFormat="1" ht="14.25" x14ac:dyDescent="0.2">
      <c r="A613" s="15"/>
      <c r="B613" s="16"/>
      <c r="C613" s="17"/>
      <c r="D613" s="16"/>
    </row>
    <row r="614" spans="1:4" s="3" customFormat="1" ht="14.25" x14ac:dyDescent="0.2">
      <c r="A614" s="18"/>
      <c r="B614" s="16"/>
      <c r="C614" s="17"/>
      <c r="D614" s="16"/>
    </row>
    <row r="615" spans="1:4" s="3" customFormat="1" ht="14.25" x14ac:dyDescent="0.2">
      <c r="A615" s="15"/>
      <c r="B615" s="16"/>
      <c r="C615" s="17"/>
      <c r="D615" s="16"/>
    </row>
    <row r="616" spans="1:4" s="3" customFormat="1" ht="14.25" x14ac:dyDescent="0.2">
      <c r="A616" s="18"/>
      <c r="B616" s="16"/>
      <c r="C616" s="17"/>
      <c r="D616" s="16"/>
    </row>
    <row r="617" spans="1:4" s="3" customFormat="1" ht="14.25" x14ac:dyDescent="0.2">
      <c r="A617" s="15"/>
      <c r="B617" s="16"/>
      <c r="C617" s="17"/>
      <c r="D617" s="16"/>
    </row>
    <row r="618" spans="1:4" s="3" customFormat="1" ht="14.25" x14ac:dyDescent="0.2">
      <c r="A618" s="18"/>
      <c r="B618" s="16"/>
      <c r="C618" s="17"/>
      <c r="D618" s="16"/>
    </row>
    <row r="619" spans="1:4" s="3" customFormat="1" ht="14.25" x14ac:dyDescent="0.2">
      <c r="A619" s="15"/>
      <c r="B619" s="16"/>
      <c r="C619" s="17"/>
      <c r="D619" s="16"/>
    </row>
    <row r="620" spans="1:4" s="3" customFormat="1" ht="14.25" x14ac:dyDescent="0.2">
      <c r="A620" s="18"/>
      <c r="B620" s="16"/>
      <c r="C620" s="17"/>
      <c r="D620" s="16"/>
    </row>
    <row r="621" spans="1:4" s="3" customFormat="1" ht="14.25" x14ac:dyDescent="0.2">
      <c r="A621" s="15"/>
      <c r="B621" s="16"/>
      <c r="C621" s="17"/>
      <c r="D621" s="16"/>
    </row>
    <row r="622" spans="1:4" s="3" customFormat="1" ht="14.25" x14ac:dyDescent="0.2">
      <c r="A622" s="18"/>
      <c r="B622" s="16"/>
      <c r="C622" s="17"/>
      <c r="D622" s="16"/>
    </row>
    <row r="623" spans="1:4" s="3" customFormat="1" ht="14.25" x14ac:dyDescent="0.2">
      <c r="A623" s="15"/>
      <c r="B623" s="16"/>
      <c r="C623" s="17"/>
      <c r="D623" s="16"/>
    </row>
    <row r="624" spans="1:4" s="3" customFormat="1" ht="14.25" x14ac:dyDescent="0.2">
      <c r="A624" s="18"/>
      <c r="B624" s="16"/>
      <c r="C624" s="17"/>
      <c r="D624" s="16"/>
    </row>
    <row r="625" spans="1:4" s="3" customFormat="1" ht="14.25" x14ac:dyDescent="0.2">
      <c r="A625" s="15"/>
      <c r="B625" s="16"/>
      <c r="C625" s="17"/>
      <c r="D625" s="16"/>
    </row>
    <row r="626" spans="1:4" s="3" customFormat="1" ht="14.25" x14ac:dyDescent="0.2">
      <c r="A626" s="18"/>
      <c r="B626" s="16"/>
      <c r="C626" s="17"/>
      <c r="D626" s="16"/>
    </row>
    <row r="627" spans="1:4" s="3" customFormat="1" ht="14.25" x14ac:dyDescent="0.2">
      <c r="A627" s="15"/>
      <c r="B627" s="16"/>
      <c r="C627" s="17"/>
      <c r="D627" s="16"/>
    </row>
    <row r="628" spans="1:4" s="3" customFormat="1" ht="14.25" x14ac:dyDescent="0.2">
      <c r="A628" s="18"/>
      <c r="B628" s="16"/>
      <c r="C628" s="17"/>
      <c r="D628" s="16"/>
    </row>
    <row r="629" spans="1:4" s="3" customFormat="1" ht="14.25" x14ac:dyDescent="0.2">
      <c r="A629" s="15"/>
      <c r="B629" s="16"/>
      <c r="C629" s="17"/>
      <c r="D629" s="16"/>
    </row>
    <row r="630" spans="1:4" s="3" customFormat="1" ht="14.25" x14ac:dyDescent="0.2">
      <c r="A630" s="18"/>
      <c r="B630" s="16"/>
      <c r="C630" s="17"/>
      <c r="D630" s="16"/>
    </row>
    <row r="631" spans="1:4" s="3" customFormat="1" ht="14.25" x14ac:dyDescent="0.2">
      <c r="A631" s="15"/>
      <c r="B631" s="16"/>
      <c r="C631" s="17"/>
      <c r="D631" s="16"/>
    </row>
    <row r="632" spans="1:4" s="3" customFormat="1" ht="14.25" x14ac:dyDescent="0.2">
      <c r="A632" s="18"/>
      <c r="B632" s="16"/>
      <c r="C632" s="17"/>
      <c r="D632" s="16"/>
    </row>
    <row r="633" spans="1:4" s="3" customFormat="1" ht="14.25" x14ac:dyDescent="0.2">
      <c r="A633" s="15"/>
      <c r="B633" s="16"/>
      <c r="C633" s="17"/>
      <c r="D633" s="16"/>
    </row>
    <row r="634" spans="1:4" s="3" customFormat="1" ht="14.25" x14ac:dyDescent="0.2">
      <c r="A634" s="18"/>
      <c r="B634" s="16"/>
      <c r="C634" s="17"/>
      <c r="D634" s="16"/>
    </row>
    <row r="635" spans="1:4" s="3" customFormat="1" ht="14.25" x14ac:dyDescent="0.2">
      <c r="A635" s="15"/>
      <c r="B635" s="16"/>
      <c r="C635" s="17"/>
      <c r="D635" s="16"/>
    </row>
    <row r="636" spans="1:4" s="3" customFormat="1" ht="14.25" x14ac:dyDescent="0.2">
      <c r="A636" s="18"/>
      <c r="B636" s="16"/>
      <c r="C636" s="17"/>
      <c r="D636" s="16"/>
    </row>
    <row r="637" spans="1:4" s="3" customFormat="1" ht="14.25" x14ac:dyDescent="0.2">
      <c r="A637" s="15"/>
      <c r="B637" s="16"/>
      <c r="C637" s="17"/>
      <c r="D637" s="16"/>
    </row>
    <row r="638" spans="1:4" s="3" customFormat="1" ht="14.25" x14ac:dyDescent="0.2">
      <c r="A638" s="18"/>
      <c r="B638" s="16"/>
      <c r="C638" s="17"/>
      <c r="D638" s="16"/>
    </row>
    <row r="639" spans="1:4" s="3" customFormat="1" ht="14.25" x14ac:dyDescent="0.2">
      <c r="A639" s="15"/>
      <c r="B639" s="16"/>
      <c r="C639" s="17"/>
      <c r="D639" s="16"/>
    </row>
    <row r="640" spans="1:4" s="3" customFormat="1" ht="14.25" x14ac:dyDescent="0.2">
      <c r="A640" s="18"/>
      <c r="B640" s="16"/>
      <c r="C640" s="17"/>
      <c r="D640" s="16"/>
    </row>
    <row r="641" spans="1:4" s="3" customFormat="1" ht="14.25" x14ac:dyDescent="0.2">
      <c r="A641" s="15"/>
      <c r="B641" s="16"/>
      <c r="C641" s="17"/>
      <c r="D641" s="16"/>
    </row>
    <row r="642" spans="1:4" s="3" customFormat="1" ht="14.25" x14ac:dyDescent="0.2">
      <c r="A642" s="18"/>
      <c r="B642" s="16"/>
      <c r="C642" s="17"/>
      <c r="D642" s="16"/>
    </row>
    <row r="643" spans="1:4" s="3" customFormat="1" ht="14.25" x14ac:dyDescent="0.2">
      <c r="A643" s="15"/>
      <c r="B643" s="16"/>
      <c r="C643" s="17"/>
      <c r="D643" s="16"/>
    </row>
    <row r="644" spans="1:4" s="3" customFormat="1" ht="14.25" x14ac:dyDescent="0.2">
      <c r="A644" s="18"/>
      <c r="B644" s="16"/>
      <c r="C644" s="17"/>
      <c r="D644" s="16"/>
    </row>
    <row r="645" spans="1:4" s="3" customFormat="1" ht="14.25" x14ac:dyDescent="0.2">
      <c r="A645" s="15"/>
      <c r="B645" s="16"/>
      <c r="C645" s="17"/>
      <c r="D645" s="16"/>
    </row>
    <row r="646" spans="1:4" s="3" customFormat="1" ht="14.25" x14ac:dyDescent="0.2">
      <c r="A646" s="18"/>
      <c r="B646" s="16"/>
      <c r="C646" s="17"/>
      <c r="D646" s="16"/>
    </row>
    <row r="647" spans="1:4" s="3" customFormat="1" ht="14.25" x14ac:dyDescent="0.2">
      <c r="A647" s="15"/>
      <c r="B647" s="16"/>
      <c r="C647" s="17"/>
      <c r="D647" s="16"/>
    </row>
    <row r="648" spans="1:4" s="3" customFormat="1" ht="14.25" x14ac:dyDescent="0.2">
      <c r="A648" s="18"/>
      <c r="B648" s="16"/>
      <c r="C648" s="17"/>
      <c r="D648" s="16"/>
    </row>
    <row r="649" spans="1:4" s="3" customFormat="1" ht="14.25" x14ac:dyDescent="0.2">
      <c r="A649" s="15"/>
      <c r="B649" s="16"/>
      <c r="C649" s="17"/>
      <c r="D649" s="16"/>
    </row>
    <row r="650" spans="1:4" s="3" customFormat="1" ht="14.25" x14ac:dyDescent="0.2">
      <c r="A650" s="18"/>
      <c r="B650" s="16"/>
      <c r="C650" s="17"/>
      <c r="D650" s="16"/>
    </row>
    <row r="651" spans="1:4" s="3" customFormat="1" ht="14.25" x14ac:dyDescent="0.2">
      <c r="A651" s="15"/>
      <c r="B651" s="16"/>
      <c r="C651" s="17"/>
      <c r="D651" s="16"/>
    </row>
    <row r="652" spans="1:4" s="3" customFormat="1" ht="14.25" x14ac:dyDescent="0.2">
      <c r="A652" s="18"/>
      <c r="B652" s="16"/>
      <c r="C652" s="17"/>
      <c r="D652" s="16"/>
    </row>
    <row r="653" spans="1:4" s="3" customFormat="1" ht="14.25" x14ac:dyDescent="0.2">
      <c r="A653" s="15"/>
      <c r="B653" s="16"/>
      <c r="C653" s="17"/>
      <c r="D653" s="16"/>
    </row>
    <row r="654" spans="1:4" s="3" customFormat="1" ht="14.25" x14ac:dyDescent="0.2">
      <c r="A654" s="18"/>
      <c r="B654" s="16"/>
      <c r="C654" s="17"/>
      <c r="D654" s="16"/>
    </row>
    <row r="655" spans="1:4" s="3" customFormat="1" ht="14.25" x14ac:dyDescent="0.2">
      <c r="A655" s="15"/>
      <c r="B655" s="16"/>
      <c r="C655" s="17"/>
      <c r="D655" s="16"/>
    </row>
    <row r="656" spans="1:4" s="3" customFormat="1" ht="14.25" x14ac:dyDescent="0.2">
      <c r="A656" s="18"/>
      <c r="B656" s="16"/>
      <c r="C656" s="17"/>
      <c r="D656" s="16"/>
    </row>
    <row r="657" spans="1:4" s="3" customFormat="1" ht="14.25" x14ac:dyDescent="0.2">
      <c r="A657" s="15"/>
      <c r="B657" s="16"/>
      <c r="C657" s="17"/>
      <c r="D657" s="16"/>
    </row>
    <row r="658" spans="1:4" s="3" customFormat="1" ht="14.25" x14ac:dyDescent="0.2">
      <c r="A658" s="18"/>
      <c r="B658" s="16"/>
      <c r="C658" s="17"/>
      <c r="D658" s="16"/>
    </row>
    <row r="659" spans="1:4" s="3" customFormat="1" ht="14.25" x14ac:dyDescent="0.2">
      <c r="A659" s="15"/>
      <c r="B659" s="16"/>
      <c r="C659" s="17"/>
      <c r="D659" s="16"/>
    </row>
    <row r="660" spans="1:4" s="3" customFormat="1" ht="14.25" x14ac:dyDescent="0.2">
      <c r="A660" s="18"/>
      <c r="B660" s="16"/>
      <c r="C660" s="17"/>
      <c r="D660" s="16"/>
    </row>
    <row r="661" spans="1:4" s="3" customFormat="1" ht="14.25" x14ac:dyDescent="0.2">
      <c r="A661" s="15"/>
      <c r="B661" s="16"/>
      <c r="C661" s="17"/>
      <c r="D661" s="16"/>
    </row>
    <row r="662" spans="1:4" s="3" customFormat="1" ht="14.25" x14ac:dyDescent="0.2">
      <c r="A662" s="18"/>
      <c r="B662" s="16"/>
      <c r="C662" s="17"/>
      <c r="D662" s="16"/>
    </row>
    <row r="663" spans="1:4" s="3" customFormat="1" ht="14.25" x14ac:dyDescent="0.2">
      <c r="A663" s="15"/>
      <c r="B663" s="16"/>
      <c r="C663" s="17"/>
      <c r="D663" s="16"/>
    </row>
    <row r="664" spans="1:4" s="3" customFormat="1" ht="14.25" x14ac:dyDescent="0.2">
      <c r="A664" s="18"/>
      <c r="B664" s="16"/>
      <c r="C664" s="17"/>
      <c r="D664" s="16"/>
    </row>
    <row r="665" spans="1:4" s="3" customFormat="1" ht="14.25" x14ac:dyDescent="0.2">
      <c r="A665" s="15"/>
      <c r="B665" s="16"/>
      <c r="C665" s="17"/>
      <c r="D665" s="16"/>
    </row>
    <row r="666" spans="1:4" s="3" customFormat="1" ht="14.25" x14ac:dyDescent="0.2">
      <c r="A666" s="18"/>
      <c r="B666" s="16"/>
      <c r="C666" s="17"/>
      <c r="D666" s="16"/>
    </row>
    <row r="667" spans="1:4" s="3" customFormat="1" ht="14.25" x14ac:dyDescent="0.2">
      <c r="A667" s="15"/>
      <c r="B667" s="16"/>
      <c r="C667" s="17"/>
      <c r="D667" s="16"/>
    </row>
    <row r="668" spans="1:4" s="3" customFormat="1" ht="14.25" x14ac:dyDescent="0.2">
      <c r="A668" s="18"/>
      <c r="B668" s="16"/>
      <c r="C668" s="17"/>
      <c r="D668" s="16"/>
    </row>
    <row r="669" spans="1:4" s="3" customFormat="1" ht="14.25" x14ac:dyDescent="0.2">
      <c r="A669" s="15"/>
      <c r="B669" s="16"/>
      <c r="C669" s="17"/>
      <c r="D669" s="16"/>
    </row>
    <row r="670" spans="1:4" s="3" customFormat="1" ht="14.25" x14ac:dyDescent="0.2">
      <c r="A670" s="18"/>
      <c r="B670" s="16"/>
      <c r="C670" s="17"/>
      <c r="D670" s="16"/>
    </row>
    <row r="671" spans="1:4" s="3" customFormat="1" ht="14.25" x14ac:dyDescent="0.2">
      <c r="A671" s="15"/>
      <c r="B671" s="16"/>
      <c r="C671" s="17"/>
      <c r="D671" s="16"/>
    </row>
    <row r="672" spans="1:4" s="3" customFormat="1" ht="14.25" x14ac:dyDescent="0.2">
      <c r="A672" s="18"/>
      <c r="B672" s="16"/>
      <c r="C672" s="17"/>
      <c r="D672" s="16"/>
    </row>
    <row r="673" spans="1:4" s="3" customFormat="1" ht="14.25" x14ac:dyDescent="0.2">
      <c r="A673" s="15"/>
      <c r="B673" s="16"/>
      <c r="C673" s="17"/>
      <c r="D673" s="16"/>
    </row>
    <row r="674" spans="1:4" s="3" customFormat="1" ht="14.25" x14ac:dyDescent="0.2">
      <c r="A674" s="18"/>
      <c r="B674" s="16"/>
      <c r="C674" s="17"/>
      <c r="D674" s="16"/>
    </row>
    <row r="675" spans="1:4" s="3" customFormat="1" ht="14.25" x14ac:dyDescent="0.2">
      <c r="A675" s="15"/>
      <c r="B675" s="16"/>
      <c r="C675" s="17"/>
      <c r="D675" s="16"/>
    </row>
    <row r="676" spans="1:4" s="3" customFormat="1" ht="14.25" x14ac:dyDescent="0.2">
      <c r="A676" s="18"/>
      <c r="B676" s="16"/>
      <c r="C676" s="17"/>
      <c r="D676" s="16"/>
    </row>
    <row r="677" spans="1:4" s="3" customFormat="1" ht="14.25" x14ac:dyDescent="0.2">
      <c r="A677" s="15"/>
      <c r="B677" s="16"/>
      <c r="C677" s="17"/>
      <c r="D677" s="16"/>
    </row>
    <row r="678" spans="1:4" s="3" customFormat="1" ht="14.25" x14ac:dyDescent="0.2">
      <c r="A678" s="18"/>
      <c r="B678" s="16"/>
      <c r="C678" s="17"/>
      <c r="D678" s="16"/>
    </row>
    <row r="679" spans="1:4" s="3" customFormat="1" ht="14.25" x14ac:dyDescent="0.2">
      <c r="A679" s="15"/>
      <c r="B679" s="16"/>
      <c r="C679" s="17"/>
      <c r="D679" s="16"/>
    </row>
    <row r="680" spans="1:4" s="3" customFormat="1" ht="14.25" x14ac:dyDescent="0.2">
      <c r="A680" s="18"/>
      <c r="B680" s="16"/>
      <c r="C680" s="17"/>
      <c r="D680" s="16"/>
    </row>
    <row r="681" spans="1:4" s="3" customFormat="1" ht="14.25" x14ac:dyDescent="0.2">
      <c r="A681" s="15"/>
      <c r="B681" s="16"/>
      <c r="C681" s="17"/>
      <c r="D681" s="16"/>
    </row>
    <row r="682" spans="1:4" s="3" customFormat="1" ht="14.25" x14ac:dyDescent="0.2">
      <c r="A682" s="18"/>
      <c r="B682" s="16"/>
      <c r="C682" s="17"/>
      <c r="D682" s="16"/>
    </row>
    <row r="683" spans="1:4" s="3" customFormat="1" ht="14.25" x14ac:dyDescent="0.2">
      <c r="A683" s="15"/>
      <c r="B683" s="16"/>
      <c r="C683" s="17"/>
      <c r="D683" s="16"/>
    </row>
    <row r="684" spans="1:4" s="3" customFormat="1" ht="14.25" x14ac:dyDescent="0.2">
      <c r="A684" s="18"/>
      <c r="B684" s="16"/>
      <c r="C684" s="17"/>
      <c r="D684" s="16"/>
    </row>
    <row r="685" spans="1:4" s="3" customFormat="1" ht="14.25" x14ac:dyDescent="0.2">
      <c r="A685" s="15"/>
      <c r="B685" s="16"/>
      <c r="C685" s="17"/>
      <c r="D685" s="16"/>
    </row>
    <row r="686" spans="1:4" s="3" customFormat="1" ht="14.25" x14ac:dyDescent="0.2">
      <c r="A686" s="18"/>
      <c r="B686" s="16"/>
      <c r="C686" s="17"/>
      <c r="D686" s="16"/>
    </row>
    <row r="687" spans="1:4" s="3" customFormat="1" ht="14.25" x14ac:dyDescent="0.2">
      <c r="A687" s="15"/>
      <c r="B687" s="16"/>
      <c r="C687" s="17"/>
      <c r="D687" s="16"/>
    </row>
    <row r="688" spans="1:4" s="3" customFormat="1" ht="14.25" x14ac:dyDescent="0.2">
      <c r="A688" s="18"/>
      <c r="B688" s="16"/>
      <c r="C688" s="17"/>
      <c r="D688" s="16"/>
    </row>
    <row r="689" spans="1:4" s="3" customFormat="1" ht="14.25" x14ac:dyDescent="0.2">
      <c r="A689" s="15"/>
      <c r="B689" s="16"/>
      <c r="C689" s="17"/>
      <c r="D689" s="16"/>
    </row>
    <row r="690" spans="1:4" s="3" customFormat="1" ht="14.25" x14ac:dyDescent="0.2">
      <c r="A690" s="18"/>
      <c r="B690" s="16"/>
      <c r="C690" s="17"/>
      <c r="D690" s="16"/>
    </row>
    <row r="691" spans="1:4" s="3" customFormat="1" ht="14.25" x14ac:dyDescent="0.2">
      <c r="A691" s="15"/>
      <c r="B691" s="16"/>
      <c r="C691" s="17"/>
      <c r="D691" s="16"/>
    </row>
    <row r="692" spans="1:4" s="3" customFormat="1" ht="14.25" x14ac:dyDescent="0.2">
      <c r="A692" s="18"/>
      <c r="B692" s="16"/>
      <c r="C692" s="17"/>
      <c r="D692" s="16"/>
    </row>
    <row r="693" spans="1:4" s="3" customFormat="1" ht="14.25" x14ac:dyDescent="0.2">
      <c r="A693" s="15"/>
      <c r="B693" s="16"/>
      <c r="C693" s="17"/>
      <c r="D693" s="16"/>
    </row>
    <row r="694" spans="1:4" s="3" customFormat="1" ht="14.25" x14ac:dyDescent="0.2">
      <c r="A694" s="18"/>
      <c r="B694" s="16"/>
      <c r="C694" s="17"/>
      <c r="D694" s="16"/>
    </row>
    <row r="695" spans="1:4" s="3" customFormat="1" ht="14.25" x14ac:dyDescent="0.2">
      <c r="A695" s="15"/>
      <c r="B695" s="16"/>
      <c r="C695" s="17"/>
      <c r="D695" s="16"/>
    </row>
    <row r="696" spans="1:4" s="3" customFormat="1" ht="14.25" x14ac:dyDescent="0.2">
      <c r="A696" s="18"/>
      <c r="B696" s="16"/>
      <c r="C696" s="17"/>
      <c r="D696" s="16"/>
    </row>
    <row r="697" spans="1:4" s="3" customFormat="1" ht="14.25" x14ac:dyDescent="0.2">
      <c r="A697" s="15"/>
      <c r="B697" s="16"/>
      <c r="C697" s="17"/>
      <c r="D697" s="16"/>
    </row>
    <row r="698" spans="1:4" s="3" customFormat="1" ht="14.25" x14ac:dyDescent="0.2">
      <c r="A698" s="18"/>
      <c r="B698" s="16"/>
      <c r="C698" s="17"/>
      <c r="D698" s="16"/>
    </row>
    <row r="699" spans="1:4" s="3" customFormat="1" ht="14.25" x14ac:dyDescent="0.2">
      <c r="A699" s="15"/>
      <c r="B699" s="16"/>
      <c r="C699" s="17"/>
      <c r="D699" s="16"/>
    </row>
    <row r="700" spans="1:4" s="3" customFormat="1" ht="14.25" x14ac:dyDescent="0.2">
      <c r="A700" s="18"/>
      <c r="B700" s="16"/>
      <c r="C700" s="17"/>
      <c r="D700" s="16"/>
    </row>
    <row r="701" spans="1:4" s="3" customFormat="1" ht="14.25" x14ac:dyDescent="0.2">
      <c r="A701" s="15"/>
      <c r="B701" s="16"/>
      <c r="C701" s="17"/>
      <c r="D701" s="16"/>
    </row>
    <row r="702" spans="1:4" s="3" customFormat="1" ht="14.25" x14ac:dyDescent="0.2">
      <c r="A702" s="18"/>
      <c r="B702" s="16"/>
      <c r="C702" s="17"/>
      <c r="D702" s="16"/>
    </row>
    <row r="703" spans="1:4" s="3" customFormat="1" ht="14.25" x14ac:dyDescent="0.2">
      <c r="A703" s="15"/>
      <c r="B703" s="16"/>
      <c r="C703" s="17"/>
      <c r="D703" s="16"/>
    </row>
    <row r="704" spans="1:4" s="3" customFormat="1" ht="14.25" x14ac:dyDescent="0.2">
      <c r="A704" s="18"/>
      <c r="B704" s="16"/>
      <c r="C704" s="17"/>
      <c r="D704" s="16"/>
    </row>
    <row r="705" spans="1:4" s="3" customFormat="1" ht="14.25" x14ac:dyDescent="0.2">
      <c r="A705" s="15"/>
      <c r="B705" s="16"/>
      <c r="C705" s="17"/>
      <c r="D705" s="16"/>
    </row>
    <row r="706" spans="1:4" s="3" customFormat="1" ht="14.25" x14ac:dyDescent="0.2">
      <c r="A706" s="18"/>
      <c r="B706" s="16"/>
      <c r="C706" s="17"/>
      <c r="D706" s="16"/>
    </row>
    <row r="707" spans="1:4" s="3" customFormat="1" ht="14.25" x14ac:dyDescent="0.2">
      <c r="A707" s="15"/>
      <c r="B707" s="16"/>
      <c r="C707" s="17"/>
      <c r="D707" s="16"/>
    </row>
    <row r="708" spans="1:4" s="3" customFormat="1" ht="14.25" x14ac:dyDescent="0.2">
      <c r="A708" s="18"/>
      <c r="B708" s="16"/>
      <c r="C708" s="17"/>
      <c r="D708" s="16"/>
    </row>
    <row r="709" spans="1:4" s="3" customFormat="1" ht="14.25" x14ac:dyDescent="0.2">
      <c r="A709" s="15"/>
      <c r="B709" s="16"/>
      <c r="C709" s="17"/>
      <c r="D709" s="16"/>
    </row>
    <row r="710" spans="1:4" s="3" customFormat="1" ht="14.25" x14ac:dyDescent="0.2">
      <c r="A710" s="18"/>
      <c r="B710" s="16"/>
      <c r="C710" s="17"/>
      <c r="D710" s="16"/>
    </row>
    <row r="711" spans="1:4" s="3" customFormat="1" ht="14.25" x14ac:dyDescent="0.2">
      <c r="A711" s="15"/>
      <c r="B711" s="16"/>
      <c r="C711" s="17"/>
      <c r="D711" s="16"/>
    </row>
    <row r="712" spans="1:4" s="3" customFormat="1" ht="14.25" x14ac:dyDescent="0.2">
      <c r="A712" s="18"/>
      <c r="B712" s="16"/>
      <c r="C712" s="17"/>
      <c r="D712" s="16"/>
    </row>
    <row r="713" spans="1:4" s="3" customFormat="1" ht="14.25" x14ac:dyDescent="0.2">
      <c r="A713" s="15"/>
      <c r="B713" s="16"/>
      <c r="C713" s="17"/>
      <c r="D713" s="16"/>
    </row>
    <row r="714" spans="1:4" s="3" customFormat="1" ht="14.25" x14ac:dyDescent="0.2">
      <c r="A714" s="18"/>
      <c r="B714" s="16"/>
      <c r="C714" s="17"/>
      <c r="D714" s="16"/>
    </row>
    <row r="715" spans="1:4" s="3" customFormat="1" ht="14.25" x14ac:dyDescent="0.2">
      <c r="A715" s="15"/>
      <c r="B715" s="16"/>
      <c r="C715" s="17"/>
      <c r="D715" s="16"/>
    </row>
    <row r="716" spans="1:4" s="3" customFormat="1" ht="14.25" x14ac:dyDescent="0.2">
      <c r="A716" s="18"/>
      <c r="B716" s="16"/>
      <c r="C716" s="17"/>
      <c r="D716" s="16"/>
    </row>
    <row r="717" spans="1:4" s="3" customFormat="1" ht="14.25" x14ac:dyDescent="0.2">
      <c r="A717" s="15"/>
      <c r="B717" s="16"/>
      <c r="C717" s="17"/>
      <c r="D717" s="16"/>
    </row>
    <row r="718" spans="1:4" s="3" customFormat="1" ht="14.25" x14ac:dyDescent="0.2">
      <c r="A718" s="18"/>
      <c r="B718" s="16"/>
      <c r="C718" s="17"/>
      <c r="D718" s="16"/>
    </row>
    <row r="719" spans="1:4" s="3" customFormat="1" ht="14.25" x14ac:dyDescent="0.2">
      <c r="A719" s="15"/>
      <c r="B719" s="16"/>
      <c r="C719" s="17"/>
      <c r="D719" s="16"/>
    </row>
    <row r="720" spans="1:4" s="3" customFormat="1" ht="14.25" x14ac:dyDescent="0.2">
      <c r="A720" s="18"/>
      <c r="B720" s="16"/>
      <c r="C720" s="17"/>
      <c r="D720" s="16"/>
    </row>
    <row r="721" spans="1:4" s="3" customFormat="1" ht="14.25" x14ac:dyDescent="0.2">
      <c r="A721" s="15"/>
      <c r="B721" s="16"/>
      <c r="C721" s="17"/>
      <c r="D721" s="16"/>
    </row>
    <row r="722" spans="1:4" s="3" customFormat="1" ht="14.25" x14ac:dyDescent="0.2">
      <c r="A722" s="18"/>
      <c r="B722" s="16"/>
      <c r="C722" s="17"/>
      <c r="D722" s="16"/>
    </row>
    <row r="723" spans="1:4" s="3" customFormat="1" ht="14.25" x14ac:dyDescent="0.2">
      <c r="A723" s="15"/>
      <c r="B723" s="16"/>
      <c r="C723" s="17"/>
      <c r="D723" s="16"/>
    </row>
    <row r="724" spans="1:4" s="3" customFormat="1" ht="14.25" x14ac:dyDescent="0.2">
      <c r="A724" s="18"/>
      <c r="B724" s="16"/>
      <c r="C724" s="17"/>
      <c r="D724" s="16"/>
    </row>
    <row r="725" spans="1:4" s="3" customFormat="1" ht="14.25" x14ac:dyDescent="0.2">
      <c r="A725" s="15"/>
      <c r="B725" s="16"/>
      <c r="C725" s="17"/>
      <c r="D725" s="16"/>
    </row>
    <row r="726" spans="1:4" s="3" customFormat="1" ht="14.25" x14ac:dyDescent="0.2">
      <c r="A726" s="18"/>
      <c r="B726" s="16"/>
      <c r="C726" s="17"/>
      <c r="D726" s="16"/>
    </row>
    <row r="727" spans="1:4" s="3" customFormat="1" ht="14.25" x14ac:dyDescent="0.2">
      <c r="A727" s="15"/>
      <c r="B727" s="16"/>
      <c r="C727" s="17"/>
      <c r="D727" s="16"/>
    </row>
    <row r="728" spans="1:4" s="3" customFormat="1" ht="14.25" x14ac:dyDescent="0.2">
      <c r="A728" s="18"/>
      <c r="B728" s="16"/>
      <c r="C728" s="17"/>
      <c r="D728" s="16"/>
    </row>
    <row r="729" spans="1:4" s="3" customFormat="1" ht="14.25" x14ac:dyDescent="0.2">
      <c r="A729" s="15"/>
      <c r="B729" s="16"/>
      <c r="C729" s="17"/>
      <c r="D729" s="16"/>
    </row>
    <row r="730" spans="1:4" s="3" customFormat="1" ht="14.25" x14ac:dyDescent="0.2">
      <c r="A730" s="18"/>
      <c r="B730" s="16"/>
      <c r="C730" s="17"/>
      <c r="D730" s="16"/>
    </row>
    <row r="731" spans="1:4" s="3" customFormat="1" ht="14.25" x14ac:dyDescent="0.2">
      <c r="A731" s="15"/>
      <c r="B731" s="16"/>
      <c r="C731" s="17"/>
      <c r="D731" s="16"/>
    </row>
    <row r="732" spans="1:4" s="3" customFormat="1" ht="14.25" x14ac:dyDescent="0.2">
      <c r="A732" s="18"/>
      <c r="B732" s="16"/>
      <c r="C732" s="17"/>
      <c r="D732" s="16"/>
    </row>
    <row r="733" spans="1:4" s="3" customFormat="1" ht="14.25" x14ac:dyDescent="0.2">
      <c r="A733" s="15"/>
      <c r="B733" s="16"/>
      <c r="C733" s="17"/>
      <c r="D733" s="16"/>
    </row>
    <row r="734" spans="1:4" s="3" customFormat="1" ht="14.25" x14ac:dyDescent="0.2">
      <c r="A734" s="18"/>
      <c r="B734" s="16"/>
      <c r="C734" s="17"/>
      <c r="D734" s="16"/>
    </row>
    <row r="735" spans="1:4" s="3" customFormat="1" ht="14.25" x14ac:dyDescent="0.2">
      <c r="A735" s="15"/>
      <c r="B735" s="16"/>
      <c r="C735" s="17"/>
      <c r="D735" s="16"/>
    </row>
    <row r="736" spans="1:4" s="3" customFormat="1" ht="14.25" x14ac:dyDescent="0.2">
      <c r="A736" s="18"/>
      <c r="B736" s="16"/>
      <c r="C736" s="17"/>
      <c r="D736" s="16"/>
    </row>
    <row r="737" spans="1:4" s="3" customFormat="1" ht="14.25" x14ac:dyDescent="0.2">
      <c r="A737" s="15"/>
      <c r="B737" s="16"/>
      <c r="C737" s="17"/>
      <c r="D737" s="16"/>
    </row>
    <row r="738" spans="1:4" s="3" customFormat="1" ht="14.25" x14ac:dyDescent="0.2">
      <c r="A738" s="18"/>
      <c r="B738" s="16"/>
      <c r="C738" s="17"/>
      <c r="D738" s="16"/>
    </row>
    <row r="739" spans="1:4" s="3" customFormat="1" ht="14.25" x14ac:dyDescent="0.2">
      <c r="A739" s="15"/>
      <c r="B739" s="16"/>
      <c r="C739" s="17"/>
      <c r="D739" s="16"/>
    </row>
    <row r="740" spans="1:4" s="3" customFormat="1" ht="14.25" x14ac:dyDescent="0.2">
      <c r="A740" s="18"/>
      <c r="B740" s="16"/>
      <c r="C740" s="17"/>
      <c r="D740" s="16"/>
    </row>
    <row r="741" spans="1:4" s="3" customFormat="1" ht="14.25" x14ac:dyDescent="0.2">
      <c r="A741" s="15"/>
      <c r="B741" s="16"/>
      <c r="C741" s="17"/>
      <c r="D741" s="16"/>
    </row>
    <row r="742" spans="1:4" s="3" customFormat="1" ht="14.25" x14ac:dyDescent="0.2">
      <c r="A742" s="18"/>
      <c r="B742" s="16"/>
      <c r="C742" s="17"/>
      <c r="D742" s="16"/>
    </row>
    <row r="743" spans="1:4" s="3" customFormat="1" ht="14.25" x14ac:dyDescent="0.2">
      <c r="A743" s="15"/>
      <c r="B743" s="16"/>
      <c r="C743" s="17"/>
      <c r="D743" s="16"/>
    </row>
    <row r="744" spans="1:4" s="3" customFormat="1" ht="14.25" x14ac:dyDescent="0.2">
      <c r="A744" s="18"/>
      <c r="B744" s="16"/>
      <c r="C744" s="17"/>
      <c r="D744" s="16"/>
    </row>
    <row r="745" spans="1:4" s="3" customFormat="1" ht="14.25" x14ac:dyDescent="0.2">
      <c r="A745" s="15"/>
      <c r="B745" s="16"/>
      <c r="C745" s="17"/>
      <c r="D745" s="16"/>
    </row>
    <row r="746" spans="1:4" s="3" customFormat="1" ht="14.25" x14ac:dyDescent="0.2">
      <c r="A746" s="18"/>
      <c r="B746" s="16"/>
      <c r="C746" s="17"/>
      <c r="D746" s="16"/>
    </row>
    <row r="747" spans="1:4" s="3" customFormat="1" ht="14.25" x14ac:dyDescent="0.2">
      <c r="A747" s="15"/>
      <c r="B747" s="16"/>
      <c r="C747" s="17"/>
      <c r="D747" s="16"/>
    </row>
    <row r="748" spans="1:4" s="3" customFormat="1" ht="14.25" x14ac:dyDescent="0.2">
      <c r="A748" s="18"/>
      <c r="B748" s="16"/>
      <c r="C748" s="17"/>
      <c r="D748" s="16"/>
    </row>
    <row r="749" spans="1:4" s="3" customFormat="1" ht="14.25" x14ac:dyDescent="0.2">
      <c r="A749" s="15"/>
      <c r="B749" s="16"/>
      <c r="C749" s="17"/>
      <c r="D749" s="16"/>
    </row>
    <row r="750" spans="1:4" s="3" customFormat="1" ht="14.25" x14ac:dyDescent="0.2">
      <c r="A750" s="18"/>
      <c r="B750" s="16"/>
      <c r="C750" s="17"/>
      <c r="D750" s="16"/>
    </row>
    <row r="751" spans="1:4" s="3" customFormat="1" ht="14.25" x14ac:dyDescent="0.2">
      <c r="A751" s="15"/>
      <c r="B751" s="16"/>
      <c r="C751" s="17"/>
      <c r="D751" s="16"/>
    </row>
    <row r="752" spans="1:4" s="3" customFormat="1" ht="14.25" x14ac:dyDescent="0.2">
      <c r="A752" s="18"/>
      <c r="B752" s="16"/>
      <c r="C752" s="17"/>
      <c r="D752" s="16"/>
    </row>
    <row r="753" spans="1:4" s="3" customFormat="1" ht="14.25" x14ac:dyDescent="0.2">
      <c r="A753" s="15"/>
      <c r="B753" s="16"/>
      <c r="C753" s="17"/>
      <c r="D753" s="16"/>
    </row>
    <row r="754" spans="1:4" s="3" customFormat="1" ht="14.25" x14ac:dyDescent="0.2">
      <c r="A754" s="18"/>
      <c r="B754" s="16"/>
      <c r="C754" s="17"/>
      <c r="D754" s="16"/>
    </row>
    <row r="755" spans="1:4" s="3" customFormat="1" ht="14.25" x14ac:dyDescent="0.2">
      <c r="A755" s="15"/>
      <c r="B755" s="16"/>
      <c r="C755" s="17"/>
      <c r="D755" s="16"/>
    </row>
    <row r="756" spans="1:4" s="3" customFormat="1" ht="14.25" x14ac:dyDescent="0.2">
      <c r="A756" s="18"/>
      <c r="B756" s="16"/>
      <c r="C756" s="17"/>
      <c r="D756" s="16"/>
    </row>
    <row r="757" spans="1:4" s="3" customFormat="1" ht="14.25" x14ac:dyDescent="0.2">
      <c r="A757" s="15"/>
      <c r="B757" s="16"/>
      <c r="C757" s="17"/>
      <c r="D757" s="16"/>
    </row>
    <row r="758" spans="1:4" s="3" customFormat="1" ht="14.25" x14ac:dyDescent="0.2">
      <c r="A758" s="18"/>
      <c r="B758" s="16"/>
      <c r="C758" s="17"/>
      <c r="D758" s="16"/>
    </row>
    <row r="759" spans="1:4" s="3" customFormat="1" ht="14.25" x14ac:dyDescent="0.2">
      <c r="A759" s="15"/>
      <c r="B759" s="16"/>
      <c r="C759" s="17"/>
      <c r="D759" s="16"/>
    </row>
    <row r="760" spans="1:4" s="3" customFormat="1" ht="14.25" x14ac:dyDescent="0.2">
      <c r="A760" s="18"/>
      <c r="B760" s="16"/>
      <c r="C760" s="17"/>
      <c r="D760" s="16"/>
    </row>
    <row r="761" spans="1:4" s="3" customFormat="1" ht="14.25" x14ac:dyDescent="0.2">
      <c r="A761" s="15"/>
      <c r="B761" s="16"/>
      <c r="C761" s="17"/>
      <c r="D761" s="16"/>
    </row>
    <row r="762" spans="1:4" s="3" customFormat="1" ht="14.25" x14ac:dyDescent="0.2">
      <c r="A762" s="18"/>
      <c r="B762" s="16"/>
      <c r="C762" s="17"/>
      <c r="D762" s="16"/>
    </row>
    <row r="763" spans="1:4" s="3" customFormat="1" ht="14.25" x14ac:dyDescent="0.2">
      <c r="A763" s="15"/>
      <c r="B763" s="16"/>
      <c r="C763" s="17"/>
      <c r="D763" s="16"/>
    </row>
    <row r="764" spans="1:4" s="3" customFormat="1" ht="14.25" x14ac:dyDescent="0.2">
      <c r="A764" s="18"/>
      <c r="B764" s="16"/>
      <c r="C764" s="17"/>
      <c r="D764" s="16"/>
    </row>
    <row r="765" spans="1:4" s="3" customFormat="1" ht="14.25" x14ac:dyDescent="0.2">
      <c r="A765" s="15"/>
      <c r="B765" s="16"/>
      <c r="C765" s="17"/>
      <c r="D765" s="16"/>
    </row>
    <row r="766" spans="1:4" s="3" customFormat="1" ht="14.25" x14ac:dyDescent="0.2">
      <c r="A766" s="18"/>
      <c r="B766" s="16"/>
      <c r="C766" s="17"/>
      <c r="D766" s="16"/>
    </row>
    <row r="767" spans="1:4" s="3" customFormat="1" ht="14.25" x14ac:dyDescent="0.2">
      <c r="A767" s="15"/>
      <c r="B767" s="16"/>
      <c r="C767" s="17"/>
      <c r="D767" s="16"/>
    </row>
    <row r="768" spans="1:4" s="3" customFormat="1" ht="14.25" x14ac:dyDescent="0.2">
      <c r="A768" s="18"/>
      <c r="B768" s="16"/>
      <c r="C768" s="17"/>
      <c r="D768" s="16"/>
    </row>
    <row r="769" spans="1:4" s="3" customFormat="1" ht="14.25" x14ac:dyDescent="0.2">
      <c r="A769" s="15"/>
      <c r="B769" s="16"/>
      <c r="C769" s="17"/>
      <c r="D769" s="16"/>
    </row>
    <row r="770" spans="1:4" s="3" customFormat="1" ht="14.25" x14ac:dyDescent="0.2">
      <c r="A770" s="18"/>
      <c r="B770" s="16"/>
      <c r="C770" s="17"/>
      <c r="D770" s="16"/>
    </row>
    <row r="771" spans="1:4" s="3" customFormat="1" ht="14.25" x14ac:dyDescent="0.2">
      <c r="A771" s="15"/>
      <c r="B771" s="16"/>
      <c r="C771" s="17"/>
      <c r="D771" s="16"/>
    </row>
    <row r="772" spans="1:4" s="3" customFormat="1" ht="14.25" x14ac:dyDescent="0.2">
      <c r="A772" s="18"/>
      <c r="B772" s="16"/>
      <c r="C772" s="17"/>
      <c r="D772" s="16"/>
    </row>
    <row r="773" spans="1:4" s="3" customFormat="1" ht="14.25" x14ac:dyDescent="0.2">
      <c r="A773" s="15"/>
      <c r="B773" s="16"/>
      <c r="C773" s="17"/>
      <c r="D773" s="16"/>
    </row>
    <row r="774" spans="1:4" s="3" customFormat="1" ht="14.25" x14ac:dyDescent="0.2">
      <c r="A774" s="18"/>
      <c r="B774" s="16"/>
      <c r="C774" s="17"/>
      <c r="D774" s="16"/>
    </row>
    <row r="775" spans="1:4" s="3" customFormat="1" ht="14.25" x14ac:dyDescent="0.2">
      <c r="A775" s="15"/>
      <c r="B775" s="16"/>
      <c r="C775" s="17"/>
      <c r="D775" s="16"/>
    </row>
    <row r="776" spans="1:4" s="3" customFormat="1" ht="14.25" x14ac:dyDescent="0.2">
      <c r="A776" s="18"/>
      <c r="B776" s="16"/>
      <c r="C776" s="17"/>
      <c r="D776" s="16"/>
    </row>
    <row r="777" spans="1:4" s="3" customFormat="1" ht="14.25" x14ac:dyDescent="0.2">
      <c r="A777" s="15"/>
      <c r="B777" s="16"/>
      <c r="C777" s="17"/>
      <c r="D777" s="16"/>
    </row>
    <row r="778" spans="1:4" s="3" customFormat="1" ht="14.25" x14ac:dyDescent="0.2">
      <c r="A778" s="18"/>
      <c r="B778" s="16"/>
      <c r="C778" s="17"/>
      <c r="D778" s="16"/>
    </row>
    <row r="779" spans="1:4" s="3" customFormat="1" ht="14.25" x14ac:dyDescent="0.2">
      <c r="A779" s="15"/>
      <c r="B779" s="16"/>
      <c r="C779" s="17"/>
      <c r="D779" s="16"/>
    </row>
    <row r="780" spans="1:4" s="3" customFormat="1" ht="14.25" x14ac:dyDescent="0.2">
      <c r="A780" s="18"/>
      <c r="B780" s="16"/>
      <c r="C780" s="17"/>
      <c r="D780" s="16"/>
    </row>
    <row r="781" spans="1:4" s="3" customFormat="1" ht="14.25" x14ac:dyDescent="0.2">
      <c r="A781" s="15"/>
      <c r="B781" s="16"/>
      <c r="C781" s="17"/>
      <c r="D781" s="16"/>
    </row>
    <row r="782" spans="1:4" s="3" customFormat="1" ht="14.25" x14ac:dyDescent="0.2">
      <c r="A782" s="18"/>
      <c r="B782" s="16"/>
      <c r="C782" s="17"/>
      <c r="D782" s="16"/>
    </row>
    <row r="783" spans="1:4" s="3" customFormat="1" ht="14.25" x14ac:dyDescent="0.2">
      <c r="A783" s="15"/>
      <c r="B783" s="16"/>
      <c r="C783" s="17"/>
      <c r="D783" s="16"/>
    </row>
    <row r="784" spans="1:4" s="3" customFormat="1" ht="14.25" x14ac:dyDescent="0.2">
      <c r="A784" s="18"/>
      <c r="B784" s="16"/>
      <c r="C784" s="17"/>
      <c r="D784" s="16"/>
    </row>
    <row r="785" spans="1:4" s="3" customFormat="1" ht="14.25" x14ac:dyDescent="0.2">
      <c r="A785" s="15"/>
      <c r="B785" s="16"/>
      <c r="C785" s="17"/>
      <c r="D785" s="16"/>
    </row>
    <row r="786" spans="1:4" s="3" customFormat="1" ht="14.25" x14ac:dyDescent="0.2">
      <c r="A786" s="18"/>
      <c r="B786" s="16"/>
      <c r="C786" s="17"/>
      <c r="D786" s="16"/>
    </row>
    <row r="787" spans="1:4" s="3" customFormat="1" ht="14.25" x14ac:dyDescent="0.2">
      <c r="A787" s="15"/>
      <c r="B787" s="16"/>
      <c r="C787" s="17"/>
      <c r="D787" s="16"/>
    </row>
    <row r="788" spans="1:4" s="3" customFormat="1" ht="14.25" x14ac:dyDescent="0.2">
      <c r="A788" s="18"/>
      <c r="B788" s="16"/>
      <c r="C788" s="17"/>
      <c r="D788" s="16"/>
    </row>
    <row r="789" spans="1:4" s="3" customFormat="1" ht="14.25" x14ac:dyDescent="0.2">
      <c r="A789" s="15"/>
      <c r="B789" s="16"/>
      <c r="C789" s="17"/>
      <c r="D789" s="16"/>
    </row>
    <row r="790" spans="1:4" s="3" customFormat="1" ht="14.25" x14ac:dyDescent="0.2">
      <c r="A790" s="18"/>
      <c r="B790" s="16"/>
      <c r="C790" s="17"/>
      <c r="D790" s="16"/>
    </row>
    <row r="791" spans="1:4" s="3" customFormat="1" ht="14.25" x14ac:dyDescent="0.2">
      <c r="A791" s="15"/>
      <c r="B791" s="16"/>
      <c r="C791" s="17"/>
      <c r="D791" s="16"/>
    </row>
    <row r="792" spans="1:4" s="3" customFormat="1" ht="14.25" x14ac:dyDescent="0.2">
      <c r="A792" s="18"/>
      <c r="B792" s="16"/>
      <c r="C792" s="17"/>
      <c r="D792" s="16"/>
    </row>
    <row r="793" spans="1:4" s="3" customFormat="1" ht="14.25" x14ac:dyDescent="0.2">
      <c r="A793" s="15"/>
      <c r="B793" s="16"/>
      <c r="C793" s="17"/>
      <c r="D793" s="16"/>
    </row>
    <row r="794" spans="1:4" s="3" customFormat="1" ht="14.25" x14ac:dyDescent="0.2">
      <c r="A794" s="18"/>
      <c r="B794" s="16"/>
      <c r="C794" s="17"/>
      <c r="D794" s="16"/>
    </row>
    <row r="795" spans="1:4" s="3" customFormat="1" ht="14.25" x14ac:dyDescent="0.2">
      <c r="A795" s="15"/>
      <c r="B795" s="16"/>
      <c r="C795" s="17"/>
      <c r="D795" s="16"/>
    </row>
    <row r="796" spans="1:4" s="3" customFormat="1" ht="14.25" x14ac:dyDescent="0.2">
      <c r="A796" s="18"/>
      <c r="B796" s="16"/>
      <c r="C796" s="17"/>
      <c r="D796" s="16"/>
    </row>
    <row r="797" spans="1:4" s="3" customFormat="1" ht="14.25" x14ac:dyDescent="0.2">
      <c r="A797" s="15"/>
      <c r="B797" s="16"/>
      <c r="C797" s="17"/>
      <c r="D797" s="16"/>
    </row>
    <row r="798" spans="1:4" s="3" customFormat="1" ht="14.25" x14ac:dyDescent="0.2">
      <c r="A798" s="18"/>
      <c r="B798" s="16"/>
      <c r="C798" s="17"/>
      <c r="D798" s="16"/>
    </row>
    <row r="799" spans="1:4" s="3" customFormat="1" ht="14.25" x14ac:dyDescent="0.2">
      <c r="A799" s="15"/>
      <c r="B799" s="16"/>
      <c r="C799" s="17"/>
      <c r="D799" s="16"/>
    </row>
    <row r="800" spans="1:4" s="3" customFormat="1" ht="14.25" x14ac:dyDescent="0.2">
      <c r="A800" s="18"/>
      <c r="B800" s="16"/>
      <c r="C800" s="17"/>
      <c r="D800" s="16"/>
    </row>
    <row r="801" spans="1:4" s="3" customFormat="1" ht="14.25" x14ac:dyDescent="0.2">
      <c r="A801" s="15"/>
      <c r="B801" s="16"/>
      <c r="C801" s="17"/>
      <c r="D801" s="16"/>
    </row>
    <row r="802" spans="1:4" s="3" customFormat="1" ht="14.25" x14ac:dyDescent="0.2">
      <c r="A802" s="18"/>
      <c r="B802" s="16"/>
      <c r="C802" s="17"/>
      <c r="D802" s="16"/>
    </row>
    <row r="803" spans="1:4" s="3" customFormat="1" ht="14.25" x14ac:dyDescent="0.2">
      <c r="A803" s="15"/>
      <c r="B803" s="16"/>
      <c r="C803" s="17"/>
      <c r="D803" s="16"/>
    </row>
    <row r="804" spans="1:4" s="3" customFormat="1" ht="14.25" x14ac:dyDescent="0.2">
      <c r="A804" s="18"/>
      <c r="B804" s="16"/>
      <c r="C804" s="17"/>
      <c r="D804" s="16"/>
    </row>
    <row r="805" spans="1:4" s="3" customFormat="1" ht="14.25" x14ac:dyDescent="0.2">
      <c r="A805" s="15"/>
      <c r="B805" s="16"/>
      <c r="C805" s="17"/>
      <c r="D805" s="16"/>
    </row>
    <row r="806" spans="1:4" s="3" customFormat="1" ht="14.25" x14ac:dyDescent="0.2">
      <c r="A806" s="18"/>
      <c r="B806" s="16"/>
      <c r="C806" s="17"/>
      <c r="D806" s="16"/>
    </row>
    <row r="807" spans="1:4" s="3" customFormat="1" ht="14.25" x14ac:dyDescent="0.2">
      <c r="A807" s="15"/>
      <c r="B807" s="16"/>
      <c r="C807" s="17"/>
      <c r="D807" s="16"/>
    </row>
    <row r="808" spans="1:4" s="3" customFormat="1" ht="14.25" x14ac:dyDescent="0.2">
      <c r="A808" s="18"/>
      <c r="B808" s="16"/>
      <c r="C808" s="17"/>
      <c r="D808" s="16"/>
    </row>
    <row r="809" spans="1:4" s="3" customFormat="1" ht="14.25" x14ac:dyDescent="0.2">
      <c r="A809" s="15"/>
      <c r="B809" s="16"/>
      <c r="C809" s="17"/>
      <c r="D809" s="16"/>
    </row>
    <row r="810" spans="1:4" s="3" customFormat="1" ht="14.25" x14ac:dyDescent="0.2">
      <c r="A810" s="18"/>
      <c r="B810" s="16"/>
      <c r="C810" s="17"/>
      <c r="D810" s="16"/>
    </row>
    <row r="811" spans="1:4" s="3" customFormat="1" ht="14.25" x14ac:dyDescent="0.2">
      <c r="A811" s="15"/>
      <c r="B811" s="16"/>
      <c r="C811" s="17"/>
      <c r="D811" s="16"/>
    </row>
    <row r="812" spans="1:4" s="3" customFormat="1" ht="14.25" x14ac:dyDescent="0.2">
      <c r="A812" s="18"/>
      <c r="B812" s="16"/>
      <c r="C812" s="17"/>
      <c r="D812" s="16"/>
    </row>
    <row r="813" spans="1:4" s="3" customFormat="1" ht="14.25" x14ac:dyDescent="0.2">
      <c r="A813" s="15"/>
      <c r="B813" s="16"/>
      <c r="C813" s="17"/>
      <c r="D813" s="16"/>
    </row>
    <row r="814" spans="1:4" s="3" customFormat="1" ht="14.25" x14ac:dyDescent="0.2">
      <c r="A814" s="18"/>
      <c r="B814" s="16"/>
      <c r="C814" s="17"/>
      <c r="D814" s="16"/>
    </row>
    <row r="815" spans="1:4" s="3" customFormat="1" ht="14.25" x14ac:dyDescent="0.2">
      <c r="A815" s="15"/>
      <c r="B815" s="16"/>
      <c r="C815" s="17"/>
      <c r="D815" s="16"/>
    </row>
    <row r="816" spans="1:4" s="3" customFormat="1" ht="14.25" x14ac:dyDescent="0.2">
      <c r="A816" s="18"/>
      <c r="B816" s="16"/>
      <c r="C816" s="17"/>
      <c r="D816" s="16"/>
    </row>
    <row r="817" spans="1:4" s="3" customFormat="1" ht="14.25" x14ac:dyDescent="0.2">
      <c r="A817" s="15"/>
      <c r="B817" s="16"/>
      <c r="C817" s="17"/>
      <c r="D817" s="16"/>
    </row>
    <row r="818" spans="1:4" s="3" customFormat="1" ht="14.25" x14ac:dyDescent="0.2">
      <c r="A818" s="18"/>
      <c r="B818" s="16"/>
      <c r="C818" s="17"/>
      <c r="D818" s="16"/>
    </row>
    <row r="819" spans="1:4" s="3" customFormat="1" ht="14.25" x14ac:dyDescent="0.2">
      <c r="A819" s="15"/>
      <c r="B819" s="16"/>
      <c r="C819" s="17"/>
      <c r="D819" s="16"/>
    </row>
    <row r="820" spans="1:4" s="3" customFormat="1" ht="14.25" x14ac:dyDescent="0.2">
      <c r="A820" s="18"/>
      <c r="B820" s="16"/>
      <c r="C820" s="17"/>
      <c r="D820" s="16"/>
    </row>
    <row r="821" spans="1:4" s="3" customFormat="1" ht="14.25" x14ac:dyDescent="0.2">
      <c r="A821" s="15"/>
      <c r="B821" s="16"/>
      <c r="C821" s="17"/>
      <c r="D821" s="16"/>
    </row>
    <row r="822" spans="1:4" s="3" customFormat="1" ht="14.25" x14ac:dyDescent="0.2">
      <c r="A822" s="18"/>
      <c r="B822" s="16"/>
      <c r="C822" s="17"/>
      <c r="D822" s="16"/>
    </row>
    <row r="823" spans="1:4" s="3" customFormat="1" ht="14.25" x14ac:dyDescent="0.2">
      <c r="A823" s="15"/>
      <c r="B823" s="16"/>
      <c r="C823" s="17"/>
      <c r="D823" s="16"/>
    </row>
    <row r="824" spans="1:4" s="3" customFormat="1" ht="14.25" x14ac:dyDescent="0.2">
      <c r="A824" s="18"/>
      <c r="B824" s="16"/>
      <c r="C824" s="17"/>
      <c r="D824" s="16"/>
    </row>
    <row r="825" spans="1:4" s="3" customFormat="1" ht="14.25" x14ac:dyDescent="0.2">
      <c r="A825" s="15"/>
      <c r="B825" s="16"/>
      <c r="C825" s="17"/>
      <c r="D825" s="16"/>
    </row>
    <row r="826" spans="1:4" s="3" customFormat="1" ht="14.25" x14ac:dyDescent="0.2">
      <c r="A826" s="18"/>
      <c r="B826" s="16"/>
      <c r="C826" s="17"/>
      <c r="D826" s="16"/>
    </row>
    <row r="827" spans="1:4" s="3" customFormat="1" ht="14.25" x14ac:dyDescent="0.2">
      <c r="A827" s="15"/>
      <c r="B827" s="16"/>
      <c r="C827" s="17"/>
      <c r="D827" s="16"/>
    </row>
    <row r="828" spans="1:4" s="3" customFormat="1" ht="14.25" x14ac:dyDescent="0.2">
      <c r="A828" s="18"/>
      <c r="B828" s="16"/>
      <c r="C828" s="17"/>
      <c r="D828" s="16"/>
    </row>
    <row r="829" spans="1:4" s="3" customFormat="1" ht="14.25" x14ac:dyDescent="0.2">
      <c r="A829" s="15"/>
      <c r="B829" s="16"/>
      <c r="C829" s="17"/>
      <c r="D829" s="16"/>
    </row>
    <row r="830" spans="1:4" s="3" customFormat="1" ht="14.25" x14ac:dyDescent="0.2">
      <c r="A830" s="18"/>
      <c r="B830" s="16"/>
      <c r="C830" s="17"/>
      <c r="D830" s="16"/>
    </row>
    <row r="831" spans="1:4" s="3" customFormat="1" ht="14.25" x14ac:dyDescent="0.2">
      <c r="A831" s="15"/>
      <c r="B831" s="16"/>
      <c r="C831" s="17"/>
      <c r="D831" s="16"/>
    </row>
    <row r="832" spans="1:4" s="3" customFormat="1" ht="14.25" x14ac:dyDescent="0.2">
      <c r="A832" s="18"/>
      <c r="B832" s="16"/>
      <c r="C832" s="17"/>
      <c r="D832" s="16"/>
    </row>
    <row r="833" spans="1:4" s="3" customFormat="1" ht="14.25" x14ac:dyDescent="0.2">
      <c r="A833" s="15"/>
      <c r="B833" s="16"/>
      <c r="C833" s="17"/>
      <c r="D833" s="16"/>
    </row>
    <row r="834" spans="1:4" s="3" customFormat="1" ht="14.25" x14ac:dyDescent="0.2">
      <c r="A834" s="18"/>
      <c r="B834" s="16"/>
      <c r="C834" s="17"/>
      <c r="D834" s="16"/>
    </row>
    <row r="835" spans="1:4" s="3" customFormat="1" ht="14.25" x14ac:dyDescent="0.2">
      <c r="A835" s="15"/>
      <c r="B835" s="16"/>
      <c r="C835" s="17"/>
      <c r="D835" s="16"/>
    </row>
    <row r="836" spans="1:4" s="3" customFormat="1" ht="14.25" x14ac:dyDescent="0.2">
      <c r="A836" s="18"/>
      <c r="B836" s="16"/>
      <c r="C836" s="17"/>
      <c r="D836" s="16"/>
    </row>
    <row r="837" spans="1:4" s="3" customFormat="1" ht="14.25" x14ac:dyDescent="0.2">
      <c r="A837" s="15"/>
      <c r="B837" s="16"/>
      <c r="C837" s="17"/>
      <c r="D837" s="16"/>
    </row>
    <row r="838" spans="1:4" s="3" customFormat="1" ht="14.25" x14ac:dyDescent="0.2">
      <c r="A838" s="18"/>
      <c r="B838" s="16"/>
      <c r="C838" s="17"/>
      <c r="D838" s="16"/>
    </row>
    <row r="839" spans="1:4" s="3" customFormat="1" ht="14.25" x14ac:dyDescent="0.2">
      <c r="A839" s="15"/>
      <c r="B839" s="16"/>
      <c r="C839" s="17"/>
      <c r="D839" s="16"/>
    </row>
    <row r="840" spans="1:4" s="3" customFormat="1" ht="14.25" x14ac:dyDescent="0.2">
      <c r="A840" s="18"/>
      <c r="B840" s="16"/>
      <c r="C840" s="17"/>
      <c r="D840" s="16"/>
    </row>
    <row r="841" spans="1:4" s="3" customFormat="1" ht="14.25" x14ac:dyDescent="0.2">
      <c r="A841" s="15"/>
      <c r="B841" s="16"/>
      <c r="C841" s="17"/>
      <c r="D841" s="16"/>
    </row>
    <row r="842" spans="1:4" s="3" customFormat="1" ht="14.25" x14ac:dyDescent="0.2">
      <c r="A842" s="18"/>
      <c r="B842" s="16"/>
      <c r="C842" s="17"/>
      <c r="D842" s="16"/>
    </row>
    <row r="843" spans="1:4" s="3" customFormat="1" ht="14.25" x14ac:dyDescent="0.2">
      <c r="A843" s="15"/>
      <c r="B843" s="16"/>
      <c r="C843" s="17"/>
      <c r="D843" s="16"/>
    </row>
    <row r="844" spans="1:4" s="3" customFormat="1" ht="14.25" x14ac:dyDescent="0.2">
      <c r="A844" s="18"/>
      <c r="B844" s="16"/>
      <c r="C844" s="17"/>
      <c r="D844" s="16"/>
    </row>
    <row r="845" spans="1:4" s="3" customFormat="1" ht="14.25" x14ac:dyDescent="0.2">
      <c r="A845" s="15"/>
      <c r="B845" s="16"/>
      <c r="C845" s="17"/>
      <c r="D845" s="16"/>
    </row>
    <row r="846" spans="1:4" s="3" customFormat="1" ht="14.25" x14ac:dyDescent="0.2">
      <c r="A846" s="18"/>
      <c r="B846" s="16"/>
      <c r="C846" s="17"/>
      <c r="D846" s="16"/>
    </row>
    <row r="847" spans="1:4" s="3" customFormat="1" ht="14.25" x14ac:dyDescent="0.2">
      <c r="A847" s="15"/>
      <c r="B847" s="16"/>
      <c r="C847" s="17"/>
      <c r="D847" s="16"/>
    </row>
    <row r="848" spans="1:4" s="3" customFormat="1" ht="14.25" x14ac:dyDescent="0.2">
      <c r="A848" s="18"/>
      <c r="B848" s="16"/>
      <c r="C848" s="17"/>
      <c r="D848" s="16"/>
    </row>
    <row r="849" spans="1:4" s="3" customFormat="1" ht="14.25" x14ac:dyDescent="0.2">
      <c r="A849" s="15"/>
      <c r="B849" s="16"/>
      <c r="C849" s="17"/>
      <c r="D849" s="16"/>
    </row>
    <row r="850" spans="1:4" s="3" customFormat="1" ht="14.25" x14ac:dyDescent="0.2">
      <c r="A850" s="18"/>
      <c r="B850" s="16"/>
      <c r="C850" s="17"/>
      <c r="D850" s="16"/>
    </row>
    <row r="851" spans="1:4" s="3" customFormat="1" ht="14.25" x14ac:dyDescent="0.2">
      <c r="A851" s="15"/>
      <c r="B851" s="16"/>
      <c r="C851" s="17"/>
      <c r="D851" s="16"/>
    </row>
    <row r="852" spans="1:4" s="3" customFormat="1" ht="14.25" x14ac:dyDescent="0.2">
      <c r="A852" s="18"/>
      <c r="B852" s="16"/>
      <c r="C852" s="17"/>
      <c r="D852" s="16"/>
    </row>
    <row r="853" spans="1:4" s="3" customFormat="1" ht="14.25" x14ac:dyDescent="0.2">
      <c r="A853" s="15"/>
      <c r="B853" s="16"/>
      <c r="C853" s="17"/>
      <c r="D853" s="16"/>
    </row>
    <row r="854" spans="1:4" s="3" customFormat="1" ht="14.25" x14ac:dyDescent="0.2">
      <c r="A854" s="18"/>
      <c r="B854" s="16"/>
      <c r="C854" s="17"/>
      <c r="D854" s="16"/>
    </row>
    <row r="855" spans="1:4" s="3" customFormat="1" ht="14.25" x14ac:dyDescent="0.2">
      <c r="A855" s="15"/>
      <c r="B855" s="16"/>
      <c r="C855" s="17"/>
      <c r="D855" s="16"/>
    </row>
    <row r="856" spans="1:4" s="3" customFormat="1" ht="14.25" x14ac:dyDescent="0.2">
      <c r="A856" s="18"/>
      <c r="B856" s="16"/>
      <c r="C856" s="17"/>
      <c r="D856" s="16"/>
    </row>
    <row r="857" spans="1:4" s="3" customFormat="1" ht="14.25" x14ac:dyDescent="0.2">
      <c r="A857" s="15"/>
      <c r="B857" s="16"/>
      <c r="C857" s="17"/>
      <c r="D857" s="16"/>
    </row>
    <row r="858" spans="1:4" s="3" customFormat="1" ht="14.25" x14ac:dyDescent="0.2">
      <c r="A858" s="18"/>
      <c r="B858" s="16"/>
      <c r="C858" s="17"/>
      <c r="D858" s="16"/>
    </row>
    <row r="859" spans="1:4" s="3" customFormat="1" ht="14.25" x14ac:dyDescent="0.2">
      <c r="A859" s="15"/>
      <c r="B859" s="16"/>
      <c r="C859" s="17"/>
      <c r="D859" s="16"/>
    </row>
    <row r="860" spans="1:4" s="3" customFormat="1" ht="14.25" x14ac:dyDescent="0.2">
      <c r="A860" s="18"/>
      <c r="B860" s="16"/>
      <c r="C860" s="17"/>
      <c r="D860" s="16"/>
    </row>
    <row r="861" spans="1:4" s="3" customFormat="1" ht="14.25" x14ac:dyDescent="0.2">
      <c r="A861" s="15"/>
      <c r="B861" s="16"/>
      <c r="C861" s="17"/>
      <c r="D861" s="16"/>
    </row>
    <row r="862" spans="1:4" s="3" customFormat="1" ht="14.25" x14ac:dyDescent="0.2">
      <c r="A862" s="18"/>
      <c r="B862" s="16"/>
      <c r="C862" s="17"/>
      <c r="D862" s="16"/>
    </row>
    <row r="863" spans="1:4" s="3" customFormat="1" ht="14.25" x14ac:dyDescent="0.2">
      <c r="A863" s="15"/>
      <c r="B863" s="16"/>
      <c r="C863" s="17"/>
      <c r="D863" s="16"/>
    </row>
    <row r="864" spans="1:4" s="3" customFormat="1" ht="14.25" x14ac:dyDescent="0.2">
      <c r="A864" s="18"/>
      <c r="B864" s="16"/>
      <c r="C864" s="17"/>
      <c r="D864" s="16"/>
    </row>
    <row r="865" spans="1:4" s="3" customFormat="1" ht="14.25" x14ac:dyDescent="0.2">
      <c r="A865" s="15"/>
      <c r="B865" s="16"/>
      <c r="C865" s="17"/>
      <c r="D865" s="16"/>
    </row>
    <row r="866" spans="1:4" s="3" customFormat="1" ht="14.25" x14ac:dyDescent="0.2">
      <c r="A866" s="18"/>
      <c r="B866" s="16"/>
      <c r="C866" s="17"/>
      <c r="D866" s="16"/>
    </row>
    <row r="867" spans="1:4" s="3" customFormat="1" ht="14.25" x14ac:dyDescent="0.2">
      <c r="A867" s="15"/>
      <c r="B867" s="16"/>
      <c r="C867" s="17"/>
      <c r="D867" s="16"/>
    </row>
    <row r="868" spans="1:4" s="3" customFormat="1" ht="14.25" x14ac:dyDescent="0.2">
      <c r="A868" s="18"/>
      <c r="B868" s="16"/>
      <c r="C868" s="17"/>
      <c r="D868" s="16"/>
    </row>
    <row r="869" spans="1:4" s="3" customFormat="1" ht="14.25" x14ac:dyDescent="0.2">
      <c r="A869" s="15"/>
      <c r="B869" s="16"/>
      <c r="C869" s="17"/>
      <c r="D869" s="16"/>
    </row>
    <row r="870" spans="1:4" s="3" customFormat="1" ht="14.25" x14ac:dyDescent="0.2">
      <c r="A870" s="18"/>
      <c r="B870" s="16"/>
      <c r="C870" s="17"/>
      <c r="D870" s="16"/>
    </row>
    <row r="871" spans="1:4" s="3" customFormat="1" ht="14.25" x14ac:dyDescent="0.2">
      <c r="A871" s="15"/>
      <c r="B871" s="16"/>
      <c r="C871" s="17"/>
      <c r="D871" s="16"/>
    </row>
    <row r="872" spans="1:4" s="3" customFormat="1" ht="14.25" x14ac:dyDescent="0.2">
      <c r="A872" s="18"/>
      <c r="B872" s="16"/>
      <c r="C872" s="17"/>
      <c r="D872" s="16"/>
    </row>
    <row r="873" spans="1:4" s="3" customFormat="1" ht="14.25" x14ac:dyDescent="0.2">
      <c r="A873" s="15"/>
      <c r="B873" s="16"/>
      <c r="C873" s="17"/>
      <c r="D873" s="16"/>
    </row>
    <row r="874" spans="1:4" s="3" customFormat="1" ht="14.25" x14ac:dyDescent="0.2">
      <c r="A874" s="18"/>
      <c r="B874" s="16"/>
      <c r="C874" s="17"/>
      <c r="D874" s="16"/>
    </row>
    <row r="875" spans="1:4" s="3" customFormat="1" ht="14.25" x14ac:dyDescent="0.2">
      <c r="A875" s="15"/>
      <c r="B875" s="16"/>
      <c r="C875" s="17"/>
      <c r="D875" s="16"/>
    </row>
    <row r="876" spans="1:4" s="3" customFormat="1" ht="14.25" x14ac:dyDescent="0.2">
      <c r="A876" s="18"/>
      <c r="B876" s="16"/>
      <c r="C876" s="17"/>
      <c r="D876" s="16"/>
    </row>
    <row r="877" spans="1:4" s="3" customFormat="1" ht="14.25" x14ac:dyDescent="0.2">
      <c r="A877" s="15"/>
      <c r="B877" s="16"/>
      <c r="C877" s="17"/>
      <c r="D877" s="16"/>
    </row>
    <row r="878" spans="1:4" s="3" customFormat="1" ht="14.25" x14ac:dyDescent="0.2">
      <c r="A878" s="18"/>
      <c r="B878" s="16"/>
      <c r="C878" s="17"/>
      <c r="D878" s="16"/>
    </row>
    <row r="879" spans="1:4" s="3" customFormat="1" ht="14.25" x14ac:dyDescent="0.2">
      <c r="A879" s="15"/>
      <c r="B879" s="16"/>
      <c r="C879" s="17"/>
      <c r="D879" s="16"/>
    </row>
    <row r="880" spans="1:4" s="3" customFormat="1" ht="14.25" x14ac:dyDescent="0.2">
      <c r="A880" s="18"/>
      <c r="B880" s="16"/>
      <c r="C880" s="17"/>
      <c r="D880" s="16"/>
    </row>
    <row r="881" spans="1:4" s="3" customFormat="1" ht="14.25" x14ac:dyDescent="0.2">
      <c r="A881" s="15"/>
      <c r="B881" s="16"/>
      <c r="C881" s="17"/>
      <c r="D881" s="16"/>
    </row>
    <row r="882" spans="1:4" s="3" customFormat="1" ht="14.25" x14ac:dyDescent="0.2">
      <c r="A882" s="18"/>
      <c r="B882" s="16"/>
      <c r="C882" s="17"/>
      <c r="D882" s="16"/>
    </row>
    <row r="883" spans="1:4" s="3" customFormat="1" ht="14.25" x14ac:dyDescent="0.2">
      <c r="A883" s="15"/>
      <c r="B883" s="16"/>
      <c r="C883" s="17"/>
      <c r="D883" s="16"/>
    </row>
    <row r="884" spans="1:4" s="3" customFormat="1" ht="14.25" x14ac:dyDescent="0.2">
      <c r="A884" s="18"/>
      <c r="B884" s="16"/>
      <c r="C884" s="17"/>
      <c r="D884" s="16"/>
    </row>
    <row r="885" spans="1:4" s="3" customFormat="1" ht="14.25" x14ac:dyDescent="0.2">
      <c r="A885" s="15"/>
      <c r="B885" s="16"/>
      <c r="C885" s="17"/>
      <c r="D885" s="16"/>
    </row>
    <row r="886" spans="1:4" s="3" customFormat="1" ht="14.25" x14ac:dyDescent="0.2">
      <c r="A886" s="18"/>
      <c r="B886" s="16"/>
      <c r="C886" s="17"/>
      <c r="D886" s="16"/>
    </row>
    <row r="887" spans="1:4" s="3" customFormat="1" ht="14.25" x14ac:dyDescent="0.2">
      <c r="A887" s="15"/>
      <c r="B887" s="16"/>
      <c r="C887" s="17"/>
      <c r="D887" s="16"/>
    </row>
    <row r="888" spans="1:4" s="3" customFormat="1" ht="14.25" x14ac:dyDescent="0.2">
      <c r="A888" s="18"/>
      <c r="B888" s="16"/>
      <c r="C888" s="17"/>
      <c r="D888" s="16"/>
    </row>
    <row r="889" spans="1:4" s="3" customFormat="1" ht="14.25" x14ac:dyDescent="0.2">
      <c r="A889" s="15"/>
      <c r="B889" s="16"/>
      <c r="C889" s="17"/>
      <c r="D889" s="16"/>
    </row>
    <row r="890" spans="1:4" s="3" customFormat="1" ht="14.25" x14ac:dyDescent="0.2">
      <c r="A890" s="18"/>
      <c r="B890" s="16"/>
      <c r="C890" s="17"/>
      <c r="D890" s="16"/>
    </row>
    <row r="891" spans="1:4" s="3" customFormat="1" ht="14.25" x14ac:dyDescent="0.2">
      <c r="A891" s="15"/>
      <c r="B891" s="16"/>
      <c r="C891" s="17"/>
      <c r="D891" s="16"/>
    </row>
    <row r="892" spans="1:4" s="3" customFormat="1" ht="14.25" x14ac:dyDescent="0.2">
      <c r="A892" s="18"/>
      <c r="B892" s="16"/>
      <c r="C892" s="17"/>
      <c r="D892" s="16"/>
    </row>
    <row r="893" spans="1:4" s="3" customFormat="1" ht="14.25" x14ac:dyDescent="0.2">
      <c r="A893" s="15"/>
      <c r="B893" s="16"/>
      <c r="C893" s="17"/>
      <c r="D893" s="16"/>
    </row>
    <row r="894" spans="1:4" s="3" customFormat="1" ht="14.25" x14ac:dyDescent="0.2">
      <c r="A894" s="18"/>
      <c r="B894" s="16"/>
      <c r="C894" s="17"/>
      <c r="D894" s="16"/>
    </row>
    <row r="895" spans="1:4" s="3" customFormat="1" ht="14.25" x14ac:dyDescent="0.2">
      <c r="A895" s="15"/>
      <c r="B895" s="16"/>
      <c r="C895" s="17"/>
      <c r="D895" s="16"/>
    </row>
    <row r="896" spans="1:4" s="3" customFormat="1" ht="14.25" x14ac:dyDescent="0.2">
      <c r="A896" s="18"/>
      <c r="B896" s="16"/>
      <c r="C896" s="17"/>
      <c r="D896" s="16"/>
    </row>
    <row r="897" spans="1:4" s="3" customFormat="1" ht="14.25" x14ac:dyDescent="0.2">
      <c r="A897" s="15"/>
      <c r="B897" s="16"/>
      <c r="C897" s="17"/>
      <c r="D897" s="16"/>
    </row>
    <row r="898" spans="1:4" s="3" customFormat="1" ht="14.25" x14ac:dyDescent="0.2">
      <c r="A898" s="18"/>
      <c r="B898" s="16"/>
      <c r="C898" s="17"/>
      <c r="D898" s="16"/>
    </row>
    <row r="899" spans="1:4" s="3" customFormat="1" ht="14.25" x14ac:dyDescent="0.2">
      <c r="A899" s="15"/>
      <c r="B899" s="16"/>
      <c r="C899" s="17"/>
      <c r="D899" s="16"/>
    </row>
    <row r="900" spans="1:4" s="3" customFormat="1" ht="14.25" x14ac:dyDescent="0.2">
      <c r="A900" s="18"/>
      <c r="B900" s="16"/>
      <c r="C900" s="17"/>
      <c r="D900" s="16"/>
    </row>
    <row r="901" spans="1:4" s="3" customFormat="1" ht="14.25" x14ac:dyDescent="0.2">
      <c r="A901" s="15"/>
      <c r="B901" s="16"/>
      <c r="C901" s="17"/>
      <c r="D901" s="16"/>
    </row>
    <row r="902" spans="1:4" s="3" customFormat="1" ht="14.25" x14ac:dyDescent="0.2">
      <c r="A902" s="18"/>
      <c r="B902" s="16"/>
      <c r="C902" s="17"/>
      <c r="D902" s="16"/>
    </row>
    <row r="903" spans="1:4" s="3" customFormat="1" ht="14.25" x14ac:dyDescent="0.2">
      <c r="A903" s="15"/>
      <c r="B903" s="16"/>
      <c r="C903" s="17"/>
      <c r="D903" s="16"/>
    </row>
    <row r="904" spans="1:4" s="3" customFormat="1" ht="14.25" x14ac:dyDescent="0.2">
      <c r="A904" s="18"/>
      <c r="B904" s="16"/>
      <c r="C904" s="17"/>
      <c r="D904" s="16"/>
    </row>
    <row r="905" spans="1:4" s="3" customFormat="1" ht="14.25" x14ac:dyDescent="0.2">
      <c r="A905" s="15"/>
      <c r="B905" s="16"/>
      <c r="C905" s="17"/>
      <c r="D905" s="16"/>
    </row>
    <row r="906" spans="1:4" s="3" customFormat="1" ht="14.25" x14ac:dyDescent="0.2">
      <c r="A906" s="18"/>
      <c r="B906" s="16"/>
      <c r="C906" s="17"/>
      <c r="D906" s="16"/>
    </row>
    <row r="907" spans="1:4" s="3" customFormat="1" ht="14.25" x14ac:dyDescent="0.2">
      <c r="A907" s="15"/>
      <c r="B907" s="16"/>
      <c r="C907" s="17"/>
      <c r="D907" s="16"/>
    </row>
    <row r="908" spans="1:4" s="3" customFormat="1" ht="14.25" x14ac:dyDescent="0.2">
      <c r="A908" s="18"/>
      <c r="B908" s="16"/>
      <c r="C908" s="17"/>
      <c r="D908" s="16"/>
    </row>
    <row r="909" spans="1:4" s="3" customFormat="1" ht="14.25" x14ac:dyDescent="0.2">
      <c r="A909" s="15"/>
      <c r="B909" s="16"/>
      <c r="C909" s="17"/>
      <c r="D909" s="16"/>
    </row>
    <row r="910" spans="1:4" s="3" customFormat="1" ht="14.25" x14ac:dyDescent="0.2">
      <c r="A910" s="18"/>
      <c r="B910" s="16"/>
      <c r="C910" s="17"/>
      <c r="D910" s="16"/>
    </row>
    <row r="911" spans="1:4" s="3" customFormat="1" ht="14.25" x14ac:dyDescent="0.2">
      <c r="A911" s="15"/>
      <c r="B911" s="16"/>
      <c r="C911" s="17"/>
      <c r="D911" s="16"/>
    </row>
    <row r="912" spans="1:4" s="3" customFormat="1" ht="14.25" x14ac:dyDescent="0.2">
      <c r="A912" s="18"/>
      <c r="B912" s="16"/>
      <c r="C912" s="17"/>
      <c r="D912" s="16"/>
    </row>
    <row r="913" spans="1:4" s="3" customFormat="1" ht="14.25" x14ac:dyDescent="0.2">
      <c r="A913" s="15"/>
      <c r="B913" s="16"/>
      <c r="C913" s="17"/>
      <c r="D913" s="16"/>
    </row>
    <row r="914" spans="1:4" s="3" customFormat="1" ht="14.25" x14ac:dyDescent="0.2">
      <c r="A914" s="18"/>
      <c r="B914" s="16"/>
      <c r="C914" s="17"/>
      <c r="D914" s="16"/>
    </row>
    <row r="915" spans="1:4" s="3" customFormat="1" ht="14.25" x14ac:dyDescent="0.2">
      <c r="A915" s="15"/>
      <c r="B915" s="16"/>
      <c r="C915" s="17"/>
      <c r="D915" s="16"/>
    </row>
    <row r="916" spans="1:4" s="3" customFormat="1" ht="14.25" x14ac:dyDescent="0.2">
      <c r="A916" s="18"/>
      <c r="B916" s="16"/>
      <c r="C916" s="17"/>
      <c r="D916" s="16"/>
    </row>
    <row r="917" spans="1:4" s="3" customFormat="1" ht="14.25" x14ac:dyDescent="0.2">
      <c r="A917" s="15"/>
      <c r="B917" s="16"/>
      <c r="C917" s="17"/>
      <c r="D917" s="16"/>
    </row>
    <row r="918" spans="1:4" s="3" customFormat="1" ht="14.25" x14ac:dyDescent="0.2">
      <c r="A918" s="18"/>
      <c r="B918" s="16"/>
      <c r="C918" s="17"/>
      <c r="D918" s="16"/>
    </row>
    <row r="919" spans="1:4" s="3" customFormat="1" ht="14.25" x14ac:dyDescent="0.2">
      <c r="A919" s="15"/>
      <c r="B919" s="16"/>
      <c r="C919" s="17"/>
      <c r="D919" s="16"/>
    </row>
    <row r="920" spans="1:4" s="3" customFormat="1" ht="14.25" x14ac:dyDescent="0.2">
      <c r="A920" s="18"/>
      <c r="B920" s="16"/>
      <c r="C920" s="17"/>
      <c r="D920" s="16"/>
    </row>
    <row r="921" spans="1:4" s="3" customFormat="1" ht="14.25" x14ac:dyDescent="0.2">
      <c r="A921" s="15"/>
      <c r="B921" s="16"/>
      <c r="C921" s="17"/>
      <c r="D921" s="16"/>
    </row>
    <row r="922" spans="1:4" s="3" customFormat="1" ht="14.25" x14ac:dyDescent="0.2">
      <c r="A922" s="18"/>
      <c r="B922" s="16"/>
      <c r="C922" s="17"/>
      <c r="D922" s="16"/>
    </row>
    <row r="923" spans="1:4" s="3" customFormat="1" ht="14.25" x14ac:dyDescent="0.2">
      <c r="A923" s="15"/>
      <c r="B923" s="16"/>
      <c r="C923" s="17"/>
      <c r="D923" s="16"/>
    </row>
    <row r="924" spans="1:4" s="3" customFormat="1" ht="14.25" x14ac:dyDescent="0.2">
      <c r="A924" s="18"/>
      <c r="B924" s="16"/>
      <c r="C924" s="17"/>
      <c r="D924" s="16"/>
    </row>
    <row r="925" spans="1:4" s="3" customFormat="1" ht="14.25" x14ac:dyDescent="0.2">
      <c r="A925" s="15"/>
      <c r="B925" s="16"/>
      <c r="C925" s="17"/>
      <c r="D925" s="16"/>
    </row>
    <row r="926" spans="1:4" s="3" customFormat="1" ht="14.25" x14ac:dyDescent="0.2">
      <c r="A926" s="18"/>
      <c r="B926" s="16"/>
      <c r="C926" s="17"/>
      <c r="D926" s="16"/>
    </row>
    <row r="927" spans="1:4" s="3" customFormat="1" ht="14.25" x14ac:dyDescent="0.2">
      <c r="A927" s="15"/>
      <c r="B927" s="16"/>
      <c r="C927" s="17"/>
      <c r="D927" s="16"/>
    </row>
    <row r="928" spans="1:4" s="3" customFormat="1" ht="14.25" x14ac:dyDescent="0.2">
      <c r="A928" s="18"/>
      <c r="B928" s="16"/>
      <c r="C928" s="17"/>
      <c r="D928" s="16"/>
    </row>
    <row r="929" spans="1:4" s="3" customFormat="1" ht="14.25" x14ac:dyDescent="0.2">
      <c r="A929" s="15"/>
      <c r="B929" s="16"/>
      <c r="C929" s="17"/>
      <c r="D929" s="16"/>
    </row>
    <row r="930" spans="1:4" s="3" customFormat="1" ht="14.25" x14ac:dyDescent="0.2">
      <c r="A930" s="18"/>
      <c r="B930" s="16"/>
      <c r="C930" s="17"/>
      <c r="D930" s="16"/>
    </row>
    <row r="931" spans="1:4" s="3" customFormat="1" ht="14.25" x14ac:dyDescent="0.2">
      <c r="A931" s="15"/>
      <c r="B931" s="16"/>
      <c r="C931" s="17"/>
      <c r="D931" s="16"/>
    </row>
    <row r="932" spans="1:4" s="3" customFormat="1" ht="14.25" x14ac:dyDescent="0.2">
      <c r="A932" s="18"/>
      <c r="B932" s="16"/>
      <c r="C932" s="17"/>
      <c r="D932" s="16"/>
    </row>
    <row r="933" spans="1:4" s="3" customFormat="1" ht="14.25" x14ac:dyDescent="0.2">
      <c r="A933" s="15"/>
      <c r="B933" s="16"/>
      <c r="C933" s="17"/>
      <c r="D933" s="16"/>
    </row>
    <row r="934" spans="1:4" s="3" customFormat="1" ht="14.25" x14ac:dyDescent="0.2">
      <c r="A934" s="18"/>
      <c r="B934" s="16"/>
      <c r="C934" s="17"/>
      <c r="D934" s="16"/>
    </row>
    <row r="935" spans="1:4" s="3" customFormat="1" ht="14.25" x14ac:dyDescent="0.2">
      <c r="A935" s="15"/>
      <c r="B935" s="16"/>
      <c r="C935" s="17"/>
      <c r="D935" s="16"/>
    </row>
    <row r="936" spans="1:4" s="3" customFormat="1" ht="14.25" x14ac:dyDescent="0.2">
      <c r="A936" s="18"/>
      <c r="B936" s="16"/>
      <c r="C936" s="17"/>
      <c r="D936" s="16"/>
    </row>
    <row r="937" spans="1:4" s="3" customFormat="1" ht="14.25" x14ac:dyDescent="0.2">
      <c r="A937" s="15"/>
      <c r="B937" s="16"/>
      <c r="C937" s="17"/>
      <c r="D937" s="16"/>
    </row>
    <row r="938" spans="1:4" s="3" customFormat="1" ht="14.25" x14ac:dyDescent="0.2">
      <c r="A938" s="18"/>
      <c r="B938" s="16"/>
      <c r="C938" s="17"/>
      <c r="D938" s="16"/>
    </row>
    <row r="939" spans="1:4" s="3" customFormat="1" ht="14.25" x14ac:dyDescent="0.2">
      <c r="A939" s="15"/>
      <c r="B939" s="16"/>
      <c r="C939" s="17"/>
      <c r="D939" s="16"/>
    </row>
    <row r="940" spans="1:4" s="3" customFormat="1" ht="14.25" x14ac:dyDescent="0.2">
      <c r="A940" s="18"/>
      <c r="B940" s="16"/>
      <c r="C940" s="17"/>
      <c r="D940" s="16"/>
    </row>
    <row r="941" spans="1:4" s="3" customFormat="1" ht="14.25" x14ac:dyDescent="0.2">
      <c r="A941" s="15"/>
      <c r="B941" s="16"/>
      <c r="C941" s="17"/>
      <c r="D941" s="16"/>
    </row>
    <row r="942" spans="1:4" s="3" customFormat="1" ht="14.25" x14ac:dyDescent="0.2">
      <c r="A942" s="18"/>
      <c r="B942" s="16"/>
      <c r="C942" s="17"/>
      <c r="D942" s="16"/>
    </row>
    <row r="943" spans="1:4" s="3" customFormat="1" ht="14.25" x14ac:dyDescent="0.2">
      <c r="A943" s="15"/>
      <c r="B943" s="16"/>
      <c r="C943" s="17"/>
      <c r="D943" s="16"/>
    </row>
    <row r="944" spans="1:4" s="3" customFormat="1" ht="14.25" x14ac:dyDescent="0.2">
      <c r="A944" s="18"/>
      <c r="B944" s="16"/>
      <c r="C944" s="17"/>
      <c r="D944" s="16"/>
    </row>
    <row r="945" spans="1:4" s="3" customFormat="1" ht="14.25" x14ac:dyDescent="0.2">
      <c r="A945" s="15"/>
      <c r="B945" s="16"/>
      <c r="C945" s="17"/>
      <c r="D945" s="16"/>
    </row>
    <row r="946" spans="1:4" s="3" customFormat="1" ht="14.25" x14ac:dyDescent="0.2">
      <c r="A946" s="18"/>
      <c r="B946" s="16"/>
      <c r="C946" s="17"/>
      <c r="D946" s="16"/>
    </row>
    <row r="947" spans="1:4" s="3" customFormat="1" ht="14.25" x14ac:dyDescent="0.2">
      <c r="A947" s="15"/>
      <c r="B947" s="16"/>
      <c r="C947" s="17"/>
      <c r="D947" s="16"/>
    </row>
    <row r="948" spans="1:4" s="3" customFormat="1" ht="14.25" x14ac:dyDescent="0.2">
      <c r="A948" s="18"/>
      <c r="B948" s="16"/>
      <c r="C948" s="17"/>
      <c r="D948" s="16"/>
    </row>
    <row r="949" spans="1:4" s="3" customFormat="1" ht="14.25" x14ac:dyDescent="0.2">
      <c r="A949" s="15"/>
      <c r="B949" s="16"/>
      <c r="C949" s="17"/>
      <c r="D949" s="16"/>
    </row>
    <row r="950" spans="1:4" s="3" customFormat="1" ht="14.25" x14ac:dyDescent="0.2">
      <c r="A950" s="18"/>
      <c r="B950" s="16"/>
      <c r="C950" s="17"/>
      <c r="D950" s="16"/>
    </row>
    <row r="951" spans="1:4" s="3" customFormat="1" ht="14.25" x14ac:dyDescent="0.2">
      <c r="A951" s="15"/>
      <c r="B951" s="16"/>
      <c r="C951" s="17"/>
      <c r="D951" s="16"/>
    </row>
    <row r="952" spans="1:4" s="3" customFormat="1" ht="14.25" x14ac:dyDescent="0.2">
      <c r="A952" s="18"/>
      <c r="B952" s="16"/>
      <c r="C952" s="17"/>
      <c r="D952" s="16"/>
    </row>
    <row r="953" spans="1:4" s="3" customFormat="1" ht="14.25" x14ac:dyDescent="0.2">
      <c r="A953" s="15"/>
      <c r="B953" s="16"/>
      <c r="C953" s="17"/>
      <c r="D953" s="16"/>
    </row>
    <row r="954" spans="1:4" s="3" customFormat="1" ht="14.25" x14ac:dyDescent="0.2">
      <c r="A954" s="18"/>
      <c r="B954" s="16"/>
      <c r="C954" s="17"/>
      <c r="D954" s="16"/>
    </row>
    <row r="955" spans="1:4" s="3" customFormat="1" ht="14.25" x14ac:dyDescent="0.2">
      <c r="A955" s="15"/>
      <c r="B955" s="16"/>
      <c r="C955" s="17"/>
      <c r="D955" s="16"/>
    </row>
    <row r="956" spans="1:4" s="3" customFormat="1" ht="14.25" x14ac:dyDescent="0.2">
      <c r="A956" s="18"/>
      <c r="B956" s="16"/>
      <c r="C956" s="17"/>
      <c r="D956" s="16"/>
    </row>
    <row r="957" spans="1:4" s="3" customFormat="1" ht="14.25" x14ac:dyDescent="0.2">
      <c r="A957" s="15"/>
      <c r="B957" s="16"/>
      <c r="C957" s="17"/>
      <c r="D957" s="16"/>
    </row>
    <row r="958" spans="1:4" s="3" customFormat="1" ht="14.25" x14ac:dyDescent="0.2">
      <c r="A958" s="18"/>
      <c r="B958" s="16"/>
      <c r="C958" s="17"/>
      <c r="D958" s="16"/>
    </row>
    <row r="959" spans="1:4" s="3" customFormat="1" ht="14.25" x14ac:dyDescent="0.2">
      <c r="A959" s="15"/>
      <c r="B959" s="16"/>
      <c r="C959" s="17"/>
      <c r="D959" s="16"/>
    </row>
    <row r="960" spans="1:4" s="3" customFormat="1" ht="14.25" x14ac:dyDescent="0.2">
      <c r="A960" s="18"/>
      <c r="B960" s="16"/>
      <c r="C960" s="17"/>
      <c r="D960" s="16"/>
    </row>
    <row r="961" spans="1:4" s="3" customFormat="1" ht="14.25" x14ac:dyDescent="0.2">
      <c r="A961" s="15"/>
      <c r="B961" s="16"/>
      <c r="C961" s="17"/>
      <c r="D961" s="16"/>
    </row>
    <row r="962" spans="1:4" s="3" customFormat="1" ht="14.25" x14ac:dyDescent="0.2">
      <c r="A962" s="18"/>
      <c r="B962" s="16"/>
      <c r="C962" s="17"/>
      <c r="D962" s="16"/>
    </row>
    <row r="963" spans="1:4" s="3" customFormat="1" ht="14.25" x14ac:dyDescent="0.2">
      <c r="A963" s="15"/>
      <c r="B963" s="16"/>
      <c r="C963" s="17"/>
      <c r="D963" s="16"/>
    </row>
    <row r="964" spans="1:4" s="3" customFormat="1" ht="14.25" x14ac:dyDescent="0.2">
      <c r="A964" s="18"/>
      <c r="B964" s="16"/>
      <c r="C964" s="17"/>
      <c r="D964" s="16"/>
    </row>
    <row r="965" spans="1:4" s="3" customFormat="1" ht="14.25" x14ac:dyDescent="0.2">
      <c r="A965" s="15"/>
      <c r="B965" s="16"/>
      <c r="C965" s="17"/>
      <c r="D965" s="16"/>
    </row>
    <row r="966" spans="1:4" s="3" customFormat="1" ht="14.25" x14ac:dyDescent="0.2">
      <c r="A966" s="18"/>
      <c r="B966" s="16"/>
      <c r="C966" s="17"/>
      <c r="D966" s="16"/>
    </row>
    <row r="967" spans="1:4" s="3" customFormat="1" ht="14.25" x14ac:dyDescent="0.2">
      <c r="A967" s="15"/>
      <c r="B967" s="16"/>
      <c r="C967" s="17"/>
      <c r="D967" s="16"/>
    </row>
    <row r="968" spans="1:4" s="3" customFormat="1" ht="14.25" x14ac:dyDescent="0.2">
      <c r="A968" s="18"/>
      <c r="B968" s="16"/>
      <c r="C968" s="17"/>
      <c r="D968" s="16"/>
    </row>
    <row r="969" spans="1:4" s="3" customFormat="1" ht="14.25" x14ac:dyDescent="0.2">
      <c r="A969" s="15"/>
      <c r="B969" s="16"/>
      <c r="C969" s="17"/>
      <c r="D969" s="16"/>
    </row>
    <row r="970" spans="1:4" s="3" customFormat="1" ht="14.25" x14ac:dyDescent="0.2">
      <c r="A970" s="18"/>
      <c r="B970" s="16"/>
      <c r="C970" s="17"/>
      <c r="D970" s="16"/>
    </row>
    <row r="971" spans="1:4" s="3" customFormat="1" ht="14.25" x14ac:dyDescent="0.2">
      <c r="A971" s="15"/>
      <c r="B971" s="16"/>
      <c r="C971" s="17"/>
      <c r="D971" s="16"/>
    </row>
    <row r="972" spans="1:4" s="3" customFormat="1" ht="14.25" x14ac:dyDescent="0.2">
      <c r="A972" s="18"/>
      <c r="B972" s="16"/>
      <c r="C972" s="17"/>
      <c r="D972" s="16"/>
    </row>
    <row r="973" spans="1:4" s="3" customFormat="1" ht="14.25" x14ac:dyDescent="0.2">
      <c r="A973" s="15"/>
      <c r="B973" s="16"/>
      <c r="C973" s="17"/>
      <c r="D973" s="16"/>
    </row>
    <row r="974" spans="1:4" s="3" customFormat="1" ht="14.25" x14ac:dyDescent="0.2">
      <c r="A974" s="18"/>
      <c r="B974" s="16"/>
      <c r="C974" s="17"/>
      <c r="D974" s="16"/>
    </row>
    <row r="975" spans="1:4" s="3" customFormat="1" ht="14.25" x14ac:dyDescent="0.2">
      <c r="A975" s="15"/>
      <c r="B975" s="16"/>
      <c r="C975" s="17"/>
      <c r="D975" s="16"/>
    </row>
    <row r="976" spans="1:4" s="3" customFormat="1" ht="14.25" x14ac:dyDescent="0.2">
      <c r="A976" s="18"/>
      <c r="B976" s="16"/>
      <c r="C976" s="17"/>
      <c r="D976" s="16"/>
    </row>
    <row r="977" spans="1:4" s="3" customFormat="1" ht="14.25" x14ac:dyDescent="0.2">
      <c r="A977" s="15"/>
      <c r="B977" s="16"/>
      <c r="C977" s="17"/>
      <c r="D977" s="16"/>
    </row>
    <row r="978" spans="1:4" s="3" customFormat="1" ht="14.25" x14ac:dyDescent="0.2">
      <c r="A978" s="18"/>
      <c r="B978" s="16"/>
      <c r="C978" s="17"/>
      <c r="D978" s="16"/>
    </row>
    <row r="979" spans="1:4" s="3" customFormat="1" ht="14.25" x14ac:dyDescent="0.2">
      <c r="A979" s="15"/>
      <c r="B979" s="16"/>
      <c r="C979" s="17"/>
      <c r="D979" s="16"/>
    </row>
    <row r="980" spans="1:4" s="3" customFormat="1" ht="14.25" x14ac:dyDescent="0.2">
      <c r="A980" s="18"/>
      <c r="B980" s="16"/>
      <c r="C980" s="17"/>
      <c r="D980" s="16"/>
    </row>
    <row r="981" spans="1:4" s="3" customFormat="1" ht="14.25" x14ac:dyDescent="0.2">
      <c r="A981" s="15"/>
      <c r="B981" s="16"/>
      <c r="C981" s="17"/>
      <c r="D981" s="16"/>
    </row>
    <row r="982" spans="1:4" s="3" customFormat="1" ht="14.25" x14ac:dyDescent="0.2">
      <c r="A982" s="18"/>
      <c r="B982" s="16"/>
      <c r="C982" s="17"/>
      <c r="D982" s="16"/>
    </row>
    <row r="983" spans="1:4" s="3" customFormat="1" ht="14.25" x14ac:dyDescent="0.2">
      <c r="A983" s="15"/>
      <c r="B983" s="16"/>
      <c r="C983" s="17"/>
      <c r="D983" s="16"/>
    </row>
    <row r="984" spans="1:4" s="3" customFormat="1" ht="14.25" x14ac:dyDescent="0.2">
      <c r="A984" s="18"/>
      <c r="B984" s="16"/>
      <c r="C984" s="17"/>
      <c r="D984" s="16"/>
    </row>
    <row r="985" spans="1:4" s="3" customFormat="1" ht="14.25" x14ac:dyDescent="0.2">
      <c r="A985" s="15"/>
      <c r="B985" s="16"/>
      <c r="C985" s="17"/>
      <c r="D985" s="16"/>
    </row>
    <row r="986" spans="1:4" s="3" customFormat="1" ht="14.25" x14ac:dyDescent="0.2">
      <c r="A986" s="18"/>
      <c r="B986" s="16"/>
      <c r="C986" s="17"/>
      <c r="D986" s="16"/>
    </row>
    <row r="987" spans="1:4" s="3" customFormat="1" ht="14.25" x14ac:dyDescent="0.2">
      <c r="A987" s="15"/>
      <c r="B987" s="16"/>
      <c r="C987" s="17"/>
      <c r="D987" s="16"/>
    </row>
    <row r="988" spans="1:4" s="3" customFormat="1" ht="14.25" x14ac:dyDescent="0.2">
      <c r="A988" s="18"/>
      <c r="B988" s="16"/>
      <c r="C988" s="17"/>
      <c r="D988" s="16"/>
    </row>
    <row r="989" spans="1:4" s="3" customFormat="1" ht="14.25" x14ac:dyDescent="0.2">
      <c r="A989" s="15"/>
      <c r="B989" s="16"/>
      <c r="C989" s="17"/>
      <c r="D989" s="16"/>
    </row>
    <row r="990" spans="1:4" s="3" customFormat="1" ht="14.25" x14ac:dyDescent="0.2">
      <c r="A990" s="18"/>
      <c r="B990" s="16"/>
      <c r="C990" s="17"/>
      <c r="D990" s="16"/>
    </row>
    <row r="991" spans="1:4" s="3" customFormat="1" ht="14.25" x14ac:dyDescent="0.2">
      <c r="A991" s="15"/>
      <c r="B991" s="16"/>
      <c r="C991" s="17"/>
      <c r="D991" s="16"/>
    </row>
    <row r="992" spans="1:4" s="3" customFormat="1" ht="14.25" x14ac:dyDescent="0.2">
      <c r="A992" s="18"/>
      <c r="B992" s="16"/>
      <c r="C992" s="17"/>
      <c r="D992" s="16"/>
    </row>
    <row r="993" spans="1:4" s="3" customFormat="1" ht="14.25" x14ac:dyDescent="0.2">
      <c r="A993" s="15"/>
      <c r="B993" s="16"/>
      <c r="C993" s="17"/>
      <c r="D993" s="16"/>
    </row>
    <row r="994" spans="1:4" s="3" customFormat="1" ht="14.25" x14ac:dyDescent="0.2">
      <c r="A994" s="18"/>
      <c r="B994" s="16"/>
      <c r="C994" s="17"/>
      <c r="D994" s="16"/>
    </row>
    <row r="995" spans="1:4" s="3" customFormat="1" ht="14.25" x14ac:dyDescent="0.2">
      <c r="A995" s="15"/>
      <c r="B995" s="16"/>
      <c r="C995" s="17"/>
      <c r="D995" s="16"/>
    </row>
    <row r="996" spans="1:4" s="3" customFormat="1" ht="14.25" x14ac:dyDescent="0.2">
      <c r="A996" s="18"/>
      <c r="B996" s="16"/>
      <c r="C996" s="17"/>
      <c r="D996" s="16"/>
    </row>
    <row r="997" spans="1:4" s="3" customFormat="1" ht="14.25" x14ac:dyDescent="0.2">
      <c r="A997" s="15"/>
      <c r="B997" s="16"/>
      <c r="C997" s="17"/>
      <c r="D997" s="16"/>
    </row>
    <row r="998" spans="1:4" s="3" customFormat="1" ht="14.25" x14ac:dyDescent="0.2">
      <c r="A998" s="18"/>
      <c r="B998" s="16"/>
      <c r="C998" s="17"/>
      <c r="D998" s="16"/>
    </row>
    <row r="999" spans="1:4" s="3" customFormat="1" ht="14.25" x14ac:dyDescent="0.2">
      <c r="A999" s="15"/>
      <c r="B999" s="16"/>
      <c r="C999" s="17"/>
      <c r="D999" s="16"/>
    </row>
    <row r="1000" spans="1:4" s="3" customFormat="1" ht="14.25" x14ac:dyDescent="0.2">
      <c r="A1000" s="18"/>
      <c r="B1000" s="16"/>
      <c r="C1000" s="17"/>
      <c r="D1000" s="16"/>
    </row>
    <row r="1001" spans="1:4" s="3" customFormat="1" ht="14.25" x14ac:dyDescent="0.2">
      <c r="A1001" s="15"/>
      <c r="B1001" s="16"/>
      <c r="C1001" s="17"/>
      <c r="D1001" s="16"/>
    </row>
    <row r="1002" spans="1:4" s="3" customFormat="1" ht="14.25" x14ac:dyDescent="0.2">
      <c r="A1002" s="18"/>
      <c r="B1002" s="16"/>
      <c r="C1002" s="17"/>
      <c r="D1002" s="16"/>
    </row>
    <row r="1003" spans="1:4" s="3" customFormat="1" ht="14.25" x14ac:dyDescent="0.2">
      <c r="A1003" s="15"/>
      <c r="B1003" s="16"/>
      <c r="C1003" s="17"/>
      <c r="D1003" s="16"/>
    </row>
    <row r="1004" spans="1:4" s="3" customFormat="1" ht="14.25" x14ac:dyDescent="0.2">
      <c r="A1004" s="18"/>
      <c r="B1004" s="16"/>
      <c r="C1004" s="17"/>
      <c r="D1004" s="16"/>
    </row>
    <row r="1005" spans="1:4" s="3" customFormat="1" ht="14.25" x14ac:dyDescent="0.2">
      <c r="A1005" s="15"/>
      <c r="B1005" s="16"/>
      <c r="C1005" s="17"/>
      <c r="D1005" s="16"/>
    </row>
    <row r="1006" spans="1:4" s="3" customFormat="1" ht="14.25" x14ac:dyDescent="0.2">
      <c r="A1006" s="18"/>
      <c r="B1006" s="16"/>
      <c r="C1006" s="17"/>
      <c r="D1006" s="16"/>
    </row>
    <row r="1007" spans="1:4" s="3" customFormat="1" ht="14.25" x14ac:dyDescent="0.2">
      <c r="A1007" s="15"/>
      <c r="B1007" s="16"/>
      <c r="C1007" s="17"/>
      <c r="D1007" s="16"/>
    </row>
    <row r="1008" spans="1:4" s="3" customFormat="1" ht="14.25" x14ac:dyDescent="0.2">
      <c r="A1008" s="18"/>
      <c r="B1008" s="16"/>
      <c r="C1008" s="17"/>
      <c r="D1008" s="16"/>
    </row>
    <row r="1009" spans="1:4" s="3" customFormat="1" ht="14.25" x14ac:dyDescent="0.2">
      <c r="A1009" s="15"/>
      <c r="B1009" s="16"/>
      <c r="C1009" s="17"/>
      <c r="D1009" s="16"/>
    </row>
    <row r="1010" spans="1:4" s="3" customFormat="1" ht="14.25" x14ac:dyDescent="0.2">
      <c r="A1010" s="18"/>
      <c r="B1010" s="16"/>
      <c r="C1010" s="17"/>
      <c r="D1010" s="16"/>
    </row>
    <row r="1011" spans="1:4" s="3" customFormat="1" ht="14.25" x14ac:dyDescent="0.2">
      <c r="A1011" s="15"/>
      <c r="B1011" s="16"/>
      <c r="C1011" s="17"/>
      <c r="D1011" s="16"/>
    </row>
    <row r="1012" spans="1:4" s="3" customFormat="1" ht="14.25" x14ac:dyDescent="0.2">
      <c r="A1012" s="18"/>
      <c r="B1012" s="16"/>
      <c r="C1012" s="17"/>
      <c r="D1012" s="16"/>
    </row>
    <row r="1013" spans="1:4" s="3" customFormat="1" ht="14.25" x14ac:dyDescent="0.2">
      <c r="A1013" s="15"/>
      <c r="B1013" s="16"/>
      <c r="C1013" s="17"/>
      <c r="D1013" s="16"/>
    </row>
    <row r="1014" spans="1:4" s="3" customFormat="1" ht="14.25" x14ac:dyDescent="0.2">
      <c r="A1014" s="18"/>
      <c r="B1014" s="16"/>
      <c r="C1014" s="17"/>
      <c r="D1014" s="16"/>
    </row>
    <row r="1015" spans="1:4" s="3" customFormat="1" ht="14.25" x14ac:dyDescent="0.2">
      <c r="A1015" s="15"/>
      <c r="B1015" s="16"/>
      <c r="C1015" s="17"/>
      <c r="D1015" s="16"/>
    </row>
    <row r="1016" spans="1:4" s="3" customFormat="1" ht="14.25" x14ac:dyDescent="0.2">
      <c r="A1016" s="18"/>
      <c r="B1016" s="16"/>
      <c r="C1016" s="17"/>
      <c r="D1016" s="16"/>
    </row>
    <row r="1017" spans="1:4" s="3" customFormat="1" ht="14.25" x14ac:dyDescent="0.2">
      <c r="A1017" s="15"/>
      <c r="B1017" s="16"/>
      <c r="C1017" s="17"/>
      <c r="D1017" s="16"/>
    </row>
    <row r="1018" spans="1:4" s="3" customFormat="1" ht="14.25" x14ac:dyDescent="0.2">
      <c r="A1018" s="18"/>
      <c r="B1018" s="16"/>
      <c r="C1018" s="17"/>
      <c r="D1018" s="16"/>
    </row>
    <row r="1019" spans="1:4" s="3" customFormat="1" ht="14.25" x14ac:dyDescent="0.2">
      <c r="A1019" s="15"/>
      <c r="B1019" s="16"/>
      <c r="C1019" s="17"/>
      <c r="D1019" s="16"/>
    </row>
    <row r="1020" spans="1:4" s="3" customFormat="1" ht="14.25" x14ac:dyDescent="0.2">
      <c r="A1020" s="18"/>
      <c r="B1020" s="16"/>
      <c r="C1020" s="17"/>
      <c r="D1020" s="16"/>
    </row>
    <row r="1021" spans="1:4" s="3" customFormat="1" ht="14.25" x14ac:dyDescent="0.2">
      <c r="A1021" s="15"/>
      <c r="B1021" s="16"/>
      <c r="C1021" s="17"/>
      <c r="D1021" s="16"/>
    </row>
    <row r="1022" spans="1:4" s="3" customFormat="1" ht="14.25" x14ac:dyDescent="0.2">
      <c r="A1022" s="18"/>
      <c r="B1022" s="16"/>
      <c r="C1022" s="17"/>
      <c r="D1022" s="16"/>
    </row>
    <row r="1023" spans="1:4" s="3" customFormat="1" ht="14.25" x14ac:dyDescent="0.2">
      <c r="A1023" s="15"/>
      <c r="B1023" s="16"/>
      <c r="C1023" s="17"/>
      <c r="D1023" s="16"/>
    </row>
    <row r="1024" spans="1:4" s="3" customFormat="1" ht="14.25" x14ac:dyDescent="0.2">
      <c r="A1024" s="18"/>
      <c r="B1024" s="16"/>
      <c r="C1024" s="17"/>
      <c r="D1024" s="16"/>
    </row>
    <row r="1025" spans="1:4" s="3" customFormat="1" ht="14.25" x14ac:dyDescent="0.2">
      <c r="A1025" s="15"/>
      <c r="B1025" s="16"/>
      <c r="C1025" s="17"/>
      <c r="D1025" s="16"/>
    </row>
    <row r="1026" spans="1:4" s="3" customFormat="1" ht="14.25" x14ac:dyDescent="0.2">
      <c r="A1026" s="18"/>
      <c r="B1026" s="16"/>
      <c r="C1026" s="17"/>
      <c r="D1026" s="16"/>
    </row>
    <row r="1027" spans="1:4" s="3" customFormat="1" ht="14.25" x14ac:dyDescent="0.2">
      <c r="A1027" s="15"/>
      <c r="B1027" s="16"/>
      <c r="C1027" s="17"/>
      <c r="D1027" s="16"/>
    </row>
    <row r="1028" spans="1:4" s="3" customFormat="1" ht="14.25" x14ac:dyDescent="0.2">
      <c r="A1028" s="18"/>
      <c r="B1028" s="16"/>
      <c r="C1028" s="17"/>
      <c r="D1028" s="16"/>
    </row>
    <row r="1029" spans="1:4" s="3" customFormat="1" ht="14.25" x14ac:dyDescent="0.2">
      <c r="A1029" s="15"/>
      <c r="B1029" s="16"/>
      <c r="C1029" s="17"/>
      <c r="D1029" s="16"/>
    </row>
    <row r="1030" spans="1:4" s="3" customFormat="1" ht="14.25" x14ac:dyDescent="0.2">
      <c r="A1030" s="18"/>
      <c r="B1030" s="16"/>
      <c r="C1030" s="17"/>
      <c r="D1030" s="16"/>
    </row>
    <row r="1031" spans="1:4" s="3" customFormat="1" ht="14.25" x14ac:dyDescent="0.2">
      <c r="A1031" s="15"/>
      <c r="B1031" s="16"/>
      <c r="C1031" s="17"/>
      <c r="D1031" s="16"/>
    </row>
    <row r="1032" spans="1:4" s="3" customFormat="1" ht="14.25" x14ac:dyDescent="0.2">
      <c r="A1032" s="18"/>
      <c r="B1032" s="16"/>
      <c r="C1032" s="17"/>
      <c r="D1032" s="16"/>
    </row>
    <row r="1033" spans="1:4" s="3" customFormat="1" ht="14.25" x14ac:dyDescent="0.2">
      <c r="A1033" s="15"/>
      <c r="B1033" s="16"/>
      <c r="C1033" s="17"/>
      <c r="D1033" s="16"/>
    </row>
    <row r="1034" spans="1:4" s="3" customFormat="1" ht="14.25" x14ac:dyDescent="0.2">
      <c r="A1034" s="18"/>
      <c r="B1034" s="16"/>
      <c r="C1034" s="17"/>
      <c r="D1034" s="16"/>
    </row>
    <row r="1035" spans="1:4" s="3" customFormat="1" ht="14.25" x14ac:dyDescent="0.2">
      <c r="A1035" s="15"/>
      <c r="B1035" s="16"/>
      <c r="C1035" s="17"/>
      <c r="D1035" s="16"/>
    </row>
    <row r="1036" spans="1:4" s="3" customFormat="1" ht="14.25" x14ac:dyDescent="0.2">
      <c r="A1036" s="18"/>
      <c r="B1036" s="16"/>
      <c r="C1036" s="17"/>
      <c r="D1036" s="16"/>
    </row>
    <row r="1037" spans="1:4" s="3" customFormat="1" ht="14.25" x14ac:dyDescent="0.2">
      <c r="A1037" s="15"/>
      <c r="B1037" s="16"/>
      <c r="C1037" s="17"/>
      <c r="D1037" s="16"/>
    </row>
    <row r="1038" spans="1:4" s="3" customFormat="1" ht="14.25" x14ac:dyDescent="0.2">
      <c r="A1038" s="18"/>
      <c r="B1038" s="16"/>
      <c r="C1038" s="17"/>
      <c r="D1038" s="16"/>
    </row>
    <row r="1039" spans="1:4" s="3" customFormat="1" ht="14.25" x14ac:dyDescent="0.2">
      <c r="A1039" s="15"/>
      <c r="B1039" s="16"/>
      <c r="C1039" s="17"/>
      <c r="D1039" s="16"/>
    </row>
    <row r="1040" spans="1:4" s="3" customFormat="1" ht="14.25" x14ac:dyDescent="0.2">
      <c r="A1040" s="18"/>
      <c r="B1040" s="16"/>
      <c r="C1040" s="17"/>
      <c r="D1040" s="16"/>
    </row>
    <row r="1041" spans="1:4" s="3" customFormat="1" ht="14.25" x14ac:dyDescent="0.2">
      <c r="A1041" s="15"/>
      <c r="B1041" s="16"/>
      <c r="C1041" s="17"/>
      <c r="D1041" s="16"/>
    </row>
    <row r="1042" spans="1:4" s="3" customFormat="1" ht="14.25" x14ac:dyDescent="0.2">
      <c r="A1042" s="18"/>
      <c r="B1042" s="16"/>
      <c r="C1042" s="17"/>
      <c r="D1042" s="16"/>
    </row>
    <row r="1043" spans="1:4" s="3" customFormat="1" ht="14.25" x14ac:dyDescent="0.2">
      <c r="A1043" s="15"/>
      <c r="B1043" s="16"/>
      <c r="C1043" s="17"/>
      <c r="D1043" s="16"/>
    </row>
    <row r="1044" spans="1:4" s="3" customFormat="1" ht="14.25" x14ac:dyDescent="0.2">
      <c r="A1044" s="18"/>
      <c r="B1044" s="16"/>
      <c r="C1044" s="17"/>
      <c r="D1044" s="16"/>
    </row>
    <row r="1045" spans="1:4" s="3" customFormat="1" ht="14.25" x14ac:dyDescent="0.2">
      <c r="A1045" s="15"/>
      <c r="B1045" s="16"/>
      <c r="C1045" s="17"/>
      <c r="D1045" s="16"/>
    </row>
    <row r="1046" spans="1:4" s="3" customFormat="1" ht="14.25" x14ac:dyDescent="0.2">
      <c r="A1046" s="18"/>
      <c r="B1046" s="16"/>
      <c r="C1046" s="17"/>
      <c r="D1046" s="16"/>
    </row>
    <row r="1047" spans="1:4" s="3" customFormat="1" ht="14.25" x14ac:dyDescent="0.2">
      <c r="A1047" s="15"/>
      <c r="B1047" s="16"/>
      <c r="C1047" s="17"/>
      <c r="D1047" s="16"/>
    </row>
    <row r="1048" spans="1:4" s="3" customFormat="1" ht="14.25" x14ac:dyDescent="0.2">
      <c r="A1048" s="18"/>
      <c r="B1048" s="16"/>
      <c r="C1048" s="17"/>
      <c r="D1048" s="16"/>
    </row>
    <row r="1049" spans="1:4" s="3" customFormat="1" ht="14.25" x14ac:dyDescent="0.2">
      <c r="A1049" s="15"/>
      <c r="B1049" s="16"/>
      <c r="C1049" s="17"/>
      <c r="D1049" s="16"/>
    </row>
    <row r="1050" spans="1:4" s="3" customFormat="1" ht="14.25" x14ac:dyDescent="0.2">
      <c r="A1050" s="18"/>
      <c r="B1050" s="16"/>
      <c r="C1050" s="17"/>
      <c r="D1050" s="16"/>
    </row>
    <row r="1051" spans="1:4" s="3" customFormat="1" ht="14.25" x14ac:dyDescent="0.2">
      <c r="A1051" s="15"/>
      <c r="B1051" s="16"/>
      <c r="C1051" s="17"/>
      <c r="D1051" s="16"/>
    </row>
    <row r="1052" spans="1:4" s="3" customFormat="1" ht="14.25" x14ac:dyDescent="0.2">
      <c r="A1052" s="18"/>
      <c r="B1052" s="16"/>
      <c r="C1052" s="17"/>
      <c r="D1052" s="16"/>
    </row>
    <row r="1053" spans="1:4" s="3" customFormat="1" ht="14.25" x14ac:dyDescent="0.2">
      <c r="A1053" s="15"/>
      <c r="B1053" s="16"/>
      <c r="C1053" s="17"/>
      <c r="D1053" s="16"/>
    </row>
    <row r="1054" spans="1:4" s="3" customFormat="1" ht="14.25" x14ac:dyDescent="0.2">
      <c r="A1054" s="18"/>
      <c r="B1054" s="16"/>
      <c r="C1054" s="17"/>
      <c r="D1054" s="16"/>
    </row>
    <row r="1055" spans="1:4" s="3" customFormat="1" ht="14.25" x14ac:dyDescent="0.2">
      <c r="A1055" s="15"/>
      <c r="B1055" s="16"/>
      <c r="C1055" s="17"/>
      <c r="D1055" s="16"/>
    </row>
    <row r="1056" spans="1:4" s="3" customFormat="1" ht="14.25" x14ac:dyDescent="0.2">
      <c r="A1056" s="18"/>
      <c r="B1056" s="16"/>
      <c r="C1056" s="17"/>
      <c r="D1056" s="16"/>
    </row>
    <row r="1057" spans="1:4" s="3" customFormat="1" ht="14.25" x14ac:dyDescent="0.2">
      <c r="A1057" s="15"/>
      <c r="B1057" s="16"/>
      <c r="C1057" s="17"/>
      <c r="D1057" s="16"/>
    </row>
    <row r="1058" spans="1:4" s="3" customFormat="1" ht="14.25" x14ac:dyDescent="0.2">
      <c r="A1058" s="18"/>
      <c r="B1058" s="16"/>
      <c r="C1058" s="17"/>
      <c r="D1058" s="16"/>
    </row>
    <row r="1059" spans="1:4" s="3" customFormat="1" ht="14.25" x14ac:dyDescent="0.2">
      <c r="A1059" s="15"/>
      <c r="B1059" s="16"/>
      <c r="C1059" s="17"/>
      <c r="D1059" s="16"/>
    </row>
    <row r="1060" spans="1:4" s="3" customFormat="1" ht="14.25" x14ac:dyDescent="0.2">
      <c r="A1060" s="18"/>
      <c r="B1060" s="16"/>
      <c r="C1060" s="17"/>
      <c r="D1060" s="16"/>
    </row>
    <row r="1061" spans="1:4" s="3" customFormat="1" ht="14.25" x14ac:dyDescent="0.2">
      <c r="A1061" s="15"/>
      <c r="B1061" s="16"/>
      <c r="C1061" s="17"/>
      <c r="D1061" s="16"/>
    </row>
    <row r="1062" spans="1:4" s="3" customFormat="1" ht="14.25" x14ac:dyDescent="0.2">
      <c r="A1062" s="18"/>
      <c r="B1062" s="16"/>
      <c r="C1062" s="17"/>
      <c r="D1062" s="16"/>
    </row>
    <row r="1063" spans="1:4" s="3" customFormat="1" ht="14.25" x14ac:dyDescent="0.2">
      <c r="A1063" s="15"/>
      <c r="B1063" s="16"/>
      <c r="C1063" s="17"/>
      <c r="D1063" s="16"/>
    </row>
    <row r="1064" spans="1:4" s="3" customFormat="1" ht="14.25" x14ac:dyDescent="0.2">
      <c r="A1064" s="18"/>
      <c r="B1064" s="16"/>
      <c r="C1064" s="17"/>
      <c r="D1064" s="16"/>
    </row>
    <row r="1065" spans="1:4" s="3" customFormat="1" ht="14.25" x14ac:dyDescent="0.2">
      <c r="A1065" s="15"/>
      <c r="B1065" s="16"/>
      <c r="C1065" s="17"/>
      <c r="D1065" s="16"/>
    </row>
    <row r="1066" spans="1:4" s="3" customFormat="1" ht="14.25" x14ac:dyDescent="0.2">
      <c r="A1066" s="18"/>
      <c r="B1066" s="16"/>
      <c r="C1066" s="17"/>
      <c r="D1066" s="16"/>
    </row>
    <row r="1067" spans="1:4" s="3" customFormat="1" ht="14.25" x14ac:dyDescent="0.2">
      <c r="A1067" s="15"/>
      <c r="B1067" s="16"/>
      <c r="C1067" s="17"/>
      <c r="D1067" s="16"/>
    </row>
    <row r="1068" spans="1:4" s="3" customFormat="1" ht="14.25" x14ac:dyDescent="0.2">
      <c r="A1068" s="18"/>
      <c r="B1068" s="16"/>
      <c r="C1068" s="17"/>
      <c r="D1068" s="16"/>
    </row>
    <row r="1069" spans="1:4" s="3" customFormat="1" ht="14.25" x14ac:dyDescent="0.2">
      <c r="A1069" s="15"/>
      <c r="B1069" s="16"/>
      <c r="C1069" s="17"/>
      <c r="D1069" s="16"/>
    </row>
    <row r="1070" spans="1:4" s="3" customFormat="1" ht="14.25" x14ac:dyDescent="0.2">
      <c r="A1070" s="18"/>
      <c r="B1070" s="16"/>
      <c r="C1070" s="17"/>
      <c r="D1070" s="16"/>
    </row>
    <row r="1071" spans="1:4" s="3" customFormat="1" ht="14.25" x14ac:dyDescent="0.2">
      <c r="A1071" s="15"/>
      <c r="B1071" s="16"/>
      <c r="C1071" s="17"/>
      <c r="D1071" s="16"/>
    </row>
    <row r="1072" spans="1:4" s="3" customFormat="1" ht="14.25" x14ac:dyDescent="0.2">
      <c r="A1072" s="18"/>
      <c r="B1072" s="16"/>
      <c r="C1072" s="17"/>
      <c r="D1072" s="16"/>
    </row>
    <row r="1073" spans="1:4" s="3" customFormat="1" ht="14.25" x14ac:dyDescent="0.2">
      <c r="A1073" s="15"/>
      <c r="B1073" s="16"/>
      <c r="C1073" s="17"/>
      <c r="D1073" s="16"/>
    </row>
    <row r="1074" spans="1:4" s="3" customFormat="1" ht="14.25" x14ac:dyDescent="0.2">
      <c r="A1074" s="18"/>
      <c r="B1074" s="16"/>
      <c r="C1074" s="17"/>
      <c r="D1074" s="16"/>
    </row>
    <row r="1075" spans="1:4" s="3" customFormat="1" ht="14.25" x14ac:dyDescent="0.2">
      <c r="A1075" s="15"/>
      <c r="B1075" s="16"/>
      <c r="C1075" s="17"/>
      <c r="D1075" s="16"/>
    </row>
    <row r="1076" spans="1:4" s="3" customFormat="1" ht="14.25" x14ac:dyDescent="0.2">
      <c r="A1076" s="18"/>
      <c r="B1076" s="16"/>
      <c r="C1076" s="17"/>
      <c r="D1076" s="16"/>
    </row>
    <row r="1077" spans="1:4" s="3" customFormat="1" ht="14.25" x14ac:dyDescent="0.2">
      <c r="A1077" s="15"/>
      <c r="B1077" s="16"/>
      <c r="C1077" s="17"/>
      <c r="D1077" s="16"/>
    </row>
    <row r="1078" spans="1:4" s="3" customFormat="1" ht="14.25" x14ac:dyDescent="0.2">
      <c r="A1078" s="18"/>
      <c r="B1078" s="16"/>
      <c r="C1078" s="17"/>
      <c r="D1078" s="16"/>
    </row>
    <row r="1079" spans="1:4" s="3" customFormat="1" ht="14.25" x14ac:dyDescent="0.2">
      <c r="A1079" s="15"/>
      <c r="B1079" s="16"/>
      <c r="C1079" s="17"/>
      <c r="D1079" s="16"/>
    </row>
    <row r="1080" spans="1:4" s="3" customFormat="1" ht="14.25" x14ac:dyDescent="0.2">
      <c r="A1080" s="18"/>
      <c r="B1080" s="16"/>
      <c r="C1080" s="17"/>
      <c r="D1080" s="16"/>
    </row>
    <row r="1081" spans="1:4" s="3" customFormat="1" ht="14.25" x14ac:dyDescent="0.2">
      <c r="A1081" s="15"/>
      <c r="B1081" s="16"/>
      <c r="C1081" s="17"/>
      <c r="D1081" s="16"/>
    </row>
    <row r="1082" spans="1:4" s="3" customFormat="1" ht="14.25" x14ac:dyDescent="0.2">
      <c r="A1082" s="18"/>
      <c r="B1082" s="16"/>
      <c r="C1082" s="17"/>
      <c r="D1082" s="16"/>
    </row>
    <row r="1083" spans="1:4" s="3" customFormat="1" ht="14.25" x14ac:dyDescent="0.2">
      <c r="A1083" s="15"/>
      <c r="B1083" s="16"/>
      <c r="C1083" s="17"/>
      <c r="D1083" s="16"/>
    </row>
    <row r="1084" spans="1:4" s="3" customFormat="1" ht="14.25" x14ac:dyDescent="0.2">
      <c r="A1084" s="18"/>
      <c r="B1084" s="16"/>
      <c r="C1084" s="17"/>
      <c r="D1084" s="16"/>
    </row>
    <row r="1085" spans="1:4" s="3" customFormat="1" ht="14.25" x14ac:dyDescent="0.2">
      <c r="A1085" s="15"/>
      <c r="B1085" s="16"/>
      <c r="C1085" s="17"/>
      <c r="D1085" s="16"/>
    </row>
    <row r="1086" spans="1:4" s="3" customFormat="1" ht="14.25" x14ac:dyDescent="0.2">
      <c r="A1086" s="18"/>
      <c r="B1086" s="16"/>
      <c r="C1086" s="17"/>
      <c r="D1086" s="16"/>
    </row>
    <row r="1087" spans="1:4" s="3" customFormat="1" ht="14.25" x14ac:dyDescent="0.2">
      <c r="A1087" s="15"/>
      <c r="B1087" s="16"/>
      <c r="C1087" s="17"/>
      <c r="D1087" s="16"/>
    </row>
    <row r="1088" spans="1:4" s="3" customFormat="1" ht="14.25" x14ac:dyDescent="0.2">
      <c r="A1088" s="18"/>
      <c r="B1088" s="16"/>
      <c r="C1088" s="17"/>
      <c r="D1088" s="16"/>
    </row>
    <row r="1089" spans="1:4" s="3" customFormat="1" ht="14.25" x14ac:dyDescent="0.2">
      <c r="A1089" s="15"/>
      <c r="B1089" s="16"/>
      <c r="C1089" s="17"/>
      <c r="D1089" s="16"/>
    </row>
    <row r="1090" spans="1:4" s="3" customFormat="1" ht="14.25" x14ac:dyDescent="0.2">
      <c r="A1090" s="18"/>
      <c r="B1090" s="16"/>
      <c r="C1090" s="17"/>
      <c r="D1090" s="16"/>
    </row>
    <row r="1091" spans="1:4" s="3" customFormat="1" ht="14.25" x14ac:dyDescent="0.2">
      <c r="A1091" s="15"/>
      <c r="B1091" s="16"/>
      <c r="C1091" s="17"/>
      <c r="D1091" s="16"/>
    </row>
    <row r="1092" spans="1:4" s="3" customFormat="1" ht="14.25" x14ac:dyDescent="0.2">
      <c r="A1092" s="18"/>
      <c r="B1092" s="16"/>
      <c r="C1092" s="17"/>
      <c r="D1092" s="16"/>
    </row>
    <row r="1093" spans="1:4" s="3" customFormat="1" ht="14.25" x14ac:dyDescent="0.2">
      <c r="A1093" s="15"/>
      <c r="B1093" s="16"/>
      <c r="C1093" s="17"/>
      <c r="D1093" s="16"/>
    </row>
    <row r="1094" spans="1:4" s="3" customFormat="1" ht="14.25" x14ac:dyDescent="0.2">
      <c r="A1094" s="18"/>
      <c r="B1094" s="16"/>
      <c r="C1094" s="17"/>
      <c r="D1094" s="16"/>
    </row>
    <row r="1095" spans="1:4" s="3" customFormat="1" ht="14.25" x14ac:dyDescent="0.2">
      <c r="A1095" s="15"/>
      <c r="B1095" s="16"/>
      <c r="C1095" s="17"/>
      <c r="D1095" s="16"/>
    </row>
    <row r="1096" spans="1:4" s="3" customFormat="1" ht="14.25" x14ac:dyDescent="0.2">
      <c r="A1096" s="18"/>
      <c r="B1096" s="16"/>
      <c r="C1096" s="17"/>
      <c r="D1096" s="16"/>
    </row>
    <row r="1097" spans="1:4" s="3" customFormat="1" ht="14.25" x14ac:dyDescent="0.2">
      <c r="A1097" s="15"/>
      <c r="B1097" s="16"/>
      <c r="C1097" s="17"/>
      <c r="D1097" s="16"/>
    </row>
    <row r="1098" spans="1:4" s="3" customFormat="1" ht="14.25" x14ac:dyDescent="0.2">
      <c r="A1098" s="18"/>
      <c r="B1098" s="16"/>
      <c r="C1098" s="17"/>
      <c r="D1098" s="16"/>
    </row>
    <row r="1099" spans="1:4" s="3" customFormat="1" ht="14.25" x14ac:dyDescent="0.2">
      <c r="A1099" s="15"/>
      <c r="B1099" s="16"/>
      <c r="C1099" s="17"/>
      <c r="D1099" s="16"/>
    </row>
    <row r="1100" spans="1:4" s="3" customFormat="1" ht="14.25" x14ac:dyDescent="0.2">
      <c r="A1100" s="18"/>
      <c r="B1100" s="16"/>
      <c r="C1100" s="17"/>
      <c r="D1100" s="16"/>
    </row>
    <row r="1101" spans="1:4" s="3" customFormat="1" ht="14.25" x14ac:dyDescent="0.2">
      <c r="A1101" s="15"/>
      <c r="B1101" s="16"/>
      <c r="C1101" s="17"/>
      <c r="D1101" s="16"/>
    </row>
    <row r="1102" spans="1:4" s="3" customFormat="1" ht="14.25" x14ac:dyDescent="0.2">
      <c r="A1102" s="18"/>
      <c r="B1102" s="16"/>
      <c r="C1102" s="17"/>
      <c r="D1102" s="16"/>
    </row>
    <row r="1103" spans="1:4" s="3" customFormat="1" ht="14.25" x14ac:dyDescent="0.2">
      <c r="A1103" s="15"/>
      <c r="B1103" s="16"/>
      <c r="C1103" s="17"/>
      <c r="D1103" s="16"/>
    </row>
    <row r="1104" spans="1:4" s="3" customFormat="1" ht="14.25" x14ac:dyDescent="0.2">
      <c r="A1104" s="18"/>
      <c r="B1104" s="16"/>
      <c r="C1104" s="17"/>
      <c r="D1104" s="16"/>
    </row>
    <row r="1105" spans="1:4" s="3" customFormat="1" ht="14.25" x14ac:dyDescent="0.2">
      <c r="A1105" s="15"/>
      <c r="B1105" s="16"/>
      <c r="C1105" s="17"/>
      <c r="D1105" s="16"/>
    </row>
    <row r="1106" spans="1:4" s="3" customFormat="1" ht="14.25" x14ac:dyDescent="0.2">
      <c r="A1106" s="18"/>
      <c r="B1106" s="16"/>
      <c r="C1106" s="17"/>
      <c r="D1106" s="16"/>
    </row>
    <row r="1107" spans="1:4" s="3" customFormat="1" ht="14.25" x14ac:dyDescent="0.2">
      <c r="A1107" s="15"/>
      <c r="B1107" s="16"/>
      <c r="C1107" s="17"/>
      <c r="D1107" s="16"/>
    </row>
    <row r="1108" spans="1:4" s="3" customFormat="1" ht="14.25" x14ac:dyDescent="0.2">
      <c r="A1108" s="18"/>
      <c r="B1108" s="16"/>
      <c r="C1108" s="17"/>
      <c r="D1108" s="16"/>
    </row>
    <row r="1109" spans="1:4" s="3" customFormat="1" ht="14.25" x14ac:dyDescent="0.2">
      <c r="A1109" s="15"/>
      <c r="B1109" s="16"/>
      <c r="C1109" s="17"/>
      <c r="D1109" s="16"/>
    </row>
    <row r="1110" spans="1:4" s="3" customFormat="1" ht="14.25" x14ac:dyDescent="0.2">
      <c r="A1110" s="18"/>
      <c r="B1110" s="16"/>
      <c r="C1110" s="17"/>
      <c r="D1110" s="16"/>
    </row>
    <row r="1111" spans="1:4" s="3" customFormat="1" ht="14.25" x14ac:dyDescent="0.2">
      <c r="A1111" s="15"/>
      <c r="B1111" s="16"/>
      <c r="C1111" s="17"/>
      <c r="D1111" s="16"/>
    </row>
    <row r="1112" spans="1:4" s="3" customFormat="1" ht="14.25" x14ac:dyDescent="0.2">
      <c r="A1112" s="18"/>
      <c r="B1112" s="16"/>
      <c r="C1112" s="17"/>
      <c r="D1112" s="16"/>
    </row>
    <row r="1113" spans="1:4" s="3" customFormat="1" ht="14.25" x14ac:dyDescent="0.2">
      <c r="A1113" s="15"/>
      <c r="B1113" s="16"/>
      <c r="C1113" s="17"/>
      <c r="D1113" s="16"/>
    </row>
    <row r="1114" spans="1:4" s="3" customFormat="1" ht="14.25" x14ac:dyDescent="0.2">
      <c r="A1114" s="18"/>
      <c r="B1114" s="16"/>
      <c r="C1114" s="17"/>
      <c r="D1114" s="16"/>
    </row>
    <row r="1115" spans="1:4" s="3" customFormat="1" ht="14.25" x14ac:dyDescent="0.2">
      <c r="A1115" s="15"/>
      <c r="B1115" s="16"/>
      <c r="C1115" s="17"/>
      <c r="D1115" s="16"/>
    </row>
    <row r="1116" spans="1:4" s="3" customFormat="1" ht="14.25" x14ac:dyDescent="0.2">
      <c r="A1116" s="18"/>
      <c r="B1116" s="16"/>
      <c r="C1116" s="17"/>
      <c r="D1116" s="16"/>
    </row>
    <row r="1117" spans="1:4" s="3" customFormat="1" ht="14.25" x14ac:dyDescent="0.2">
      <c r="A1117" s="15"/>
      <c r="B1117" s="16"/>
      <c r="C1117" s="17"/>
      <c r="D1117" s="16"/>
    </row>
    <row r="1118" spans="1:4" s="3" customFormat="1" ht="14.25" x14ac:dyDescent="0.2">
      <c r="A1118" s="18"/>
      <c r="B1118" s="16"/>
      <c r="C1118" s="17"/>
      <c r="D1118" s="16"/>
    </row>
    <row r="1119" spans="1:4" s="3" customFormat="1" ht="14.25" x14ac:dyDescent="0.2">
      <c r="A1119" s="15"/>
      <c r="B1119" s="16"/>
      <c r="C1119" s="17"/>
      <c r="D1119" s="16"/>
    </row>
    <row r="1120" spans="1:4" s="3" customFormat="1" ht="14.25" x14ac:dyDescent="0.2">
      <c r="A1120" s="18"/>
      <c r="B1120" s="16"/>
      <c r="C1120" s="17"/>
      <c r="D1120" s="16"/>
    </row>
    <row r="1121" spans="1:4" s="3" customFormat="1" ht="14.25" x14ac:dyDescent="0.2">
      <c r="A1121" s="15"/>
      <c r="B1121" s="16"/>
      <c r="C1121" s="17"/>
      <c r="D1121" s="16"/>
    </row>
    <row r="1122" spans="1:4" s="3" customFormat="1" ht="14.25" x14ac:dyDescent="0.2">
      <c r="A1122" s="18"/>
      <c r="B1122" s="16"/>
      <c r="C1122" s="17"/>
      <c r="D1122" s="16"/>
    </row>
    <row r="1123" spans="1:4" s="3" customFormat="1" ht="14.25" x14ac:dyDescent="0.2">
      <c r="A1123" s="15"/>
      <c r="B1123" s="16"/>
      <c r="C1123" s="17"/>
      <c r="D1123" s="16"/>
    </row>
    <row r="1124" spans="1:4" s="3" customFormat="1" ht="14.25" x14ac:dyDescent="0.2">
      <c r="A1124" s="18"/>
      <c r="B1124" s="16"/>
      <c r="C1124" s="17"/>
      <c r="D1124" s="16"/>
    </row>
    <row r="1125" spans="1:4" s="3" customFormat="1" ht="14.25" x14ac:dyDescent="0.2">
      <c r="A1125" s="15"/>
      <c r="B1125" s="16"/>
      <c r="C1125" s="17"/>
      <c r="D1125" s="16"/>
    </row>
    <row r="1126" spans="1:4" s="3" customFormat="1" ht="14.25" x14ac:dyDescent="0.2">
      <c r="A1126" s="18"/>
      <c r="B1126" s="16"/>
      <c r="C1126" s="17"/>
      <c r="D1126" s="16"/>
    </row>
    <row r="1127" spans="1:4" s="3" customFormat="1" ht="14.25" x14ac:dyDescent="0.2">
      <c r="A1127" s="15"/>
      <c r="B1127" s="16"/>
      <c r="C1127" s="17"/>
      <c r="D1127" s="16"/>
    </row>
    <row r="1128" spans="1:4" s="3" customFormat="1" ht="14.25" x14ac:dyDescent="0.2">
      <c r="A1128" s="18"/>
      <c r="B1128" s="16"/>
      <c r="C1128" s="17"/>
      <c r="D1128" s="16"/>
    </row>
    <row r="1129" spans="1:4" s="3" customFormat="1" ht="14.25" x14ac:dyDescent="0.2">
      <c r="A1129" s="15"/>
      <c r="B1129" s="16"/>
      <c r="C1129" s="17"/>
      <c r="D1129" s="16"/>
    </row>
    <row r="1130" spans="1:4" s="3" customFormat="1" ht="14.25" x14ac:dyDescent="0.2">
      <c r="A1130" s="18"/>
      <c r="B1130" s="16"/>
      <c r="C1130" s="17"/>
      <c r="D1130" s="16"/>
    </row>
    <row r="1131" spans="1:4" s="3" customFormat="1" ht="14.25" x14ac:dyDescent="0.2">
      <c r="A1131" s="15"/>
      <c r="B1131" s="16"/>
      <c r="C1131" s="17"/>
      <c r="D1131" s="16"/>
    </row>
    <row r="1132" spans="1:4" s="3" customFormat="1" ht="14.25" x14ac:dyDescent="0.2">
      <c r="A1132" s="18"/>
      <c r="B1132" s="16"/>
      <c r="C1132" s="17"/>
      <c r="D1132" s="16"/>
    </row>
    <row r="1133" spans="1:4" s="3" customFormat="1" ht="14.25" x14ac:dyDescent="0.2">
      <c r="A1133" s="15"/>
      <c r="B1133" s="16"/>
      <c r="C1133" s="17"/>
      <c r="D1133" s="16"/>
    </row>
    <row r="1134" spans="1:4" s="3" customFormat="1" ht="14.25" x14ac:dyDescent="0.2">
      <c r="A1134" s="18"/>
      <c r="B1134" s="16"/>
      <c r="C1134" s="17"/>
      <c r="D1134" s="16"/>
    </row>
    <row r="1135" spans="1:4" s="3" customFormat="1" ht="14.25" x14ac:dyDescent="0.2">
      <c r="A1135" s="15"/>
      <c r="B1135" s="16"/>
      <c r="C1135" s="17"/>
      <c r="D1135" s="16"/>
    </row>
    <row r="1136" spans="1:4" s="3" customFormat="1" ht="14.25" x14ac:dyDescent="0.2">
      <c r="A1136" s="18"/>
      <c r="B1136" s="16"/>
      <c r="C1136" s="17"/>
      <c r="D1136" s="16"/>
    </row>
    <row r="1137" spans="1:4" s="3" customFormat="1" ht="14.25" x14ac:dyDescent="0.2">
      <c r="A1137" s="15"/>
      <c r="B1137" s="16"/>
      <c r="C1137" s="17"/>
      <c r="D1137" s="16"/>
    </row>
    <row r="1138" spans="1:4" s="3" customFormat="1" ht="14.25" x14ac:dyDescent="0.2">
      <c r="A1138" s="18"/>
      <c r="B1138" s="16"/>
      <c r="C1138" s="17"/>
      <c r="D1138" s="16"/>
    </row>
    <row r="1139" spans="1:4" s="3" customFormat="1" ht="14.25" x14ac:dyDescent="0.2">
      <c r="A1139" s="15"/>
      <c r="B1139" s="16"/>
      <c r="C1139" s="17"/>
      <c r="D1139" s="16"/>
    </row>
    <row r="1140" spans="1:4" s="3" customFormat="1" ht="14.25" x14ac:dyDescent="0.2">
      <c r="A1140" s="18"/>
      <c r="B1140" s="16"/>
      <c r="C1140" s="17"/>
      <c r="D1140" s="16"/>
    </row>
    <row r="1141" spans="1:4" s="3" customFormat="1" ht="14.25" x14ac:dyDescent="0.2">
      <c r="A1141" s="15"/>
      <c r="B1141" s="16"/>
      <c r="C1141" s="17"/>
      <c r="D1141" s="16"/>
    </row>
    <row r="1142" spans="1:4" s="3" customFormat="1" ht="14.25" x14ac:dyDescent="0.2">
      <c r="A1142" s="18"/>
      <c r="B1142" s="16"/>
      <c r="C1142" s="17"/>
      <c r="D1142" s="16"/>
    </row>
    <row r="1143" spans="1:4" s="3" customFormat="1" ht="14.25" x14ac:dyDescent="0.2">
      <c r="A1143" s="15"/>
      <c r="B1143" s="16"/>
      <c r="C1143" s="17"/>
      <c r="D1143" s="16"/>
    </row>
    <row r="1144" spans="1:4" s="3" customFormat="1" ht="14.25" x14ac:dyDescent="0.2">
      <c r="A1144" s="18"/>
      <c r="B1144" s="16"/>
      <c r="C1144" s="17"/>
      <c r="D1144" s="16"/>
    </row>
    <row r="1145" spans="1:4" s="3" customFormat="1" ht="14.25" x14ac:dyDescent="0.2">
      <c r="A1145" s="15"/>
      <c r="B1145" s="16"/>
      <c r="C1145" s="17"/>
      <c r="D1145" s="16"/>
    </row>
    <row r="1146" spans="1:4" s="3" customFormat="1" ht="14.25" x14ac:dyDescent="0.2">
      <c r="A1146" s="18"/>
      <c r="B1146" s="16"/>
      <c r="C1146" s="17"/>
      <c r="D1146" s="16"/>
    </row>
    <row r="1147" spans="1:4" s="3" customFormat="1" ht="14.25" x14ac:dyDescent="0.2">
      <c r="A1147" s="15"/>
      <c r="B1147" s="16"/>
      <c r="C1147" s="17"/>
      <c r="D1147" s="16"/>
    </row>
    <row r="1148" spans="1:4" s="3" customFormat="1" ht="14.25" x14ac:dyDescent="0.2">
      <c r="A1148" s="18"/>
      <c r="B1148" s="16"/>
      <c r="C1148" s="17"/>
      <c r="D1148" s="16"/>
    </row>
    <row r="1149" spans="1:4" s="3" customFormat="1" ht="14.25" x14ac:dyDescent="0.2">
      <c r="A1149" s="15"/>
      <c r="B1149" s="16"/>
      <c r="C1149" s="17"/>
      <c r="D1149" s="16"/>
    </row>
    <row r="1150" spans="1:4" s="3" customFormat="1" ht="14.25" x14ac:dyDescent="0.2">
      <c r="A1150" s="18"/>
      <c r="B1150" s="16"/>
      <c r="C1150" s="17"/>
      <c r="D1150" s="16"/>
    </row>
    <row r="1151" spans="1:4" s="3" customFormat="1" ht="14.25" x14ac:dyDescent="0.2">
      <c r="A1151" s="15"/>
      <c r="B1151" s="16"/>
      <c r="C1151" s="17"/>
      <c r="D1151" s="16"/>
    </row>
    <row r="1152" spans="1:4" s="3" customFormat="1" ht="14.25" x14ac:dyDescent="0.2">
      <c r="A1152" s="18"/>
      <c r="B1152" s="16"/>
      <c r="C1152" s="17"/>
      <c r="D1152" s="16"/>
    </row>
    <row r="1153" spans="1:4" s="3" customFormat="1" ht="14.25" x14ac:dyDescent="0.2">
      <c r="A1153" s="15"/>
      <c r="B1153" s="16"/>
      <c r="C1153" s="17"/>
      <c r="D1153" s="16"/>
    </row>
    <row r="1154" spans="1:4" s="3" customFormat="1" ht="14.25" x14ac:dyDescent="0.2">
      <c r="A1154" s="18"/>
      <c r="B1154" s="16"/>
      <c r="C1154" s="17"/>
      <c r="D1154" s="16"/>
    </row>
    <row r="1155" spans="1:4" s="3" customFormat="1" ht="14.25" x14ac:dyDescent="0.2">
      <c r="A1155" s="15"/>
      <c r="B1155" s="16"/>
      <c r="C1155" s="17"/>
      <c r="D1155" s="16"/>
    </row>
    <row r="1156" spans="1:4" s="3" customFormat="1" ht="14.25" x14ac:dyDescent="0.2">
      <c r="A1156" s="18"/>
      <c r="B1156" s="16"/>
      <c r="C1156" s="17"/>
      <c r="D1156" s="16"/>
    </row>
    <row r="1157" spans="1:4" s="3" customFormat="1" ht="14.25" x14ac:dyDescent="0.2">
      <c r="A1157" s="15"/>
      <c r="B1157" s="16"/>
      <c r="C1157" s="17"/>
      <c r="D1157" s="16"/>
    </row>
    <row r="1158" spans="1:4" s="3" customFormat="1" ht="14.25" x14ac:dyDescent="0.2">
      <c r="A1158" s="18"/>
      <c r="B1158" s="16"/>
      <c r="C1158" s="17"/>
      <c r="D1158" s="16"/>
    </row>
    <row r="1159" spans="1:4" s="3" customFormat="1" ht="14.25" x14ac:dyDescent="0.2">
      <c r="A1159" s="15"/>
      <c r="B1159" s="16"/>
      <c r="C1159" s="17"/>
      <c r="D1159" s="16"/>
    </row>
    <row r="1160" spans="1:4" s="3" customFormat="1" ht="14.25" x14ac:dyDescent="0.2">
      <c r="A1160" s="18"/>
      <c r="B1160" s="16"/>
      <c r="C1160" s="17"/>
      <c r="D1160" s="16"/>
    </row>
    <row r="1161" spans="1:4" s="3" customFormat="1" ht="14.25" x14ac:dyDescent="0.2">
      <c r="A1161" s="15"/>
      <c r="B1161" s="16"/>
      <c r="C1161" s="17"/>
      <c r="D1161" s="16"/>
    </row>
    <row r="1162" spans="1:4" s="3" customFormat="1" ht="14.25" x14ac:dyDescent="0.2">
      <c r="A1162" s="18"/>
      <c r="B1162" s="16"/>
      <c r="C1162" s="17"/>
      <c r="D1162" s="16"/>
    </row>
    <row r="1163" spans="1:4" s="3" customFormat="1" ht="14.25" x14ac:dyDescent="0.2">
      <c r="A1163" s="15"/>
      <c r="B1163" s="16"/>
      <c r="C1163" s="17"/>
      <c r="D1163" s="16"/>
    </row>
    <row r="1164" spans="1:4" s="3" customFormat="1" ht="14.25" x14ac:dyDescent="0.2">
      <c r="A1164" s="18"/>
      <c r="B1164" s="16"/>
      <c r="C1164" s="17"/>
      <c r="D1164" s="16"/>
    </row>
    <row r="1165" spans="1:4" s="3" customFormat="1" ht="14.25" x14ac:dyDescent="0.2">
      <c r="A1165" s="15"/>
      <c r="B1165" s="16"/>
      <c r="C1165" s="17"/>
      <c r="D1165" s="16"/>
    </row>
    <row r="1166" spans="1:4" s="3" customFormat="1" ht="14.25" x14ac:dyDescent="0.2">
      <c r="A1166" s="18"/>
      <c r="B1166" s="16"/>
      <c r="C1166" s="17"/>
      <c r="D1166" s="16"/>
    </row>
    <row r="1167" spans="1:4" s="3" customFormat="1" ht="14.25" x14ac:dyDescent="0.2">
      <c r="A1167" s="15"/>
      <c r="B1167" s="16"/>
      <c r="C1167" s="17"/>
      <c r="D1167" s="16"/>
    </row>
    <row r="1168" spans="1:4" s="3" customFormat="1" ht="14.25" x14ac:dyDescent="0.2">
      <c r="A1168" s="18"/>
      <c r="B1168" s="16"/>
      <c r="C1168" s="17"/>
      <c r="D1168" s="16"/>
    </row>
    <row r="1169" spans="1:4" s="3" customFormat="1" ht="14.25" x14ac:dyDescent="0.2">
      <c r="A1169" s="15"/>
      <c r="B1169" s="16"/>
      <c r="C1169" s="17"/>
      <c r="D1169" s="16"/>
    </row>
    <row r="1170" spans="1:4" s="3" customFormat="1" ht="14.25" x14ac:dyDescent="0.2">
      <c r="A1170" s="18"/>
      <c r="B1170" s="16"/>
      <c r="C1170" s="17"/>
      <c r="D1170" s="16"/>
    </row>
    <row r="1171" spans="1:4" s="3" customFormat="1" ht="14.25" x14ac:dyDescent="0.2">
      <c r="A1171" s="15"/>
      <c r="B1171" s="16"/>
      <c r="C1171" s="17"/>
      <c r="D1171" s="16"/>
    </row>
    <row r="1172" spans="1:4" s="3" customFormat="1" ht="14.25" x14ac:dyDescent="0.2">
      <c r="A1172" s="18"/>
      <c r="B1172" s="16"/>
      <c r="C1172" s="17"/>
      <c r="D1172" s="16"/>
    </row>
    <row r="1173" spans="1:4" s="3" customFormat="1" ht="14.25" x14ac:dyDescent="0.2">
      <c r="A1173" s="15"/>
      <c r="B1173" s="16"/>
      <c r="C1173" s="17"/>
      <c r="D1173" s="16"/>
    </row>
    <row r="1174" spans="1:4" s="3" customFormat="1" ht="14.25" x14ac:dyDescent="0.2">
      <c r="A1174" s="18"/>
      <c r="B1174" s="16"/>
      <c r="C1174" s="17"/>
      <c r="D1174" s="16"/>
    </row>
    <row r="1175" spans="1:4" s="3" customFormat="1" ht="14.25" x14ac:dyDescent="0.2">
      <c r="A1175" s="15"/>
      <c r="B1175" s="16"/>
      <c r="C1175" s="17"/>
      <c r="D1175" s="16"/>
    </row>
    <row r="1176" spans="1:4" s="3" customFormat="1" ht="14.25" x14ac:dyDescent="0.2">
      <c r="A1176" s="18"/>
      <c r="B1176" s="16"/>
      <c r="C1176" s="17"/>
      <c r="D1176" s="16"/>
    </row>
    <row r="1177" spans="1:4" s="3" customFormat="1" ht="14.25" x14ac:dyDescent="0.2">
      <c r="A1177" s="15"/>
      <c r="B1177" s="16"/>
      <c r="C1177" s="17"/>
      <c r="D1177" s="16"/>
    </row>
    <row r="1178" spans="1:4" s="3" customFormat="1" ht="14.25" x14ac:dyDescent="0.2">
      <c r="A1178" s="18"/>
      <c r="B1178" s="16"/>
      <c r="C1178" s="17"/>
      <c r="D1178" s="16"/>
    </row>
    <row r="1179" spans="1:4" s="3" customFormat="1" ht="14.25" x14ac:dyDescent="0.2">
      <c r="A1179" s="15"/>
      <c r="B1179" s="16"/>
      <c r="C1179" s="17"/>
      <c r="D1179" s="16"/>
    </row>
    <row r="1180" spans="1:4" s="3" customFormat="1" ht="14.25" x14ac:dyDescent="0.2">
      <c r="A1180" s="18"/>
      <c r="B1180" s="16"/>
      <c r="C1180" s="17"/>
      <c r="D1180" s="16"/>
    </row>
    <row r="1181" spans="1:4" s="3" customFormat="1" ht="14.25" x14ac:dyDescent="0.2">
      <c r="A1181" s="15"/>
      <c r="B1181" s="16"/>
      <c r="C1181" s="17"/>
      <c r="D1181" s="16"/>
    </row>
    <row r="1182" spans="1:4" s="3" customFormat="1" ht="14.25" x14ac:dyDescent="0.2">
      <c r="A1182" s="18"/>
      <c r="B1182" s="16"/>
      <c r="C1182" s="17"/>
      <c r="D1182" s="16"/>
    </row>
    <row r="1183" spans="1:4" s="3" customFormat="1" ht="14.25" x14ac:dyDescent="0.2">
      <c r="A1183" s="15"/>
      <c r="B1183" s="16"/>
      <c r="C1183" s="17"/>
      <c r="D1183" s="16"/>
    </row>
    <row r="1184" spans="1:4" s="3" customFormat="1" ht="14.25" x14ac:dyDescent="0.2">
      <c r="A1184" s="18"/>
      <c r="B1184" s="16"/>
      <c r="C1184" s="17"/>
      <c r="D1184" s="16"/>
    </row>
    <row r="1185" spans="1:4" s="3" customFormat="1" ht="14.25" x14ac:dyDescent="0.2">
      <c r="A1185" s="15"/>
      <c r="B1185" s="16"/>
      <c r="C1185" s="17"/>
      <c r="D1185" s="16"/>
    </row>
    <row r="1186" spans="1:4" s="3" customFormat="1" ht="14.25" x14ac:dyDescent="0.2">
      <c r="A1186" s="18"/>
      <c r="B1186" s="16"/>
      <c r="C1186" s="17"/>
      <c r="D1186" s="16"/>
    </row>
    <row r="1187" spans="1:4" s="3" customFormat="1" ht="14.25" x14ac:dyDescent="0.2">
      <c r="A1187" s="15"/>
      <c r="B1187" s="16"/>
      <c r="C1187" s="17"/>
      <c r="D1187" s="16"/>
    </row>
    <row r="1188" spans="1:4" s="3" customFormat="1" ht="14.25" x14ac:dyDescent="0.2">
      <c r="A1188" s="18"/>
      <c r="B1188" s="16"/>
      <c r="C1188" s="17"/>
      <c r="D1188" s="16"/>
    </row>
    <row r="1189" spans="1:4" s="3" customFormat="1" ht="14.25" x14ac:dyDescent="0.2">
      <c r="A1189" s="15"/>
      <c r="B1189" s="16"/>
      <c r="C1189" s="17"/>
      <c r="D1189" s="16"/>
    </row>
    <row r="1190" spans="1:4" s="3" customFormat="1" ht="14.25" x14ac:dyDescent="0.2">
      <c r="A1190" s="18"/>
      <c r="B1190" s="16"/>
      <c r="C1190" s="17"/>
      <c r="D1190" s="16"/>
    </row>
    <row r="1191" spans="1:4" s="3" customFormat="1" ht="14.25" x14ac:dyDescent="0.2">
      <c r="A1191" s="15"/>
      <c r="B1191" s="16"/>
      <c r="C1191" s="17"/>
      <c r="D1191" s="16"/>
    </row>
    <row r="1192" spans="1:4" s="3" customFormat="1" ht="14.25" x14ac:dyDescent="0.2">
      <c r="A1192" s="18"/>
      <c r="B1192" s="16"/>
      <c r="C1192" s="17"/>
      <c r="D1192" s="16"/>
    </row>
    <row r="1193" spans="1:4" s="3" customFormat="1" ht="14.25" x14ac:dyDescent="0.2">
      <c r="A1193" s="15"/>
      <c r="B1193" s="16"/>
      <c r="C1193" s="17"/>
      <c r="D1193" s="16"/>
    </row>
    <row r="1194" spans="1:4" s="3" customFormat="1" ht="14.25" x14ac:dyDescent="0.2">
      <c r="A1194" s="18"/>
      <c r="B1194" s="16"/>
      <c r="C1194" s="17"/>
      <c r="D1194" s="16"/>
    </row>
    <row r="1195" spans="1:4" s="3" customFormat="1" ht="14.25" x14ac:dyDescent="0.2">
      <c r="A1195" s="15"/>
      <c r="B1195" s="16"/>
      <c r="C1195" s="17"/>
      <c r="D1195" s="16"/>
    </row>
    <row r="1196" spans="1:4" s="3" customFormat="1" ht="14.25" x14ac:dyDescent="0.2">
      <c r="A1196" s="18"/>
      <c r="B1196" s="16"/>
      <c r="C1196" s="17"/>
      <c r="D1196" s="16"/>
    </row>
    <row r="1197" spans="1:4" s="3" customFormat="1" ht="14.25" x14ac:dyDescent="0.2">
      <c r="A1197" s="15"/>
      <c r="B1197" s="16"/>
      <c r="C1197" s="17"/>
      <c r="D1197" s="16"/>
    </row>
    <row r="1198" spans="1:4" s="3" customFormat="1" ht="14.25" x14ac:dyDescent="0.2">
      <c r="A1198" s="18"/>
      <c r="B1198" s="16"/>
      <c r="C1198" s="17"/>
      <c r="D1198" s="16"/>
    </row>
    <row r="1199" spans="1:4" s="3" customFormat="1" ht="14.25" x14ac:dyDescent="0.2">
      <c r="A1199" s="15"/>
      <c r="B1199" s="16"/>
      <c r="C1199" s="17"/>
      <c r="D1199" s="16"/>
    </row>
    <row r="1200" spans="1:4" s="3" customFormat="1" ht="14.25" x14ac:dyDescent="0.2">
      <c r="A1200" s="18"/>
      <c r="B1200" s="16"/>
      <c r="C1200" s="17"/>
      <c r="D1200" s="16"/>
    </row>
    <row r="1201" spans="1:4" s="3" customFormat="1" ht="14.25" x14ac:dyDescent="0.2">
      <c r="A1201" s="15"/>
      <c r="B1201" s="16"/>
      <c r="C1201" s="17"/>
      <c r="D1201" s="16"/>
    </row>
    <row r="1202" spans="1:4" s="3" customFormat="1" ht="14.25" x14ac:dyDescent="0.2">
      <c r="A1202" s="18"/>
      <c r="B1202" s="16"/>
      <c r="C1202" s="17"/>
      <c r="D1202" s="16"/>
    </row>
    <row r="1203" spans="1:4" s="3" customFormat="1" ht="14.25" x14ac:dyDescent="0.2">
      <c r="A1203" s="15"/>
      <c r="B1203" s="16"/>
      <c r="C1203" s="17"/>
      <c r="D1203" s="16"/>
    </row>
    <row r="1204" spans="1:4" s="3" customFormat="1" ht="14.25" x14ac:dyDescent="0.2">
      <c r="A1204" s="18"/>
      <c r="B1204" s="16"/>
      <c r="C1204" s="17"/>
      <c r="D1204" s="16"/>
    </row>
    <row r="1205" spans="1:4" s="3" customFormat="1" ht="14.25" x14ac:dyDescent="0.2">
      <c r="A1205" s="15"/>
      <c r="B1205" s="16"/>
      <c r="C1205" s="17"/>
      <c r="D1205" s="16"/>
    </row>
    <row r="1206" spans="1:4" s="3" customFormat="1" ht="14.25" x14ac:dyDescent="0.2">
      <c r="A1206" s="18"/>
      <c r="B1206" s="16"/>
      <c r="C1206" s="17"/>
      <c r="D1206" s="16"/>
    </row>
    <row r="1207" spans="1:4" s="3" customFormat="1" ht="14.25" x14ac:dyDescent="0.2">
      <c r="A1207" s="15"/>
      <c r="B1207" s="16"/>
      <c r="C1207" s="17"/>
      <c r="D1207" s="16"/>
    </row>
    <row r="1208" spans="1:4" s="3" customFormat="1" ht="14.25" x14ac:dyDescent="0.2">
      <c r="A1208" s="18"/>
      <c r="B1208" s="16"/>
      <c r="C1208" s="17"/>
      <c r="D1208" s="16"/>
    </row>
    <row r="1209" spans="1:4" s="3" customFormat="1" ht="14.25" x14ac:dyDescent="0.2">
      <c r="A1209" s="15"/>
      <c r="B1209" s="16"/>
      <c r="C1209" s="17"/>
      <c r="D1209" s="16"/>
    </row>
    <row r="1210" spans="1:4" s="3" customFormat="1" ht="14.25" x14ac:dyDescent="0.2">
      <c r="A1210" s="18"/>
      <c r="B1210" s="16"/>
      <c r="C1210" s="17"/>
      <c r="D1210" s="16"/>
    </row>
    <row r="1211" spans="1:4" s="3" customFormat="1" ht="14.25" x14ac:dyDescent="0.2">
      <c r="A1211" s="15"/>
      <c r="B1211" s="16"/>
      <c r="C1211" s="17"/>
      <c r="D1211" s="16"/>
    </row>
    <row r="1212" spans="1:4" s="3" customFormat="1" ht="14.25" x14ac:dyDescent="0.2">
      <c r="A1212" s="18"/>
      <c r="B1212" s="16"/>
      <c r="C1212" s="17"/>
      <c r="D1212" s="16"/>
    </row>
    <row r="1213" spans="1:4" s="3" customFormat="1" ht="14.25" x14ac:dyDescent="0.2">
      <c r="A1213" s="15"/>
      <c r="B1213" s="16"/>
      <c r="C1213" s="17"/>
      <c r="D1213" s="16"/>
    </row>
    <row r="1214" spans="1:4" s="3" customFormat="1" ht="14.25" x14ac:dyDescent="0.2">
      <c r="A1214" s="18"/>
      <c r="B1214" s="16"/>
      <c r="C1214" s="17"/>
      <c r="D1214" s="16"/>
    </row>
    <row r="1215" spans="1:4" s="3" customFormat="1" ht="14.25" x14ac:dyDescent="0.2">
      <c r="A1215" s="15"/>
      <c r="B1215" s="16"/>
      <c r="C1215" s="17"/>
      <c r="D1215" s="16"/>
    </row>
    <row r="1216" spans="1:4" s="3" customFormat="1" ht="14.25" x14ac:dyDescent="0.2">
      <c r="A1216" s="18"/>
      <c r="B1216" s="16"/>
      <c r="C1216" s="17"/>
      <c r="D1216" s="16"/>
    </row>
    <row r="1217" spans="1:4" s="3" customFormat="1" ht="14.25" x14ac:dyDescent="0.2">
      <c r="A1217" s="15"/>
      <c r="B1217" s="16"/>
      <c r="C1217" s="17"/>
      <c r="D1217" s="16"/>
    </row>
    <row r="1218" spans="1:4" s="3" customFormat="1" ht="14.25" x14ac:dyDescent="0.2">
      <c r="A1218" s="18"/>
      <c r="B1218" s="16"/>
      <c r="C1218" s="17"/>
      <c r="D1218" s="16"/>
    </row>
    <row r="1219" spans="1:4" s="3" customFormat="1" ht="14.25" x14ac:dyDescent="0.2">
      <c r="A1219" s="15"/>
      <c r="B1219" s="16"/>
      <c r="C1219" s="17"/>
      <c r="D1219" s="16"/>
    </row>
    <row r="1220" spans="1:4" s="3" customFormat="1" ht="14.25" x14ac:dyDescent="0.2">
      <c r="A1220" s="18"/>
      <c r="B1220" s="16"/>
      <c r="C1220" s="17"/>
      <c r="D1220" s="16"/>
    </row>
    <row r="1221" spans="1:4" s="3" customFormat="1" ht="14.25" x14ac:dyDescent="0.2">
      <c r="A1221" s="15"/>
      <c r="B1221" s="16"/>
      <c r="C1221" s="17"/>
      <c r="D1221" s="16"/>
    </row>
    <row r="1222" spans="1:4" s="3" customFormat="1" ht="14.25" x14ac:dyDescent="0.2">
      <c r="A1222" s="18"/>
      <c r="B1222" s="16"/>
      <c r="C1222" s="17"/>
      <c r="D1222" s="16"/>
    </row>
    <row r="1223" spans="1:4" s="3" customFormat="1" ht="14.25" x14ac:dyDescent="0.2">
      <c r="A1223" s="15"/>
      <c r="B1223" s="16"/>
      <c r="C1223" s="17"/>
      <c r="D1223" s="16"/>
    </row>
    <row r="1224" spans="1:4" s="3" customFormat="1" ht="14.25" x14ac:dyDescent="0.2">
      <c r="A1224" s="18"/>
      <c r="B1224" s="16"/>
      <c r="C1224" s="17"/>
      <c r="D1224" s="16"/>
    </row>
    <row r="1225" spans="1:4" s="3" customFormat="1" ht="14.25" x14ac:dyDescent="0.2">
      <c r="A1225" s="15"/>
      <c r="B1225" s="16"/>
      <c r="C1225" s="17"/>
      <c r="D1225" s="16"/>
    </row>
    <row r="1226" spans="1:4" s="3" customFormat="1" ht="14.25" x14ac:dyDescent="0.2">
      <c r="A1226" s="18"/>
      <c r="B1226" s="16"/>
      <c r="C1226" s="17"/>
      <c r="D1226" s="16"/>
    </row>
    <row r="1227" spans="1:4" s="3" customFormat="1" ht="14.25" x14ac:dyDescent="0.2">
      <c r="A1227" s="15"/>
      <c r="B1227" s="16"/>
      <c r="C1227" s="17"/>
      <c r="D1227" s="16"/>
    </row>
    <row r="1228" spans="1:4" s="3" customFormat="1" ht="14.25" x14ac:dyDescent="0.2">
      <c r="A1228" s="18"/>
      <c r="B1228" s="16"/>
      <c r="C1228" s="17"/>
      <c r="D1228" s="16"/>
    </row>
    <row r="1229" spans="1:4" s="3" customFormat="1" ht="14.25" x14ac:dyDescent="0.2">
      <c r="A1229" s="15"/>
      <c r="B1229" s="16"/>
      <c r="C1229" s="17"/>
      <c r="D1229" s="16"/>
    </row>
    <row r="1230" spans="1:4" s="3" customFormat="1" ht="14.25" x14ac:dyDescent="0.2">
      <c r="A1230" s="18"/>
      <c r="B1230" s="16"/>
      <c r="C1230" s="17"/>
      <c r="D1230" s="16"/>
    </row>
    <row r="1231" spans="1:4" s="3" customFormat="1" ht="14.25" x14ac:dyDescent="0.2">
      <c r="A1231" s="15"/>
      <c r="B1231" s="16"/>
      <c r="C1231" s="17"/>
      <c r="D1231" s="16"/>
    </row>
    <row r="1232" spans="1:4" s="3" customFormat="1" ht="14.25" x14ac:dyDescent="0.2">
      <c r="A1232" s="18"/>
      <c r="B1232" s="16"/>
      <c r="C1232" s="17"/>
      <c r="D1232" s="16"/>
    </row>
    <row r="1233" spans="1:4" s="3" customFormat="1" ht="14.25" x14ac:dyDescent="0.2">
      <c r="A1233" s="15"/>
      <c r="B1233" s="16"/>
      <c r="C1233" s="17"/>
      <c r="D1233" s="16"/>
    </row>
    <row r="1234" spans="1:4" s="3" customFormat="1" ht="14.25" x14ac:dyDescent="0.2">
      <c r="A1234" s="18"/>
      <c r="B1234" s="16"/>
      <c r="C1234" s="17"/>
      <c r="D1234" s="16"/>
    </row>
    <row r="1235" spans="1:4" s="3" customFormat="1" ht="14.25" x14ac:dyDescent="0.2">
      <c r="A1235" s="15"/>
      <c r="B1235" s="16"/>
      <c r="C1235" s="17"/>
      <c r="D1235" s="16"/>
    </row>
    <row r="1236" spans="1:4" s="3" customFormat="1" ht="14.25" x14ac:dyDescent="0.2">
      <c r="A1236" s="18"/>
      <c r="B1236" s="16"/>
      <c r="C1236" s="17"/>
      <c r="D1236" s="16"/>
    </row>
    <row r="1237" spans="1:4" s="3" customFormat="1" ht="14.25" x14ac:dyDescent="0.2">
      <c r="A1237" s="15"/>
      <c r="B1237" s="16"/>
      <c r="C1237" s="17"/>
      <c r="D1237" s="16"/>
    </row>
    <row r="1238" spans="1:4" s="3" customFormat="1" ht="14.25" x14ac:dyDescent="0.2">
      <c r="A1238" s="18"/>
      <c r="B1238" s="16"/>
      <c r="C1238" s="17"/>
      <c r="D1238" s="16"/>
    </row>
    <row r="1239" spans="1:4" s="3" customFormat="1" ht="14.25" x14ac:dyDescent="0.2">
      <c r="A1239" s="15"/>
      <c r="B1239" s="16"/>
      <c r="C1239" s="17"/>
      <c r="D1239" s="16"/>
    </row>
    <row r="1240" spans="1:4" s="3" customFormat="1" ht="14.25" x14ac:dyDescent="0.2">
      <c r="A1240" s="18"/>
      <c r="B1240" s="16"/>
      <c r="C1240" s="17"/>
      <c r="D1240" s="16"/>
    </row>
    <row r="1241" spans="1:4" s="3" customFormat="1" ht="14.25" x14ac:dyDescent="0.2">
      <c r="A1241" s="15"/>
      <c r="B1241" s="16"/>
      <c r="C1241" s="17"/>
      <c r="D1241" s="16"/>
    </row>
    <row r="1242" spans="1:4" s="3" customFormat="1" ht="14.25" x14ac:dyDescent="0.2">
      <c r="A1242" s="18"/>
      <c r="B1242" s="16"/>
      <c r="C1242" s="17"/>
      <c r="D1242" s="16"/>
    </row>
    <row r="1243" spans="1:4" s="3" customFormat="1" ht="14.25" x14ac:dyDescent="0.2">
      <c r="A1243" s="15"/>
      <c r="B1243" s="16"/>
      <c r="C1243" s="17"/>
      <c r="D1243" s="16"/>
    </row>
    <row r="1244" spans="1:4" s="3" customFormat="1" ht="14.25" x14ac:dyDescent="0.2">
      <c r="A1244" s="18"/>
      <c r="B1244" s="16"/>
      <c r="C1244" s="17"/>
      <c r="D1244" s="16"/>
    </row>
    <row r="1245" spans="1:4" s="3" customFormat="1" ht="14.25" x14ac:dyDescent="0.2">
      <c r="A1245" s="15"/>
      <c r="B1245" s="16"/>
      <c r="C1245" s="17"/>
      <c r="D1245" s="16"/>
    </row>
    <row r="1246" spans="1:4" s="3" customFormat="1" ht="14.25" x14ac:dyDescent="0.2">
      <c r="A1246" s="18"/>
      <c r="B1246" s="16"/>
      <c r="C1246" s="17"/>
      <c r="D1246" s="16"/>
    </row>
    <row r="1247" spans="1:4" s="3" customFormat="1" ht="14.25" x14ac:dyDescent="0.2">
      <c r="A1247" s="15"/>
      <c r="B1247" s="16"/>
      <c r="C1247" s="17"/>
      <c r="D1247" s="16"/>
    </row>
    <row r="1248" spans="1:4" s="3" customFormat="1" ht="14.25" x14ac:dyDescent="0.2">
      <c r="A1248" s="18"/>
      <c r="B1248" s="16"/>
      <c r="C1248" s="17"/>
      <c r="D1248" s="16"/>
    </row>
    <row r="1249" spans="1:4" s="3" customFormat="1" ht="14.25" x14ac:dyDescent="0.2">
      <c r="A1249" s="15"/>
      <c r="B1249" s="16"/>
      <c r="C1249" s="17"/>
      <c r="D1249" s="16"/>
    </row>
    <row r="1250" spans="1:4" s="3" customFormat="1" ht="14.25" x14ac:dyDescent="0.2">
      <c r="A1250" s="18"/>
      <c r="B1250" s="16"/>
      <c r="C1250" s="17"/>
      <c r="D1250" s="16"/>
    </row>
    <row r="1251" spans="1:4" s="3" customFormat="1" ht="14.25" x14ac:dyDescent="0.2">
      <c r="A1251" s="15"/>
      <c r="B1251" s="16"/>
      <c r="C1251" s="17"/>
      <c r="D1251" s="16"/>
    </row>
    <row r="1252" spans="1:4" s="3" customFormat="1" ht="14.25" x14ac:dyDescent="0.2">
      <c r="A1252" s="18"/>
      <c r="B1252" s="16"/>
      <c r="C1252" s="17"/>
      <c r="D1252" s="16"/>
    </row>
    <row r="1253" spans="1:4" s="3" customFormat="1" ht="14.25" x14ac:dyDescent="0.2">
      <c r="A1253" s="15"/>
      <c r="B1253" s="16"/>
      <c r="C1253" s="17"/>
      <c r="D1253" s="16"/>
    </row>
    <row r="1254" spans="1:4" s="3" customFormat="1" ht="14.25" x14ac:dyDescent="0.2">
      <c r="A1254" s="18"/>
      <c r="B1254" s="16"/>
      <c r="C1254" s="17"/>
      <c r="D1254" s="16"/>
    </row>
    <row r="1255" spans="1:4" s="3" customFormat="1" ht="14.25" x14ac:dyDescent="0.2">
      <c r="A1255" s="15"/>
      <c r="B1255" s="16"/>
      <c r="C1255" s="17"/>
      <c r="D1255" s="16"/>
    </row>
    <row r="1256" spans="1:4" s="3" customFormat="1" ht="14.25" x14ac:dyDescent="0.2">
      <c r="A1256" s="18"/>
      <c r="B1256" s="16"/>
      <c r="C1256" s="17"/>
      <c r="D1256" s="16"/>
    </row>
    <row r="1257" spans="1:4" s="3" customFormat="1" ht="14.25" x14ac:dyDescent="0.2">
      <c r="A1257" s="15"/>
      <c r="B1257" s="16"/>
      <c r="C1257" s="17"/>
      <c r="D1257" s="16"/>
    </row>
    <row r="1258" spans="1:4" s="3" customFormat="1" ht="14.25" x14ac:dyDescent="0.2">
      <c r="A1258" s="18"/>
      <c r="B1258" s="16"/>
      <c r="C1258" s="17"/>
      <c r="D1258" s="16"/>
    </row>
    <row r="1259" spans="1:4" s="3" customFormat="1" ht="14.25" x14ac:dyDescent="0.2">
      <c r="A1259" s="15"/>
      <c r="B1259" s="16"/>
      <c r="C1259" s="17"/>
      <c r="D1259" s="16"/>
    </row>
    <row r="1260" spans="1:4" s="3" customFormat="1" ht="14.25" x14ac:dyDescent="0.2">
      <c r="A1260" s="18"/>
      <c r="B1260" s="16"/>
      <c r="C1260" s="17"/>
      <c r="D1260" s="16"/>
    </row>
    <row r="1261" spans="1:4" s="3" customFormat="1" ht="14.25" x14ac:dyDescent="0.2">
      <c r="A1261" s="15"/>
      <c r="B1261" s="16"/>
      <c r="C1261" s="17"/>
      <c r="D1261" s="16"/>
    </row>
    <row r="1262" spans="1:4" s="3" customFormat="1" ht="14.25" x14ac:dyDescent="0.2">
      <c r="A1262" s="18"/>
      <c r="B1262" s="16"/>
      <c r="C1262" s="17"/>
      <c r="D1262" s="16"/>
    </row>
    <row r="1263" spans="1:4" s="3" customFormat="1" ht="14.25" x14ac:dyDescent="0.2">
      <c r="A1263" s="15"/>
      <c r="B1263" s="16"/>
      <c r="C1263" s="17"/>
      <c r="D1263" s="16"/>
    </row>
    <row r="1264" spans="1:4" s="3" customFormat="1" ht="14.25" x14ac:dyDescent="0.2">
      <c r="A1264" s="18"/>
      <c r="B1264" s="16"/>
      <c r="C1264" s="17"/>
      <c r="D1264" s="16"/>
    </row>
    <row r="1265" spans="1:4" s="3" customFormat="1" ht="14.25" x14ac:dyDescent="0.2">
      <c r="A1265" s="15"/>
      <c r="B1265" s="16"/>
      <c r="C1265" s="17"/>
      <c r="D1265" s="16"/>
    </row>
    <row r="1266" spans="1:4" s="3" customFormat="1" ht="14.25" x14ac:dyDescent="0.2">
      <c r="A1266" s="18"/>
      <c r="B1266" s="16"/>
      <c r="C1266" s="17"/>
      <c r="D1266" s="16"/>
    </row>
    <row r="1267" spans="1:4" s="3" customFormat="1" ht="14.25" x14ac:dyDescent="0.2">
      <c r="A1267" s="15"/>
      <c r="B1267" s="16"/>
      <c r="C1267" s="17"/>
      <c r="D1267" s="16"/>
    </row>
    <row r="1268" spans="1:4" s="3" customFormat="1" ht="14.25" x14ac:dyDescent="0.2">
      <c r="A1268" s="18"/>
      <c r="B1268" s="16"/>
      <c r="C1268" s="17"/>
      <c r="D1268" s="16"/>
    </row>
    <row r="1269" spans="1:4" s="3" customFormat="1" ht="14.25" x14ac:dyDescent="0.2">
      <c r="A1269" s="15"/>
      <c r="B1269" s="16"/>
      <c r="C1269" s="17"/>
      <c r="D1269" s="16"/>
    </row>
    <row r="1270" spans="1:4" s="3" customFormat="1" ht="14.25" x14ac:dyDescent="0.2">
      <c r="A1270" s="18"/>
      <c r="B1270" s="16"/>
      <c r="C1270" s="17"/>
      <c r="D1270" s="16"/>
    </row>
    <row r="1271" spans="1:4" s="3" customFormat="1" ht="14.25" x14ac:dyDescent="0.2">
      <c r="A1271" s="15"/>
      <c r="B1271" s="16"/>
      <c r="C1271" s="17"/>
      <c r="D1271" s="16"/>
    </row>
    <row r="1272" spans="1:4" s="3" customFormat="1" ht="14.25" x14ac:dyDescent="0.2">
      <c r="A1272" s="18"/>
      <c r="B1272" s="16"/>
      <c r="C1272" s="17"/>
      <c r="D1272" s="16"/>
    </row>
    <row r="1273" spans="1:4" s="3" customFormat="1" ht="14.25" x14ac:dyDescent="0.2">
      <c r="A1273" s="15"/>
      <c r="B1273" s="16"/>
      <c r="C1273" s="17"/>
      <c r="D1273" s="16"/>
    </row>
    <row r="1274" spans="1:4" s="3" customFormat="1" ht="14.25" x14ac:dyDescent="0.2">
      <c r="A1274" s="18"/>
      <c r="B1274" s="16"/>
      <c r="C1274" s="17"/>
      <c r="D1274" s="16"/>
    </row>
    <row r="1275" spans="1:4" s="3" customFormat="1" ht="14.25" x14ac:dyDescent="0.2">
      <c r="A1275" s="15"/>
      <c r="B1275" s="16"/>
      <c r="C1275" s="17"/>
      <c r="D1275" s="16"/>
    </row>
    <row r="1276" spans="1:4" s="3" customFormat="1" ht="14.25" x14ac:dyDescent="0.2">
      <c r="A1276" s="18"/>
      <c r="B1276" s="16"/>
      <c r="C1276" s="17"/>
      <c r="D1276" s="16"/>
    </row>
    <row r="1277" spans="1:4" s="3" customFormat="1" ht="14.25" x14ac:dyDescent="0.2">
      <c r="A1277" s="15"/>
      <c r="B1277" s="16"/>
      <c r="C1277" s="17"/>
      <c r="D1277" s="16"/>
    </row>
    <row r="1278" spans="1:4" s="3" customFormat="1" ht="14.25" x14ac:dyDescent="0.2">
      <c r="A1278" s="18"/>
      <c r="B1278" s="16"/>
      <c r="C1278" s="17"/>
      <c r="D1278" s="16"/>
    </row>
    <row r="1279" spans="1:4" s="3" customFormat="1" ht="14.25" x14ac:dyDescent="0.2">
      <c r="A1279" s="15"/>
      <c r="B1279" s="16"/>
      <c r="C1279" s="17"/>
      <c r="D1279" s="16"/>
    </row>
    <row r="1280" spans="1:4" s="3" customFormat="1" ht="14.25" x14ac:dyDescent="0.2">
      <c r="A1280" s="18"/>
      <c r="B1280" s="16"/>
      <c r="C1280" s="17"/>
      <c r="D1280" s="16"/>
    </row>
    <row r="1281" spans="1:4" s="3" customFormat="1" ht="14.25" x14ac:dyDescent="0.2">
      <c r="A1281" s="15"/>
      <c r="B1281" s="16"/>
      <c r="C1281" s="17"/>
      <c r="D1281" s="16"/>
    </row>
    <row r="1282" spans="1:4" s="3" customFormat="1" ht="14.25" x14ac:dyDescent="0.2">
      <c r="A1282" s="18"/>
      <c r="B1282" s="16"/>
      <c r="C1282" s="17"/>
      <c r="D1282" s="16"/>
    </row>
    <row r="1283" spans="1:4" s="3" customFormat="1" ht="14.25" x14ac:dyDescent="0.2">
      <c r="A1283" s="15"/>
      <c r="B1283" s="16"/>
      <c r="C1283" s="17"/>
      <c r="D1283" s="16"/>
    </row>
    <row r="1284" spans="1:4" s="3" customFormat="1" ht="14.25" x14ac:dyDescent="0.2">
      <c r="A1284" s="18"/>
      <c r="B1284" s="16"/>
      <c r="C1284" s="17"/>
      <c r="D1284" s="16"/>
    </row>
    <row r="1285" spans="1:4" s="3" customFormat="1" ht="14.25" x14ac:dyDescent="0.2">
      <c r="A1285" s="15"/>
      <c r="B1285" s="16"/>
      <c r="C1285" s="17"/>
      <c r="D1285" s="16"/>
    </row>
    <row r="1286" spans="1:4" s="3" customFormat="1" ht="14.25" x14ac:dyDescent="0.2">
      <c r="A1286" s="18"/>
      <c r="B1286" s="16"/>
      <c r="C1286" s="17"/>
      <c r="D1286" s="16"/>
    </row>
    <row r="1287" spans="1:4" s="3" customFormat="1" ht="14.25" x14ac:dyDescent="0.2">
      <c r="A1287" s="15"/>
      <c r="B1287" s="16"/>
      <c r="C1287" s="17"/>
      <c r="D1287" s="16"/>
    </row>
    <row r="1288" spans="1:4" s="3" customFormat="1" ht="14.25" x14ac:dyDescent="0.2">
      <c r="A1288" s="18"/>
      <c r="B1288" s="16"/>
      <c r="C1288" s="17"/>
      <c r="D1288" s="16"/>
    </row>
    <row r="1289" spans="1:4" s="3" customFormat="1" ht="14.25" x14ac:dyDescent="0.2">
      <c r="A1289" s="15"/>
      <c r="B1289" s="16"/>
      <c r="C1289" s="17"/>
      <c r="D1289" s="16"/>
    </row>
    <row r="1290" spans="1:4" s="3" customFormat="1" ht="14.25" x14ac:dyDescent="0.2">
      <c r="A1290" s="18"/>
      <c r="B1290" s="16"/>
      <c r="C1290" s="17"/>
      <c r="D1290" s="16"/>
    </row>
    <row r="1291" spans="1:4" s="3" customFormat="1" ht="14.25" x14ac:dyDescent="0.2">
      <c r="A1291" s="15"/>
      <c r="B1291" s="16"/>
      <c r="C1291" s="17"/>
      <c r="D1291" s="16"/>
    </row>
    <row r="1292" spans="1:4" s="3" customFormat="1" ht="14.25" x14ac:dyDescent="0.2">
      <c r="A1292" s="18"/>
      <c r="B1292" s="16"/>
      <c r="C1292" s="17"/>
      <c r="D1292" s="16"/>
    </row>
    <row r="1293" spans="1:4" s="3" customFormat="1" ht="14.25" x14ac:dyDescent="0.2">
      <c r="A1293" s="15"/>
      <c r="B1293" s="16"/>
      <c r="C1293" s="17"/>
      <c r="D1293" s="16"/>
    </row>
    <row r="1294" spans="1:4" s="3" customFormat="1" ht="14.25" x14ac:dyDescent="0.2">
      <c r="A1294" s="18"/>
      <c r="B1294" s="16"/>
      <c r="C1294" s="17"/>
      <c r="D1294" s="16"/>
    </row>
    <row r="1295" spans="1:4" s="3" customFormat="1" ht="14.25" x14ac:dyDescent="0.2">
      <c r="A1295" s="15"/>
      <c r="B1295" s="16"/>
      <c r="C1295" s="17"/>
      <c r="D1295" s="16"/>
    </row>
    <row r="1296" spans="1:4" s="3" customFormat="1" ht="14.25" x14ac:dyDescent="0.2">
      <c r="A1296" s="18"/>
      <c r="B1296" s="16"/>
      <c r="C1296" s="17"/>
      <c r="D1296" s="16"/>
    </row>
    <row r="1297" spans="1:4" s="3" customFormat="1" ht="14.25" x14ac:dyDescent="0.2">
      <c r="A1297" s="15"/>
      <c r="B1297" s="16"/>
      <c r="C1297" s="17"/>
      <c r="D1297" s="16"/>
    </row>
    <row r="1298" spans="1:4" s="3" customFormat="1" ht="14.25" x14ac:dyDescent="0.2">
      <c r="A1298" s="18"/>
      <c r="B1298" s="16"/>
      <c r="C1298" s="17"/>
      <c r="D1298" s="16"/>
    </row>
    <row r="1299" spans="1:4" s="3" customFormat="1" ht="14.25" x14ac:dyDescent="0.2">
      <c r="A1299" s="15"/>
      <c r="B1299" s="16"/>
      <c r="C1299" s="17"/>
      <c r="D1299" s="16"/>
    </row>
    <row r="1300" spans="1:4" s="3" customFormat="1" ht="14.25" x14ac:dyDescent="0.2">
      <c r="A1300" s="18"/>
      <c r="B1300" s="16"/>
      <c r="C1300" s="17"/>
      <c r="D1300" s="16"/>
    </row>
    <row r="1301" spans="1:4" s="3" customFormat="1" ht="14.25" x14ac:dyDescent="0.2">
      <c r="A1301" s="15"/>
      <c r="B1301" s="16"/>
      <c r="C1301" s="17"/>
      <c r="D1301" s="16"/>
    </row>
    <row r="1302" spans="1:4" s="3" customFormat="1" ht="14.25" x14ac:dyDescent="0.2">
      <c r="A1302" s="18"/>
      <c r="B1302" s="16"/>
      <c r="C1302" s="17"/>
      <c r="D1302" s="16"/>
    </row>
    <row r="1303" spans="1:4" s="3" customFormat="1" ht="14.25" x14ac:dyDescent="0.2">
      <c r="A1303" s="15"/>
      <c r="B1303" s="16"/>
      <c r="C1303" s="17"/>
      <c r="D1303" s="16"/>
    </row>
    <row r="1304" spans="1:4" s="3" customFormat="1" ht="14.25" x14ac:dyDescent="0.2">
      <c r="A1304" s="18"/>
      <c r="B1304" s="16"/>
      <c r="C1304" s="17"/>
      <c r="D1304" s="16"/>
    </row>
    <row r="1305" spans="1:4" s="3" customFormat="1" ht="14.25" x14ac:dyDescent="0.2">
      <c r="A1305" s="15"/>
      <c r="B1305" s="16"/>
      <c r="C1305" s="17"/>
      <c r="D1305" s="16"/>
    </row>
    <row r="1306" spans="1:4" s="3" customFormat="1" ht="14.25" x14ac:dyDescent="0.2">
      <c r="A1306" s="18"/>
      <c r="B1306" s="16"/>
      <c r="C1306" s="17"/>
      <c r="D1306" s="16"/>
    </row>
    <row r="1307" spans="1:4" s="3" customFormat="1" ht="14.25" x14ac:dyDescent="0.2">
      <c r="A1307" s="15"/>
      <c r="B1307" s="16"/>
      <c r="C1307" s="17"/>
      <c r="D1307" s="16"/>
    </row>
    <row r="1308" spans="1:4" s="3" customFormat="1" ht="14.25" x14ac:dyDescent="0.2">
      <c r="A1308" s="18"/>
      <c r="B1308" s="16"/>
      <c r="C1308" s="17"/>
      <c r="D1308" s="16"/>
    </row>
    <row r="1309" spans="1:4" s="3" customFormat="1" ht="14.25" x14ac:dyDescent="0.2">
      <c r="A1309" s="15"/>
      <c r="B1309" s="16"/>
      <c r="C1309" s="17"/>
      <c r="D1309" s="16"/>
    </row>
    <row r="1310" spans="1:4" s="3" customFormat="1" ht="14.25" x14ac:dyDescent="0.2">
      <c r="A1310" s="18"/>
      <c r="B1310" s="16"/>
      <c r="C1310" s="17"/>
      <c r="D1310" s="16"/>
    </row>
    <row r="1311" spans="1:4" s="3" customFormat="1" ht="14.25" x14ac:dyDescent="0.2">
      <c r="A1311" s="15"/>
      <c r="B1311" s="16"/>
      <c r="C1311" s="17"/>
      <c r="D1311" s="16"/>
    </row>
    <row r="1312" spans="1:4" s="3" customFormat="1" ht="14.25" x14ac:dyDescent="0.2">
      <c r="A1312" s="18"/>
      <c r="B1312" s="16"/>
      <c r="C1312" s="17"/>
      <c r="D1312" s="16"/>
    </row>
    <row r="1313" spans="1:4" s="3" customFormat="1" ht="14.25" x14ac:dyDescent="0.2">
      <c r="A1313" s="15"/>
      <c r="B1313" s="16"/>
      <c r="C1313" s="17"/>
      <c r="D1313" s="16"/>
    </row>
    <row r="1314" spans="1:4" s="3" customFormat="1" ht="14.25" x14ac:dyDescent="0.2">
      <c r="A1314" s="18"/>
      <c r="B1314" s="16"/>
      <c r="C1314" s="17"/>
      <c r="D1314" s="16"/>
    </row>
    <row r="1315" spans="1:4" s="3" customFormat="1" ht="14.25" x14ac:dyDescent="0.2">
      <c r="A1315" s="15"/>
      <c r="B1315" s="16"/>
      <c r="C1315" s="17"/>
      <c r="D1315" s="16"/>
    </row>
    <row r="1316" spans="1:4" s="3" customFormat="1" ht="14.25" x14ac:dyDescent="0.2">
      <c r="A1316" s="18"/>
      <c r="B1316" s="16"/>
      <c r="C1316" s="17"/>
      <c r="D1316" s="16"/>
    </row>
    <row r="1317" spans="1:4" s="3" customFormat="1" ht="14.25" x14ac:dyDescent="0.2">
      <c r="A1317" s="15"/>
      <c r="B1317" s="16"/>
      <c r="C1317" s="17"/>
      <c r="D1317" s="16"/>
    </row>
    <row r="1318" spans="1:4" s="3" customFormat="1" ht="14.25" x14ac:dyDescent="0.2">
      <c r="A1318" s="18"/>
      <c r="B1318" s="16"/>
      <c r="C1318" s="17"/>
      <c r="D1318" s="16"/>
    </row>
    <row r="1319" spans="1:4" s="3" customFormat="1" ht="14.25" x14ac:dyDescent="0.2">
      <c r="A1319" s="15"/>
      <c r="B1319" s="16"/>
      <c r="C1319" s="17"/>
      <c r="D1319" s="16"/>
    </row>
    <row r="1320" spans="1:4" s="3" customFormat="1" ht="14.25" x14ac:dyDescent="0.2">
      <c r="A1320" s="18"/>
      <c r="B1320" s="16"/>
      <c r="C1320" s="17"/>
      <c r="D1320" s="16"/>
    </row>
    <row r="1321" spans="1:4" s="3" customFormat="1" ht="14.25" x14ac:dyDescent="0.2">
      <c r="A1321" s="15"/>
      <c r="B1321" s="16"/>
      <c r="C1321" s="17"/>
      <c r="D1321" s="16"/>
    </row>
    <row r="1322" spans="1:4" s="3" customFormat="1" ht="14.25" x14ac:dyDescent="0.2">
      <c r="A1322" s="18"/>
      <c r="B1322" s="16"/>
      <c r="C1322" s="17"/>
      <c r="D1322" s="16"/>
    </row>
    <row r="1323" spans="1:4" s="3" customFormat="1" ht="14.25" x14ac:dyDescent="0.2">
      <c r="A1323" s="15"/>
      <c r="B1323" s="16"/>
      <c r="C1323" s="17"/>
      <c r="D1323" s="16"/>
    </row>
    <row r="1324" spans="1:4" s="3" customFormat="1" ht="14.25" x14ac:dyDescent="0.2">
      <c r="A1324" s="18"/>
      <c r="B1324" s="16"/>
      <c r="C1324" s="17"/>
      <c r="D1324" s="16"/>
    </row>
    <row r="1325" spans="1:4" s="3" customFormat="1" ht="14.25" x14ac:dyDescent="0.2">
      <c r="A1325" s="15"/>
      <c r="B1325" s="16"/>
      <c r="C1325" s="17"/>
      <c r="D1325" s="16"/>
    </row>
    <row r="1326" spans="1:4" s="3" customFormat="1" ht="14.25" x14ac:dyDescent="0.2">
      <c r="A1326" s="18"/>
      <c r="B1326" s="16"/>
      <c r="C1326" s="17"/>
      <c r="D1326" s="16"/>
    </row>
    <row r="1327" spans="1:4" s="3" customFormat="1" ht="14.25" x14ac:dyDescent="0.2">
      <c r="A1327" s="15"/>
      <c r="B1327" s="16"/>
      <c r="C1327" s="17"/>
      <c r="D1327" s="16"/>
    </row>
    <row r="1328" spans="1:4" s="3" customFormat="1" ht="14.25" x14ac:dyDescent="0.2">
      <c r="A1328" s="18"/>
      <c r="B1328" s="16"/>
      <c r="C1328" s="17"/>
      <c r="D1328" s="16"/>
    </row>
    <row r="1329" spans="1:4" s="3" customFormat="1" ht="14.25" x14ac:dyDescent="0.2">
      <c r="A1329" s="15"/>
      <c r="B1329" s="16"/>
      <c r="C1329" s="17"/>
      <c r="D1329" s="16"/>
    </row>
    <row r="1330" spans="1:4" s="3" customFormat="1" ht="14.25" x14ac:dyDescent="0.2">
      <c r="A1330" s="18"/>
      <c r="B1330" s="16"/>
      <c r="C1330" s="17"/>
      <c r="D1330" s="16"/>
    </row>
    <row r="1331" spans="1:4" s="3" customFormat="1" ht="14.25" x14ac:dyDescent="0.2">
      <c r="A1331" s="15"/>
      <c r="B1331" s="16"/>
      <c r="C1331" s="17"/>
      <c r="D1331" s="16"/>
    </row>
    <row r="1332" spans="1:4" s="3" customFormat="1" ht="14.25" x14ac:dyDescent="0.2">
      <c r="A1332" s="18"/>
      <c r="B1332" s="16"/>
      <c r="C1332" s="17"/>
      <c r="D1332" s="16"/>
    </row>
    <row r="1333" spans="1:4" s="3" customFormat="1" ht="14.25" x14ac:dyDescent="0.2">
      <c r="A1333" s="15"/>
      <c r="B1333" s="16"/>
      <c r="C1333" s="17"/>
      <c r="D1333" s="16"/>
    </row>
    <row r="1334" spans="1:4" s="3" customFormat="1" ht="14.25" x14ac:dyDescent="0.2">
      <c r="A1334" s="18"/>
      <c r="B1334" s="16"/>
      <c r="C1334" s="17"/>
      <c r="D1334" s="16"/>
    </row>
    <row r="1335" spans="1:4" s="3" customFormat="1" ht="14.25" x14ac:dyDescent="0.2">
      <c r="A1335" s="15"/>
      <c r="B1335" s="16"/>
      <c r="C1335" s="17"/>
      <c r="D1335" s="16"/>
    </row>
    <row r="1336" spans="1:4" s="3" customFormat="1" ht="14.25" x14ac:dyDescent="0.2">
      <c r="A1336" s="18"/>
      <c r="B1336" s="16"/>
      <c r="C1336" s="17"/>
      <c r="D1336" s="16"/>
    </row>
    <row r="1337" spans="1:4" s="3" customFormat="1" ht="14.25" x14ac:dyDescent="0.2">
      <c r="A1337" s="15"/>
      <c r="B1337" s="16"/>
      <c r="C1337" s="17"/>
      <c r="D1337" s="16"/>
    </row>
    <row r="1338" spans="1:4" s="3" customFormat="1" ht="14.25" x14ac:dyDescent="0.2">
      <c r="A1338" s="18"/>
      <c r="B1338" s="16"/>
      <c r="C1338" s="17"/>
      <c r="D1338" s="16"/>
    </row>
    <row r="1339" spans="1:4" s="3" customFormat="1" ht="14.25" x14ac:dyDescent="0.2">
      <c r="A1339" s="15"/>
      <c r="B1339" s="16"/>
      <c r="C1339" s="17"/>
      <c r="D1339" s="16"/>
    </row>
    <row r="1340" spans="1:4" s="3" customFormat="1" ht="14.25" x14ac:dyDescent="0.2">
      <c r="A1340" s="18"/>
      <c r="B1340" s="16"/>
      <c r="C1340" s="17"/>
      <c r="D1340" s="16"/>
    </row>
    <row r="1341" spans="1:4" s="3" customFormat="1" ht="14.25" x14ac:dyDescent="0.2">
      <c r="A1341" s="15"/>
      <c r="B1341" s="16"/>
      <c r="C1341" s="17"/>
      <c r="D1341" s="16"/>
    </row>
    <row r="1342" spans="1:4" s="3" customFormat="1" ht="14.25" x14ac:dyDescent="0.2">
      <c r="A1342" s="18"/>
      <c r="B1342" s="16"/>
      <c r="C1342" s="17"/>
      <c r="D1342" s="16"/>
    </row>
    <row r="1343" spans="1:4" s="3" customFormat="1" ht="14.25" x14ac:dyDescent="0.2">
      <c r="A1343" s="15"/>
      <c r="B1343" s="16"/>
      <c r="C1343" s="17"/>
      <c r="D1343" s="16"/>
    </row>
    <row r="1344" spans="1:4" s="3" customFormat="1" ht="14.25" x14ac:dyDescent="0.2">
      <c r="A1344" s="18"/>
      <c r="B1344" s="16"/>
      <c r="C1344" s="17"/>
      <c r="D1344" s="16"/>
    </row>
    <row r="1345" spans="1:4" s="3" customFormat="1" ht="14.25" x14ac:dyDescent="0.2">
      <c r="A1345" s="15"/>
      <c r="B1345" s="16"/>
      <c r="C1345" s="17"/>
      <c r="D1345" s="16"/>
    </row>
    <row r="1346" spans="1:4" s="3" customFormat="1" ht="14.25" x14ac:dyDescent="0.2">
      <c r="A1346" s="18"/>
      <c r="B1346" s="16"/>
      <c r="C1346" s="17"/>
      <c r="D1346" s="16"/>
    </row>
    <row r="1347" spans="1:4" s="3" customFormat="1" ht="14.25" x14ac:dyDescent="0.2">
      <c r="A1347" s="15"/>
      <c r="B1347" s="16"/>
      <c r="C1347" s="17"/>
      <c r="D1347" s="16"/>
    </row>
    <row r="1348" spans="1:4" s="3" customFormat="1" ht="14.25" x14ac:dyDescent="0.2">
      <c r="A1348" s="18"/>
      <c r="B1348" s="16"/>
      <c r="C1348" s="17"/>
      <c r="D1348" s="16"/>
    </row>
    <row r="1349" spans="1:4" s="3" customFormat="1" ht="14.25" x14ac:dyDescent="0.2">
      <c r="A1349" s="15"/>
      <c r="B1349" s="16"/>
      <c r="C1349" s="17"/>
      <c r="D1349" s="16"/>
    </row>
    <row r="1350" spans="1:4" s="3" customFormat="1" ht="14.25" x14ac:dyDescent="0.2">
      <c r="A1350" s="18"/>
      <c r="B1350" s="16"/>
      <c r="C1350" s="17"/>
      <c r="D1350" s="16"/>
    </row>
    <row r="1351" spans="1:4" s="3" customFormat="1" ht="14.25" x14ac:dyDescent="0.2">
      <c r="A1351" s="15"/>
      <c r="B1351" s="16"/>
      <c r="C1351" s="17"/>
      <c r="D1351" s="16"/>
    </row>
    <row r="1352" spans="1:4" s="3" customFormat="1" ht="14.25" x14ac:dyDescent="0.2">
      <c r="A1352" s="18"/>
      <c r="B1352" s="16"/>
      <c r="C1352" s="17"/>
      <c r="D1352" s="16"/>
    </row>
    <row r="1353" spans="1:4" s="3" customFormat="1" ht="14.25" x14ac:dyDescent="0.2">
      <c r="A1353" s="15"/>
      <c r="B1353" s="16"/>
      <c r="C1353" s="17"/>
      <c r="D1353" s="16"/>
    </row>
    <row r="1354" spans="1:4" s="3" customFormat="1" ht="14.25" x14ac:dyDescent="0.2">
      <c r="A1354" s="18"/>
      <c r="B1354" s="16"/>
      <c r="C1354" s="17"/>
      <c r="D1354" s="16"/>
    </row>
    <row r="1355" spans="1:4" s="3" customFormat="1" ht="14.25" x14ac:dyDescent="0.2">
      <c r="A1355" s="15"/>
      <c r="B1355" s="16"/>
      <c r="C1355" s="17"/>
      <c r="D1355" s="16"/>
    </row>
    <row r="1356" spans="1:4" s="3" customFormat="1" ht="14.25" x14ac:dyDescent="0.2">
      <c r="A1356" s="18"/>
      <c r="B1356" s="16"/>
      <c r="C1356" s="17"/>
      <c r="D1356" s="16"/>
    </row>
    <row r="1357" spans="1:4" s="3" customFormat="1" ht="14.25" x14ac:dyDescent="0.2">
      <c r="A1357" s="15"/>
      <c r="B1357" s="16"/>
      <c r="C1357" s="17"/>
      <c r="D1357" s="16"/>
    </row>
    <row r="1358" spans="1:4" s="3" customFormat="1" ht="14.25" x14ac:dyDescent="0.2">
      <c r="A1358" s="18"/>
      <c r="B1358" s="16"/>
      <c r="C1358" s="17"/>
      <c r="D1358" s="16"/>
    </row>
    <row r="1359" spans="1:4" s="3" customFormat="1" ht="14.25" x14ac:dyDescent="0.2">
      <c r="A1359" s="15"/>
      <c r="B1359" s="16"/>
      <c r="C1359" s="17"/>
      <c r="D1359" s="16"/>
    </row>
    <row r="1360" spans="1:4" s="3" customFormat="1" ht="14.25" x14ac:dyDescent="0.2">
      <c r="A1360" s="18"/>
      <c r="B1360" s="16"/>
      <c r="C1360" s="17"/>
      <c r="D1360" s="16"/>
    </row>
    <row r="1361" spans="1:4" s="3" customFormat="1" ht="14.25" x14ac:dyDescent="0.2">
      <c r="A1361" s="15"/>
      <c r="B1361" s="16"/>
      <c r="C1361" s="17"/>
      <c r="D1361" s="16"/>
    </row>
    <row r="1362" spans="1:4" s="3" customFormat="1" ht="14.25" x14ac:dyDescent="0.2">
      <c r="A1362" s="18"/>
      <c r="B1362" s="16"/>
      <c r="C1362" s="17"/>
      <c r="D1362" s="16"/>
    </row>
    <row r="1363" spans="1:4" s="3" customFormat="1" ht="14.25" x14ac:dyDescent="0.2">
      <c r="A1363" s="15"/>
      <c r="B1363" s="16"/>
      <c r="C1363" s="17"/>
      <c r="D1363" s="16"/>
    </row>
    <row r="1364" spans="1:4" s="3" customFormat="1" ht="14.25" x14ac:dyDescent="0.2">
      <c r="A1364" s="18"/>
      <c r="B1364" s="16"/>
      <c r="C1364" s="17"/>
      <c r="D1364" s="16"/>
    </row>
    <row r="1365" spans="1:4" s="3" customFormat="1" ht="14.25" x14ac:dyDescent="0.2">
      <c r="A1365" s="15"/>
      <c r="B1365" s="16"/>
      <c r="C1365" s="17"/>
      <c r="D1365" s="16"/>
    </row>
    <row r="1366" spans="1:4" s="3" customFormat="1" ht="14.25" x14ac:dyDescent="0.2">
      <c r="A1366" s="18"/>
      <c r="B1366" s="16"/>
      <c r="C1366" s="17"/>
      <c r="D1366" s="16"/>
    </row>
    <row r="1367" spans="1:4" s="3" customFormat="1" ht="14.25" x14ac:dyDescent="0.2">
      <c r="A1367" s="15"/>
      <c r="B1367" s="16"/>
      <c r="C1367" s="17"/>
      <c r="D1367" s="16"/>
    </row>
    <row r="1368" spans="1:4" s="3" customFormat="1" ht="14.25" x14ac:dyDescent="0.2">
      <c r="A1368" s="18"/>
      <c r="B1368" s="16"/>
      <c r="C1368" s="17"/>
      <c r="D1368" s="16"/>
    </row>
    <row r="1369" spans="1:4" s="3" customFormat="1" ht="14.25" x14ac:dyDescent="0.2">
      <c r="A1369" s="15"/>
      <c r="B1369" s="16"/>
      <c r="C1369" s="17"/>
      <c r="D1369" s="16"/>
    </row>
    <row r="1370" spans="1:4" s="3" customFormat="1" ht="14.25" x14ac:dyDescent="0.2">
      <c r="A1370" s="18"/>
      <c r="B1370" s="16"/>
      <c r="C1370" s="17"/>
      <c r="D1370" s="16"/>
    </row>
    <row r="1371" spans="1:4" s="3" customFormat="1" ht="14.25" x14ac:dyDescent="0.2">
      <c r="A1371" s="15"/>
      <c r="B1371" s="16"/>
      <c r="C1371" s="17"/>
      <c r="D1371" s="16"/>
    </row>
    <row r="1372" spans="1:4" s="3" customFormat="1" ht="14.25" x14ac:dyDescent="0.2">
      <c r="A1372" s="18"/>
      <c r="B1372" s="16"/>
      <c r="C1372" s="17"/>
      <c r="D1372" s="16"/>
    </row>
    <row r="1373" spans="1:4" s="3" customFormat="1" ht="14.25" x14ac:dyDescent="0.2">
      <c r="A1373" s="15"/>
      <c r="B1373" s="16"/>
      <c r="C1373" s="17"/>
      <c r="D1373" s="16"/>
    </row>
    <row r="1374" spans="1:4" s="3" customFormat="1" ht="14.25" x14ac:dyDescent="0.2">
      <c r="A1374" s="18"/>
      <c r="B1374" s="16"/>
      <c r="C1374" s="17"/>
      <c r="D1374" s="16"/>
    </row>
    <row r="1375" spans="1:4" s="3" customFormat="1" ht="14.25" x14ac:dyDescent="0.2">
      <c r="A1375" s="15"/>
      <c r="B1375" s="16"/>
      <c r="C1375" s="17"/>
      <c r="D1375" s="16"/>
    </row>
    <row r="1376" spans="1:4" s="3" customFormat="1" ht="14.25" x14ac:dyDescent="0.2">
      <c r="A1376" s="18"/>
      <c r="B1376" s="16"/>
      <c r="C1376" s="17"/>
      <c r="D1376" s="16"/>
    </row>
    <row r="1377" spans="1:4" s="3" customFormat="1" ht="14.25" x14ac:dyDescent="0.2">
      <c r="A1377" s="15"/>
      <c r="B1377" s="16"/>
      <c r="C1377" s="17"/>
      <c r="D1377" s="16"/>
    </row>
    <row r="1378" spans="1:4" s="3" customFormat="1" ht="14.25" x14ac:dyDescent="0.2">
      <c r="A1378" s="18"/>
      <c r="B1378" s="16"/>
      <c r="C1378" s="17"/>
      <c r="D1378" s="16"/>
    </row>
    <row r="1379" spans="1:4" s="3" customFormat="1" ht="14.25" x14ac:dyDescent="0.2">
      <c r="A1379" s="15"/>
      <c r="B1379" s="16"/>
      <c r="C1379" s="17"/>
      <c r="D1379" s="16"/>
    </row>
    <row r="1380" spans="1:4" s="3" customFormat="1" ht="14.25" x14ac:dyDescent="0.2">
      <c r="A1380" s="18"/>
      <c r="B1380" s="16"/>
      <c r="C1380" s="17"/>
      <c r="D1380" s="16"/>
    </row>
    <row r="1381" spans="1:4" s="3" customFormat="1" ht="14.25" x14ac:dyDescent="0.2">
      <c r="A1381" s="15"/>
      <c r="B1381" s="16"/>
      <c r="C1381" s="17"/>
      <c r="D1381" s="16"/>
    </row>
    <row r="1382" spans="1:4" s="3" customFormat="1" ht="14.25" x14ac:dyDescent="0.2">
      <c r="A1382" s="18"/>
      <c r="B1382" s="16"/>
      <c r="C1382" s="17"/>
      <c r="D1382" s="16"/>
    </row>
    <row r="1383" spans="1:4" s="3" customFormat="1" ht="14.25" x14ac:dyDescent="0.2">
      <c r="A1383" s="15"/>
      <c r="B1383" s="16"/>
      <c r="C1383" s="17"/>
      <c r="D1383" s="16"/>
    </row>
    <row r="1384" spans="1:4" s="3" customFormat="1" ht="14.25" x14ac:dyDescent="0.2">
      <c r="A1384" s="18"/>
      <c r="B1384" s="16"/>
      <c r="C1384" s="17"/>
      <c r="D1384" s="16"/>
    </row>
    <row r="1385" spans="1:4" s="3" customFormat="1" ht="14.25" x14ac:dyDescent="0.2">
      <c r="A1385" s="15"/>
      <c r="B1385" s="16"/>
      <c r="C1385" s="17"/>
      <c r="D1385" s="16"/>
    </row>
    <row r="1386" spans="1:4" s="3" customFormat="1" ht="14.25" x14ac:dyDescent="0.2">
      <c r="A1386" s="18"/>
      <c r="B1386" s="16"/>
      <c r="C1386" s="17"/>
      <c r="D1386" s="16"/>
    </row>
    <row r="1387" spans="1:4" s="3" customFormat="1" ht="14.25" x14ac:dyDescent="0.2">
      <c r="A1387" s="15"/>
      <c r="B1387" s="16"/>
      <c r="C1387" s="17"/>
      <c r="D1387" s="16"/>
    </row>
    <row r="1388" spans="1:4" s="3" customFormat="1" ht="14.25" x14ac:dyDescent="0.2">
      <c r="A1388" s="18"/>
      <c r="B1388" s="16"/>
      <c r="C1388" s="17"/>
      <c r="D1388" s="16"/>
    </row>
    <row r="1389" spans="1:4" s="3" customFormat="1" ht="14.25" x14ac:dyDescent="0.2">
      <c r="A1389" s="15"/>
      <c r="B1389" s="16"/>
      <c r="C1389" s="17"/>
      <c r="D1389" s="16"/>
    </row>
    <row r="1390" spans="1:4" s="3" customFormat="1" ht="14.25" x14ac:dyDescent="0.2">
      <c r="A1390" s="18"/>
      <c r="B1390" s="16"/>
      <c r="C1390" s="17"/>
      <c r="D1390" s="16"/>
    </row>
    <row r="1391" spans="1:4" s="3" customFormat="1" ht="14.25" x14ac:dyDescent="0.2">
      <c r="A1391" s="15"/>
      <c r="B1391" s="16"/>
      <c r="C1391" s="17"/>
      <c r="D1391" s="16"/>
    </row>
    <row r="1392" spans="1:4" s="3" customFormat="1" ht="14.25" x14ac:dyDescent="0.2">
      <c r="A1392" s="18"/>
      <c r="B1392" s="16"/>
      <c r="C1392" s="17"/>
      <c r="D1392" s="16"/>
    </row>
    <row r="1393" spans="1:4" s="3" customFormat="1" ht="14.25" x14ac:dyDescent="0.2">
      <c r="A1393" s="15"/>
      <c r="B1393" s="16"/>
      <c r="C1393" s="17"/>
      <c r="D1393" s="16"/>
    </row>
    <row r="1394" spans="1:4" s="3" customFormat="1" ht="14.25" x14ac:dyDescent="0.2">
      <c r="A1394" s="18"/>
      <c r="B1394" s="16"/>
      <c r="C1394" s="17"/>
      <c r="D1394" s="16"/>
    </row>
    <row r="1395" spans="1:4" s="3" customFormat="1" ht="14.25" x14ac:dyDescent="0.2">
      <c r="A1395" s="15"/>
      <c r="B1395" s="16"/>
      <c r="C1395" s="17"/>
      <c r="D1395" s="16"/>
    </row>
    <row r="1396" spans="1:4" s="3" customFormat="1" ht="14.25" x14ac:dyDescent="0.2">
      <c r="A1396" s="18"/>
      <c r="B1396" s="16"/>
      <c r="C1396" s="17"/>
      <c r="D1396" s="16"/>
    </row>
    <row r="1397" spans="1:4" s="3" customFormat="1" ht="14.25" x14ac:dyDescent="0.2">
      <c r="A1397" s="15"/>
      <c r="B1397" s="16"/>
      <c r="C1397" s="17"/>
      <c r="D1397" s="16"/>
    </row>
    <row r="1398" spans="1:4" s="3" customFormat="1" ht="14.25" x14ac:dyDescent="0.2">
      <c r="A1398" s="18"/>
      <c r="B1398" s="16"/>
      <c r="C1398" s="17"/>
      <c r="D1398" s="16"/>
    </row>
    <row r="1399" spans="1:4" s="3" customFormat="1" ht="14.25" x14ac:dyDescent="0.2">
      <c r="A1399" s="15"/>
      <c r="B1399" s="16"/>
      <c r="C1399" s="17"/>
      <c r="D1399" s="16"/>
    </row>
    <row r="1400" spans="1:4" s="3" customFormat="1" ht="14.25" x14ac:dyDescent="0.2">
      <c r="A1400" s="18"/>
      <c r="B1400" s="16"/>
      <c r="C1400" s="17"/>
      <c r="D1400" s="16"/>
    </row>
    <row r="1401" spans="1:4" s="3" customFormat="1" ht="14.25" x14ac:dyDescent="0.2">
      <c r="A1401" s="15"/>
      <c r="B1401" s="16"/>
      <c r="C1401" s="17"/>
      <c r="D1401" s="16"/>
    </row>
    <row r="1402" spans="1:4" s="3" customFormat="1" ht="14.25" x14ac:dyDescent="0.2">
      <c r="A1402" s="18"/>
      <c r="B1402" s="16"/>
      <c r="C1402" s="17"/>
      <c r="D1402" s="16"/>
    </row>
    <row r="1403" spans="1:4" s="3" customFormat="1" ht="14.25" x14ac:dyDescent="0.2">
      <c r="A1403" s="15"/>
      <c r="B1403" s="16"/>
      <c r="C1403" s="17"/>
      <c r="D1403" s="16"/>
    </row>
    <row r="1404" spans="1:4" s="3" customFormat="1" ht="14.25" x14ac:dyDescent="0.2">
      <c r="A1404" s="18"/>
      <c r="B1404" s="16"/>
      <c r="C1404" s="17"/>
      <c r="D1404" s="16"/>
    </row>
    <row r="1405" spans="1:4" s="3" customFormat="1" ht="14.25" x14ac:dyDescent="0.2">
      <c r="A1405" s="15"/>
      <c r="B1405" s="16"/>
      <c r="C1405" s="17"/>
      <c r="D1405" s="16"/>
    </row>
    <row r="1406" spans="1:4" s="3" customFormat="1" ht="14.25" x14ac:dyDescent="0.2">
      <c r="A1406" s="18"/>
      <c r="B1406" s="16"/>
      <c r="C1406" s="17"/>
      <c r="D1406" s="16"/>
    </row>
    <row r="1407" spans="1:4" s="3" customFormat="1" ht="14.25" x14ac:dyDescent="0.2">
      <c r="A1407" s="15"/>
      <c r="B1407" s="16"/>
      <c r="C1407" s="17"/>
      <c r="D1407" s="16"/>
    </row>
    <row r="1408" spans="1:4" s="3" customFormat="1" ht="14.25" x14ac:dyDescent="0.2">
      <c r="A1408" s="18"/>
      <c r="B1408" s="16"/>
      <c r="C1408" s="17"/>
      <c r="D1408" s="16"/>
    </row>
    <row r="1409" spans="1:4" s="3" customFormat="1" ht="14.25" x14ac:dyDescent="0.2">
      <c r="A1409" s="15"/>
      <c r="B1409" s="16"/>
      <c r="C1409" s="17"/>
      <c r="D1409" s="16"/>
    </row>
    <row r="1410" spans="1:4" s="3" customFormat="1" ht="14.25" x14ac:dyDescent="0.2">
      <c r="A1410" s="18"/>
      <c r="B1410" s="16"/>
      <c r="C1410" s="17"/>
      <c r="D1410" s="16"/>
    </row>
    <row r="1411" spans="1:4" s="3" customFormat="1" ht="14.25" x14ac:dyDescent="0.2">
      <c r="A1411" s="15"/>
      <c r="B1411" s="16"/>
      <c r="C1411" s="17"/>
      <c r="D1411" s="16"/>
    </row>
    <row r="1412" spans="1:4" s="3" customFormat="1" ht="14.25" x14ac:dyDescent="0.2">
      <c r="A1412" s="18"/>
      <c r="B1412" s="16"/>
      <c r="C1412" s="17"/>
      <c r="D1412" s="16"/>
    </row>
    <row r="1413" spans="1:4" s="3" customFormat="1" ht="14.25" x14ac:dyDescent="0.2">
      <c r="A1413" s="15"/>
      <c r="B1413" s="16"/>
      <c r="C1413" s="17"/>
      <c r="D1413" s="16"/>
    </row>
    <row r="1414" spans="1:4" s="3" customFormat="1" ht="14.25" x14ac:dyDescent="0.2">
      <c r="A1414" s="18"/>
      <c r="B1414" s="16"/>
      <c r="C1414" s="17"/>
      <c r="D1414" s="16"/>
    </row>
    <row r="1415" spans="1:4" s="3" customFormat="1" ht="14.25" x14ac:dyDescent="0.2">
      <c r="A1415" s="15"/>
      <c r="B1415" s="16"/>
      <c r="C1415" s="17"/>
      <c r="D1415" s="16"/>
    </row>
    <row r="1416" spans="1:4" s="3" customFormat="1" ht="14.25" x14ac:dyDescent="0.2">
      <c r="A1416" s="18"/>
      <c r="B1416" s="16"/>
      <c r="C1416" s="17"/>
      <c r="D1416" s="16"/>
    </row>
    <row r="1417" spans="1:4" s="3" customFormat="1" ht="14.25" x14ac:dyDescent="0.2">
      <c r="A1417" s="15"/>
      <c r="B1417" s="16"/>
      <c r="C1417" s="17"/>
      <c r="D1417" s="16"/>
    </row>
    <row r="1418" spans="1:4" s="3" customFormat="1" ht="14.25" x14ac:dyDescent="0.2">
      <c r="A1418" s="18"/>
      <c r="B1418" s="16"/>
      <c r="C1418" s="17"/>
      <c r="D1418" s="16"/>
    </row>
    <row r="1419" spans="1:4" s="3" customFormat="1" ht="14.25" x14ac:dyDescent="0.2">
      <c r="A1419" s="15"/>
      <c r="B1419" s="16"/>
      <c r="C1419" s="17"/>
      <c r="D1419" s="16"/>
    </row>
    <row r="1420" spans="1:4" s="3" customFormat="1" ht="14.25" x14ac:dyDescent="0.2">
      <c r="A1420" s="18"/>
      <c r="B1420" s="16"/>
      <c r="C1420" s="17"/>
      <c r="D1420" s="16"/>
    </row>
    <row r="1421" spans="1:4" s="3" customFormat="1" ht="14.25" x14ac:dyDescent="0.2">
      <c r="A1421" s="15"/>
      <c r="B1421" s="16"/>
      <c r="C1421" s="17"/>
      <c r="D1421" s="16"/>
    </row>
    <row r="1422" spans="1:4" s="3" customFormat="1" ht="14.25" x14ac:dyDescent="0.2">
      <c r="A1422" s="18"/>
      <c r="B1422" s="16"/>
      <c r="C1422" s="17"/>
      <c r="D1422" s="16"/>
    </row>
    <row r="1423" spans="1:4" s="3" customFormat="1" ht="14.25" x14ac:dyDescent="0.2">
      <c r="A1423" s="15"/>
      <c r="B1423" s="16"/>
      <c r="C1423" s="17"/>
      <c r="D1423" s="16"/>
    </row>
    <row r="1424" spans="1:4" s="3" customFormat="1" ht="14.25" x14ac:dyDescent="0.2">
      <c r="A1424" s="18"/>
      <c r="B1424" s="16"/>
      <c r="C1424" s="17"/>
      <c r="D1424" s="16"/>
    </row>
    <row r="1425" spans="1:4" s="3" customFormat="1" ht="14.25" x14ac:dyDescent="0.2">
      <c r="A1425" s="15"/>
      <c r="B1425" s="16"/>
      <c r="C1425" s="17"/>
      <c r="D1425" s="16"/>
    </row>
    <row r="1426" spans="1:4" s="3" customFormat="1" ht="14.25" x14ac:dyDescent="0.2">
      <c r="A1426" s="18"/>
      <c r="B1426" s="16"/>
      <c r="C1426" s="17"/>
      <c r="D1426" s="16"/>
    </row>
    <row r="1427" spans="1:4" s="3" customFormat="1" ht="14.25" x14ac:dyDescent="0.2">
      <c r="A1427" s="15"/>
      <c r="B1427" s="16"/>
      <c r="C1427" s="17"/>
      <c r="D1427" s="16"/>
    </row>
    <row r="1428" spans="1:4" s="3" customFormat="1" ht="14.25" x14ac:dyDescent="0.2">
      <c r="A1428" s="18"/>
      <c r="B1428" s="16"/>
      <c r="C1428" s="17"/>
      <c r="D1428" s="16"/>
    </row>
    <row r="1429" spans="1:4" s="3" customFormat="1" ht="14.25" x14ac:dyDescent="0.2">
      <c r="A1429" s="15"/>
      <c r="B1429" s="16"/>
      <c r="C1429" s="17"/>
      <c r="D1429" s="16"/>
    </row>
    <row r="1430" spans="1:4" s="3" customFormat="1" ht="14.25" x14ac:dyDescent="0.2">
      <c r="A1430" s="18"/>
      <c r="B1430" s="16"/>
      <c r="C1430" s="17"/>
      <c r="D1430" s="16"/>
    </row>
    <row r="1431" spans="1:4" s="3" customFormat="1" ht="14.25" x14ac:dyDescent="0.2">
      <c r="A1431" s="15"/>
      <c r="B1431" s="16"/>
      <c r="C1431" s="17"/>
      <c r="D1431" s="16"/>
    </row>
    <row r="1432" spans="1:4" s="3" customFormat="1" ht="14.25" x14ac:dyDescent="0.2">
      <c r="A1432" s="18"/>
      <c r="B1432" s="16"/>
      <c r="C1432" s="17"/>
      <c r="D1432" s="16"/>
    </row>
    <row r="1433" spans="1:4" s="3" customFormat="1" ht="14.25" x14ac:dyDescent="0.2">
      <c r="A1433" s="15"/>
      <c r="B1433" s="16"/>
      <c r="C1433" s="17"/>
      <c r="D1433" s="16"/>
    </row>
    <row r="1434" spans="1:4" s="3" customFormat="1" ht="14.25" x14ac:dyDescent="0.2">
      <c r="A1434" s="18"/>
      <c r="B1434" s="16"/>
      <c r="C1434" s="17"/>
      <c r="D1434" s="16"/>
    </row>
    <row r="1435" spans="1:4" s="3" customFormat="1" ht="14.25" x14ac:dyDescent="0.2">
      <c r="A1435" s="15"/>
      <c r="B1435" s="16"/>
      <c r="C1435" s="17"/>
      <c r="D1435" s="16"/>
    </row>
    <row r="1436" spans="1:4" s="3" customFormat="1" ht="14.25" x14ac:dyDescent="0.2">
      <c r="A1436" s="18"/>
      <c r="B1436" s="16"/>
      <c r="C1436" s="17"/>
      <c r="D1436" s="16"/>
    </row>
    <row r="1437" spans="1:4" s="3" customFormat="1" ht="14.25" x14ac:dyDescent="0.2">
      <c r="A1437" s="15"/>
      <c r="B1437" s="16"/>
      <c r="C1437" s="17"/>
      <c r="D1437" s="16"/>
    </row>
    <row r="1438" spans="1:4" s="3" customFormat="1" ht="14.25" x14ac:dyDescent="0.2">
      <c r="A1438" s="18"/>
      <c r="B1438" s="16"/>
      <c r="C1438" s="17"/>
      <c r="D1438" s="16"/>
    </row>
    <row r="1439" spans="1:4" s="3" customFormat="1" ht="14.25" x14ac:dyDescent="0.2">
      <c r="A1439" s="15"/>
      <c r="B1439" s="16"/>
      <c r="C1439" s="17"/>
      <c r="D1439" s="16"/>
    </row>
    <row r="1440" spans="1:4" s="3" customFormat="1" ht="14.25" x14ac:dyDescent="0.2">
      <c r="A1440" s="18"/>
      <c r="B1440" s="16"/>
      <c r="C1440" s="17"/>
      <c r="D1440" s="16"/>
    </row>
    <row r="1441" spans="1:4" s="3" customFormat="1" ht="14.25" x14ac:dyDescent="0.2">
      <c r="A1441" s="15"/>
      <c r="B1441" s="16"/>
      <c r="C1441" s="17"/>
      <c r="D1441" s="16"/>
    </row>
    <row r="1442" spans="1:4" s="3" customFormat="1" ht="14.25" x14ac:dyDescent="0.2">
      <c r="A1442" s="18"/>
      <c r="B1442" s="16"/>
      <c r="C1442" s="17"/>
      <c r="D1442" s="16"/>
    </row>
    <row r="1443" spans="1:4" s="3" customFormat="1" ht="14.25" x14ac:dyDescent="0.2">
      <c r="A1443" s="15"/>
      <c r="B1443" s="16"/>
      <c r="C1443" s="17"/>
      <c r="D1443" s="16"/>
    </row>
    <row r="1444" spans="1:4" s="3" customFormat="1" ht="14.25" x14ac:dyDescent="0.2">
      <c r="A1444" s="18"/>
      <c r="B1444" s="16"/>
      <c r="C1444" s="17"/>
      <c r="D1444" s="16"/>
    </row>
    <row r="1445" spans="1:4" s="3" customFormat="1" ht="14.25" x14ac:dyDescent="0.2">
      <c r="A1445" s="15"/>
      <c r="B1445" s="16"/>
      <c r="C1445" s="17"/>
      <c r="D1445" s="16"/>
    </row>
    <row r="1446" spans="1:4" s="3" customFormat="1" ht="14.25" x14ac:dyDescent="0.2">
      <c r="A1446" s="18"/>
      <c r="B1446" s="16"/>
      <c r="C1446" s="17"/>
      <c r="D1446" s="16"/>
    </row>
    <row r="1447" spans="1:4" s="3" customFormat="1" ht="14.25" x14ac:dyDescent="0.2">
      <c r="A1447" s="15"/>
      <c r="B1447" s="16"/>
      <c r="C1447" s="17"/>
      <c r="D1447" s="16"/>
    </row>
    <row r="1448" spans="1:4" s="3" customFormat="1" ht="14.25" x14ac:dyDescent="0.2">
      <c r="A1448" s="18"/>
      <c r="B1448" s="16"/>
      <c r="C1448" s="17"/>
      <c r="D1448" s="16"/>
    </row>
    <row r="1449" spans="1:4" s="3" customFormat="1" ht="14.25" x14ac:dyDescent="0.2">
      <c r="A1449" s="15"/>
      <c r="B1449" s="16"/>
      <c r="C1449" s="17"/>
      <c r="D1449" s="16"/>
    </row>
    <row r="1450" spans="1:4" s="3" customFormat="1" ht="14.25" x14ac:dyDescent="0.2">
      <c r="A1450" s="18"/>
      <c r="B1450" s="16"/>
      <c r="C1450" s="17"/>
      <c r="D1450" s="16"/>
    </row>
    <row r="1451" spans="1:4" s="3" customFormat="1" ht="14.25" x14ac:dyDescent="0.2">
      <c r="A1451" s="15"/>
      <c r="B1451" s="16"/>
      <c r="C1451" s="17"/>
      <c r="D1451" s="16"/>
    </row>
    <row r="1452" spans="1:4" s="3" customFormat="1" ht="14.25" x14ac:dyDescent="0.2">
      <c r="A1452" s="18"/>
      <c r="B1452" s="16"/>
      <c r="C1452" s="17"/>
      <c r="D1452" s="16"/>
    </row>
    <row r="1453" spans="1:4" s="3" customFormat="1" ht="14.25" x14ac:dyDescent="0.2">
      <c r="A1453" s="15"/>
      <c r="B1453" s="16"/>
      <c r="C1453" s="17"/>
      <c r="D1453" s="16"/>
    </row>
    <row r="1454" spans="1:4" s="3" customFormat="1" ht="14.25" x14ac:dyDescent="0.2">
      <c r="A1454" s="18"/>
      <c r="B1454" s="16"/>
      <c r="C1454" s="17"/>
      <c r="D1454" s="16"/>
    </row>
    <row r="1455" spans="1:4" s="3" customFormat="1" ht="14.25" x14ac:dyDescent="0.2">
      <c r="A1455" s="15"/>
      <c r="B1455" s="16"/>
      <c r="C1455" s="17"/>
      <c r="D1455" s="16"/>
    </row>
    <row r="1456" spans="1:4" s="3" customFormat="1" ht="14.25" x14ac:dyDescent="0.2">
      <c r="A1456" s="18"/>
      <c r="B1456" s="16"/>
      <c r="C1456" s="17"/>
      <c r="D1456" s="16"/>
    </row>
    <row r="1457" spans="1:4" s="3" customFormat="1" ht="14.25" x14ac:dyDescent="0.2">
      <c r="A1457" s="15"/>
      <c r="B1457" s="16"/>
      <c r="C1457" s="17"/>
      <c r="D1457" s="16"/>
    </row>
    <row r="1458" spans="1:4" s="3" customFormat="1" ht="14.25" x14ac:dyDescent="0.2">
      <c r="A1458" s="18"/>
      <c r="B1458" s="16"/>
      <c r="C1458" s="17"/>
      <c r="D1458" s="16"/>
    </row>
    <row r="1459" spans="1:4" s="3" customFormat="1" ht="14.25" x14ac:dyDescent="0.2">
      <c r="A1459" s="15"/>
      <c r="B1459" s="16"/>
      <c r="C1459" s="17"/>
      <c r="D1459" s="16"/>
    </row>
    <row r="1460" spans="1:4" s="3" customFormat="1" ht="14.25" x14ac:dyDescent="0.2">
      <c r="A1460" s="18"/>
      <c r="B1460" s="16"/>
      <c r="C1460" s="17"/>
      <c r="D1460" s="16"/>
    </row>
    <row r="1461" spans="1:4" s="3" customFormat="1" ht="14.25" x14ac:dyDescent="0.2">
      <c r="A1461" s="15"/>
      <c r="B1461" s="16"/>
      <c r="C1461" s="17"/>
      <c r="D1461" s="16"/>
    </row>
    <row r="1462" spans="1:4" s="3" customFormat="1" ht="14.25" x14ac:dyDescent="0.2">
      <c r="A1462" s="18"/>
      <c r="B1462" s="16"/>
      <c r="C1462" s="17"/>
      <c r="D1462" s="16"/>
    </row>
    <row r="1463" spans="1:4" s="3" customFormat="1" ht="14.25" x14ac:dyDescent="0.2">
      <c r="A1463" s="15"/>
      <c r="B1463" s="16"/>
      <c r="C1463" s="17"/>
      <c r="D1463" s="16"/>
    </row>
    <row r="1464" spans="1:4" s="3" customFormat="1" ht="14.25" x14ac:dyDescent="0.2">
      <c r="A1464" s="18"/>
      <c r="B1464" s="16"/>
      <c r="C1464" s="17"/>
      <c r="D1464" s="16"/>
    </row>
    <row r="1465" spans="1:4" s="3" customFormat="1" ht="14.25" x14ac:dyDescent="0.2">
      <c r="A1465" s="15"/>
      <c r="B1465" s="16"/>
      <c r="C1465" s="17"/>
      <c r="D1465" s="16"/>
    </row>
    <row r="1466" spans="1:4" s="3" customFormat="1" ht="14.25" x14ac:dyDescent="0.2">
      <c r="A1466" s="18"/>
      <c r="B1466" s="16"/>
      <c r="C1466" s="17"/>
      <c r="D1466" s="16"/>
    </row>
    <row r="1467" spans="1:4" s="3" customFormat="1" ht="14.25" x14ac:dyDescent="0.2">
      <c r="A1467" s="15"/>
      <c r="B1467" s="16"/>
      <c r="C1467" s="17"/>
      <c r="D1467" s="16"/>
    </row>
    <row r="1468" spans="1:4" s="3" customFormat="1" ht="14.25" x14ac:dyDescent="0.2">
      <c r="A1468" s="18"/>
      <c r="B1468" s="16"/>
      <c r="C1468" s="17"/>
      <c r="D1468" s="16"/>
    </row>
    <row r="1469" spans="1:4" s="3" customFormat="1" ht="14.25" x14ac:dyDescent="0.2">
      <c r="A1469" s="15"/>
      <c r="B1469" s="16"/>
      <c r="C1469" s="17"/>
      <c r="D1469" s="16"/>
    </row>
    <row r="1470" spans="1:4" s="3" customFormat="1" ht="14.25" x14ac:dyDescent="0.2">
      <c r="A1470" s="18"/>
      <c r="B1470" s="16"/>
      <c r="C1470" s="17"/>
      <c r="D1470" s="16"/>
    </row>
    <row r="1471" spans="1:4" s="3" customFormat="1" ht="14.25" x14ac:dyDescent="0.2">
      <c r="A1471" s="15"/>
      <c r="B1471" s="16"/>
      <c r="C1471" s="17"/>
      <c r="D1471" s="16"/>
    </row>
    <row r="1472" spans="1:4" s="3" customFormat="1" ht="14.25" x14ac:dyDescent="0.2">
      <c r="A1472" s="18"/>
      <c r="B1472" s="16"/>
      <c r="C1472" s="17"/>
      <c r="D1472" s="16"/>
    </row>
    <row r="1473" spans="1:4" s="3" customFormat="1" ht="14.25" x14ac:dyDescent="0.2">
      <c r="A1473" s="15"/>
      <c r="B1473" s="16"/>
      <c r="C1473" s="17"/>
      <c r="D1473" s="16"/>
    </row>
    <row r="1474" spans="1:4" s="3" customFormat="1" ht="14.25" x14ac:dyDescent="0.2">
      <c r="A1474" s="18"/>
      <c r="B1474" s="16"/>
      <c r="C1474" s="17"/>
      <c r="D1474" s="16"/>
    </row>
    <row r="1475" spans="1:4" s="3" customFormat="1" ht="14.25" x14ac:dyDescent="0.2">
      <c r="A1475" s="15"/>
      <c r="B1475" s="16"/>
      <c r="C1475" s="17"/>
      <c r="D1475" s="16"/>
    </row>
    <row r="1476" spans="1:4" s="3" customFormat="1" ht="14.25" x14ac:dyDescent="0.2">
      <c r="A1476" s="18"/>
      <c r="B1476" s="16"/>
      <c r="C1476" s="17"/>
      <c r="D1476" s="16"/>
    </row>
    <row r="1477" spans="1:4" s="3" customFormat="1" ht="14.25" x14ac:dyDescent="0.2">
      <c r="A1477" s="15"/>
      <c r="B1477" s="16"/>
      <c r="C1477" s="17"/>
      <c r="D1477" s="16"/>
    </row>
    <row r="1478" spans="1:4" s="3" customFormat="1" ht="14.25" x14ac:dyDescent="0.2">
      <c r="A1478" s="18"/>
      <c r="B1478" s="16"/>
      <c r="C1478" s="17"/>
      <c r="D1478" s="16"/>
    </row>
    <row r="1479" spans="1:4" s="3" customFormat="1" ht="14.25" x14ac:dyDescent="0.2">
      <c r="A1479" s="15"/>
      <c r="B1479" s="16"/>
      <c r="C1479" s="17"/>
      <c r="D1479" s="16"/>
    </row>
    <row r="1480" spans="1:4" s="3" customFormat="1" ht="14.25" x14ac:dyDescent="0.2">
      <c r="A1480" s="18"/>
      <c r="B1480" s="16"/>
      <c r="C1480" s="17"/>
      <c r="D1480" s="16"/>
    </row>
    <row r="1481" spans="1:4" s="3" customFormat="1" ht="14.25" x14ac:dyDescent="0.2">
      <c r="A1481" s="15"/>
      <c r="B1481" s="16"/>
      <c r="C1481" s="17"/>
      <c r="D1481" s="16"/>
    </row>
    <row r="1482" spans="1:4" s="3" customFormat="1" ht="14.25" x14ac:dyDescent="0.2">
      <c r="A1482" s="18"/>
      <c r="B1482" s="16"/>
      <c r="C1482" s="17"/>
      <c r="D1482" s="16"/>
    </row>
    <row r="1483" spans="1:4" s="3" customFormat="1" ht="14.25" x14ac:dyDescent="0.2">
      <c r="A1483" s="15"/>
      <c r="B1483" s="16"/>
      <c r="C1483" s="17"/>
      <c r="D1483" s="16"/>
    </row>
    <row r="1484" spans="1:4" s="3" customFormat="1" ht="14.25" x14ac:dyDescent="0.2">
      <c r="A1484" s="18"/>
      <c r="B1484" s="16"/>
      <c r="C1484" s="17"/>
      <c r="D1484" s="16"/>
    </row>
    <row r="1485" spans="1:4" s="3" customFormat="1" ht="14.25" x14ac:dyDescent="0.2">
      <c r="A1485" s="15"/>
      <c r="B1485" s="16"/>
      <c r="C1485" s="17"/>
      <c r="D1485" s="16"/>
    </row>
    <row r="1486" spans="1:4" s="3" customFormat="1" ht="14.25" x14ac:dyDescent="0.2">
      <c r="A1486" s="18"/>
      <c r="B1486" s="16"/>
      <c r="C1486" s="17"/>
      <c r="D1486" s="16"/>
    </row>
    <row r="1487" spans="1:4" s="3" customFormat="1" ht="14.25" x14ac:dyDescent="0.2">
      <c r="A1487" s="15"/>
      <c r="B1487" s="16"/>
      <c r="C1487" s="17"/>
      <c r="D1487" s="16"/>
    </row>
    <row r="1488" spans="1:4" s="3" customFormat="1" ht="14.25" x14ac:dyDescent="0.2">
      <c r="A1488" s="18"/>
      <c r="B1488" s="16"/>
      <c r="C1488" s="17"/>
      <c r="D1488" s="16"/>
    </row>
    <row r="1489" spans="1:4" s="3" customFormat="1" ht="14.25" x14ac:dyDescent="0.2">
      <c r="A1489" s="15"/>
      <c r="B1489" s="16"/>
      <c r="C1489" s="17"/>
      <c r="D1489" s="16"/>
    </row>
    <row r="1490" spans="1:4" s="3" customFormat="1" ht="14.25" x14ac:dyDescent="0.2">
      <c r="A1490" s="18"/>
      <c r="B1490" s="16"/>
      <c r="C1490" s="17"/>
      <c r="D1490" s="16"/>
    </row>
    <row r="1491" spans="1:4" s="3" customFormat="1" ht="14.25" x14ac:dyDescent="0.2">
      <c r="A1491" s="15"/>
      <c r="B1491" s="16"/>
      <c r="C1491" s="17"/>
      <c r="D1491" s="16"/>
    </row>
    <row r="1492" spans="1:4" s="3" customFormat="1" ht="14.25" x14ac:dyDescent="0.2">
      <c r="A1492" s="18"/>
      <c r="B1492" s="16"/>
      <c r="C1492" s="17"/>
      <c r="D1492" s="16"/>
    </row>
    <row r="1493" spans="1:4" s="3" customFormat="1" ht="14.25" x14ac:dyDescent="0.2">
      <c r="A1493" s="15"/>
      <c r="B1493" s="16"/>
      <c r="C1493" s="17"/>
      <c r="D1493" s="16"/>
    </row>
    <row r="1494" spans="1:4" s="3" customFormat="1" ht="14.25" x14ac:dyDescent="0.2">
      <c r="A1494" s="18"/>
      <c r="B1494" s="16"/>
      <c r="C1494" s="17"/>
      <c r="D1494" s="16"/>
    </row>
    <row r="1495" spans="1:4" s="3" customFormat="1" ht="14.25" x14ac:dyDescent="0.2">
      <c r="A1495" s="15"/>
      <c r="B1495" s="16"/>
      <c r="C1495" s="17"/>
      <c r="D1495" s="16"/>
    </row>
    <row r="1496" spans="1:4" s="3" customFormat="1" ht="14.25" x14ac:dyDescent="0.2">
      <c r="A1496" s="18"/>
      <c r="B1496" s="16"/>
      <c r="C1496" s="17"/>
      <c r="D1496" s="16"/>
    </row>
    <row r="1497" spans="1:4" s="3" customFormat="1" ht="14.25" x14ac:dyDescent="0.2">
      <c r="A1497" s="15"/>
      <c r="B1497" s="16"/>
      <c r="C1497" s="17"/>
      <c r="D1497" s="16"/>
    </row>
    <row r="1498" spans="1:4" s="3" customFormat="1" ht="14.25" x14ac:dyDescent="0.2">
      <c r="A1498" s="18"/>
      <c r="B1498" s="16"/>
      <c r="C1498" s="17"/>
      <c r="D1498" s="16"/>
    </row>
    <row r="1499" spans="1:4" s="3" customFormat="1" ht="14.25" x14ac:dyDescent="0.2">
      <c r="A1499" s="15"/>
      <c r="B1499" s="16"/>
      <c r="C1499" s="17"/>
      <c r="D1499" s="16"/>
    </row>
    <row r="1500" spans="1:4" s="3" customFormat="1" ht="14.25" x14ac:dyDescent="0.2">
      <c r="A1500" s="18"/>
      <c r="B1500" s="16"/>
      <c r="C1500" s="17"/>
      <c r="D1500" s="16"/>
    </row>
    <row r="1501" spans="1:4" s="3" customFormat="1" ht="14.25" x14ac:dyDescent="0.2">
      <c r="A1501" s="15"/>
      <c r="B1501" s="16"/>
      <c r="C1501" s="17"/>
      <c r="D1501" s="16"/>
    </row>
    <row r="1502" spans="1:4" s="3" customFormat="1" ht="14.25" x14ac:dyDescent="0.2">
      <c r="A1502" s="18"/>
      <c r="B1502" s="16"/>
      <c r="C1502" s="17"/>
      <c r="D1502" s="16"/>
    </row>
    <row r="1503" spans="1:4" s="3" customFormat="1" ht="14.25" x14ac:dyDescent="0.2">
      <c r="A1503" s="15"/>
      <c r="B1503" s="16"/>
      <c r="C1503" s="17"/>
      <c r="D1503" s="16"/>
    </row>
    <row r="1504" spans="1:4" s="3" customFormat="1" ht="14.25" x14ac:dyDescent="0.2">
      <c r="A1504" s="18"/>
      <c r="B1504" s="16"/>
      <c r="C1504" s="17"/>
      <c r="D1504" s="16"/>
    </row>
    <row r="1505" spans="1:4" s="3" customFormat="1" ht="14.25" x14ac:dyDescent="0.2">
      <c r="A1505" s="15"/>
      <c r="B1505" s="16"/>
      <c r="C1505" s="17"/>
      <c r="D1505" s="16"/>
    </row>
    <row r="1506" spans="1:4" s="3" customFormat="1" ht="14.25" x14ac:dyDescent="0.2">
      <c r="A1506" s="18"/>
      <c r="B1506" s="16"/>
      <c r="C1506" s="17"/>
      <c r="D1506" s="16"/>
    </row>
    <row r="1507" spans="1:4" s="3" customFormat="1" ht="14.25" x14ac:dyDescent="0.2">
      <c r="A1507" s="15"/>
      <c r="B1507" s="16"/>
      <c r="C1507" s="17"/>
      <c r="D1507" s="16"/>
    </row>
    <row r="1508" spans="1:4" s="3" customFormat="1" ht="14.25" x14ac:dyDescent="0.2">
      <c r="A1508" s="18"/>
      <c r="B1508" s="16"/>
      <c r="C1508" s="17"/>
      <c r="D1508" s="16"/>
    </row>
    <row r="1509" spans="1:4" s="3" customFormat="1" ht="14.25" x14ac:dyDescent="0.2">
      <c r="A1509" s="15"/>
      <c r="B1509" s="16"/>
      <c r="C1509" s="17"/>
      <c r="D1509" s="16"/>
    </row>
    <row r="1510" spans="1:4" s="3" customFormat="1" ht="14.25" x14ac:dyDescent="0.2">
      <c r="A1510" s="18"/>
      <c r="B1510" s="16"/>
      <c r="C1510" s="17"/>
      <c r="D1510" s="16"/>
    </row>
    <row r="1511" spans="1:4" s="3" customFormat="1" ht="14.25" x14ac:dyDescent="0.2">
      <c r="A1511" s="15"/>
      <c r="B1511" s="16"/>
      <c r="C1511" s="17"/>
      <c r="D1511" s="16"/>
    </row>
    <row r="1512" spans="1:4" s="3" customFormat="1" ht="14.25" x14ac:dyDescent="0.2">
      <c r="A1512" s="18"/>
      <c r="B1512" s="16"/>
      <c r="C1512" s="17"/>
      <c r="D1512" s="16"/>
    </row>
    <row r="1513" spans="1:4" s="3" customFormat="1" ht="14.25" x14ac:dyDescent="0.2">
      <c r="A1513" s="15"/>
      <c r="B1513" s="16"/>
      <c r="C1513" s="17"/>
      <c r="D1513" s="16"/>
    </row>
    <row r="1514" spans="1:4" s="3" customFormat="1" ht="14.25" x14ac:dyDescent="0.2">
      <c r="A1514" s="18"/>
      <c r="B1514" s="16"/>
      <c r="C1514" s="17"/>
      <c r="D1514" s="16"/>
    </row>
    <row r="1515" spans="1:4" s="3" customFormat="1" ht="14.25" x14ac:dyDescent="0.2">
      <c r="A1515" s="15"/>
      <c r="B1515" s="16"/>
      <c r="C1515" s="17"/>
      <c r="D1515" s="16"/>
    </row>
    <row r="1516" spans="1:4" s="3" customFormat="1" ht="14.25" x14ac:dyDescent="0.2">
      <c r="A1516" s="18"/>
      <c r="B1516" s="16"/>
      <c r="C1516" s="17"/>
      <c r="D1516" s="16"/>
    </row>
    <row r="1517" spans="1:4" s="3" customFormat="1" ht="14.25" x14ac:dyDescent="0.2">
      <c r="A1517" s="15"/>
      <c r="B1517" s="16"/>
      <c r="C1517" s="17"/>
      <c r="D1517" s="16"/>
    </row>
    <row r="1518" spans="1:4" s="3" customFormat="1" ht="14.25" x14ac:dyDescent="0.2">
      <c r="A1518" s="18"/>
      <c r="B1518" s="16"/>
      <c r="C1518" s="17"/>
      <c r="D1518" s="16"/>
    </row>
    <row r="1519" spans="1:4" s="3" customFormat="1" ht="14.25" x14ac:dyDescent="0.2">
      <c r="A1519" s="15"/>
      <c r="B1519" s="16"/>
      <c r="C1519" s="17"/>
      <c r="D1519" s="16"/>
    </row>
    <row r="1520" spans="1:4" s="3" customFormat="1" ht="14.25" x14ac:dyDescent="0.2">
      <c r="A1520" s="18"/>
      <c r="B1520" s="16"/>
      <c r="C1520" s="17"/>
      <c r="D1520" s="16"/>
    </row>
    <row r="1521" spans="1:4" s="3" customFormat="1" ht="14.25" x14ac:dyDescent="0.2">
      <c r="A1521" s="15"/>
      <c r="B1521" s="16"/>
      <c r="C1521" s="17"/>
      <c r="D1521" s="16"/>
    </row>
    <row r="1522" spans="1:4" s="3" customFormat="1" ht="14.25" x14ac:dyDescent="0.2">
      <c r="A1522" s="18"/>
      <c r="B1522" s="16"/>
      <c r="C1522" s="17"/>
      <c r="D1522" s="16"/>
    </row>
    <row r="1523" spans="1:4" s="3" customFormat="1" ht="14.25" x14ac:dyDescent="0.2">
      <c r="A1523" s="15"/>
      <c r="B1523" s="16"/>
      <c r="C1523" s="17"/>
      <c r="D1523" s="16"/>
    </row>
    <row r="1524" spans="1:4" s="3" customFormat="1" ht="14.25" x14ac:dyDescent="0.2">
      <c r="A1524" s="18"/>
      <c r="B1524" s="16"/>
      <c r="C1524" s="17"/>
      <c r="D1524" s="16"/>
    </row>
    <row r="1525" spans="1:4" s="3" customFormat="1" ht="14.25" x14ac:dyDescent="0.2">
      <c r="A1525" s="15"/>
      <c r="B1525" s="16"/>
      <c r="C1525" s="17"/>
      <c r="D1525" s="16"/>
    </row>
    <row r="1526" spans="1:4" s="3" customFormat="1" ht="14.25" x14ac:dyDescent="0.2">
      <c r="A1526" s="18"/>
      <c r="B1526" s="16"/>
      <c r="C1526" s="17"/>
      <c r="D1526" s="16"/>
    </row>
    <row r="1527" spans="1:4" s="3" customFormat="1" ht="14.25" x14ac:dyDescent="0.2">
      <c r="A1527" s="15"/>
      <c r="B1527" s="16"/>
      <c r="C1527" s="17"/>
      <c r="D1527" s="16"/>
    </row>
    <row r="1528" spans="1:4" s="3" customFormat="1" ht="14.25" x14ac:dyDescent="0.2">
      <c r="A1528" s="18"/>
      <c r="B1528" s="16"/>
      <c r="C1528" s="17"/>
      <c r="D1528" s="16"/>
    </row>
    <row r="1529" spans="1:4" s="3" customFormat="1" ht="14.25" x14ac:dyDescent="0.2">
      <c r="A1529" s="15"/>
      <c r="B1529" s="16"/>
      <c r="C1529" s="17"/>
      <c r="D1529" s="16"/>
    </row>
    <row r="1530" spans="1:4" s="3" customFormat="1" ht="14.25" x14ac:dyDescent="0.2">
      <c r="A1530" s="18"/>
      <c r="B1530" s="16"/>
      <c r="C1530" s="17"/>
      <c r="D1530" s="16"/>
    </row>
    <row r="1531" spans="1:4" s="3" customFormat="1" ht="14.25" x14ac:dyDescent="0.2">
      <c r="A1531" s="15"/>
      <c r="B1531" s="16"/>
      <c r="C1531" s="17"/>
      <c r="D1531" s="16"/>
    </row>
    <row r="1532" spans="1:4" s="3" customFormat="1" ht="14.25" x14ac:dyDescent="0.2">
      <c r="A1532" s="18"/>
      <c r="B1532" s="16"/>
      <c r="C1532" s="17"/>
      <c r="D1532" s="16"/>
    </row>
    <row r="1533" spans="1:4" s="3" customFormat="1" ht="14.25" x14ac:dyDescent="0.2">
      <c r="A1533" s="15"/>
      <c r="B1533" s="16"/>
      <c r="C1533" s="17"/>
      <c r="D1533" s="16"/>
    </row>
    <row r="1534" spans="1:4" s="3" customFormat="1" ht="14.25" x14ac:dyDescent="0.2">
      <c r="A1534" s="18"/>
      <c r="B1534" s="16"/>
      <c r="C1534" s="17"/>
      <c r="D1534" s="16"/>
    </row>
    <row r="1535" spans="1:4" s="3" customFormat="1" ht="14.25" x14ac:dyDescent="0.2">
      <c r="A1535" s="15"/>
      <c r="B1535" s="16"/>
      <c r="C1535" s="17"/>
      <c r="D1535" s="16"/>
    </row>
    <row r="1536" spans="1:4" s="3" customFormat="1" ht="14.25" x14ac:dyDescent="0.2">
      <c r="A1536" s="18"/>
      <c r="B1536" s="16"/>
      <c r="C1536" s="17"/>
      <c r="D1536" s="16"/>
    </row>
    <row r="1537" spans="1:4" s="3" customFormat="1" ht="14.25" x14ac:dyDescent="0.2">
      <c r="A1537" s="15"/>
      <c r="B1537" s="16"/>
      <c r="C1537" s="17"/>
      <c r="D1537" s="16"/>
    </row>
    <row r="1538" spans="1:4" s="3" customFormat="1" ht="14.25" x14ac:dyDescent="0.2">
      <c r="A1538" s="18"/>
      <c r="B1538" s="16"/>
      <c r="C1538" s="17"/>
      <c r="D1538" s="16"/>
    </row>
    <row r="1539" spans="1:4" s="3" customFormat="1" ht="14.25" x14ac:dyDescent="0.2">
      <c r="A1539" s="15"/>
      <c r="B1539" s="16"/>
      <c r="C1539" s="17"/>
      <c r="D1539" s="16"/>
    </row>
    <row r="1540" spans="1:4" s="3" customFormat="1" ht="14.25" x14ac:dyDescent="0.2">
      <c r="A1540" s="18"/>
      <c r="B1540" s="16"/>
      <c r="C1540" s="17"/>
      <c r="D1540" s="16"/>
    </row>
    <row r="1541" spans="1:4" s="3" customFormat="1" ht="14.25" x14ac:dyDescent="0.2">
      <c r="A1541" s="15"/>
      <c r="B1541" s="16"/>
      <c r="C1541" s="17"/>
      <c r="D1541" s="16"/>
    </row>
    <row r="1542" spans="1:4" s="3" customFormat="1" ht="14.25" x14ac:dyDescent="0.2">
      <c r="A1542" s="18"/>
      <c r="B1542" s="16"/>
      <c r="C1542" s="17"/>
      <c r="D1542" s="16"/>
    </row>
    <row r="1543" spans="1:4" s="3" customFormat="1" ht="14.25" x14ac:dyDescent="0.2">
      <c r="A1543" s="15"/>
      <c r="B1543" s="16"/>
      <c r="C1543" s="17"/>
      <c r="D1543" s="16"/>
    </row>
    <row r="1544" spans="1:4" s="3" customFormat="1" ht="14.25" x14ac:dyDescent="0.2">
      <c r="A1544" s="18"/>
      <c r="B1544" s="16"/>
      <c r="C1544" s="17"/>
      <c r="D1544" s="16"/>
    </row>
    <row r="1545" spans="1:4" s="3" customFormat="1" ht="14.25" x14ac:dyDescent="0.2">
      <c r="A1545" s="15"/>
      <c r="B1545" s="16"/>
      <c r="C1545" s="17"/>
      <c r="D1545" s="16"/>
    </row>
    <row r="1546" spans="1:4" s="3" customFormat="1" ht="14.25" x14ac:dyDescent="0.2">
      <c r="A1546" s="18"/>
      <c r="B1546" s="16"/>
      <c r="C1546" s="17"/>
      <c r="D1546" s="16"/>
    </row>
    <row r="1547" spans="1:4" s="3" customFormat="1" ht="14.25" x14ac:dyDescent="0.2">
      <c r="A1547" s="15"/>
      <c r="B1547" s="16"/>
      <c r="C1547" s="17"/>
      <c r="D1547" s="16"/>
    </row>
    <row r="1548" spans="1:4" s="3" customFormat="1" ht="14.25" x14ac:dyDescent="0.2">
      <c r="A1548" s="18"/>
      <c r="B1548" s="16"/>
      <c r="C1548" s="17"/>
      <c r="D1548" s="16"/>
    </row>
    <row r="1549" spans="1:4" s="3" customFormat="1" ht="14.25" x14ac:dyDescent="0.2">
      <c r="A1549" s="15"/>
      <c r="B1549" s="16"/>
      <c r="C1549" s="17"/>
      <c r="D1549" s="16"/>
    </row>
    <row r="1550" spans="1:4" s="3" customFormat="1" ht="14.25" x14ac:dyDescent="0.2">
      <c r="A1550" s="18"/>
      <c r="B1550" s="16"/>
      <c r="C1550" s="17"/>
      <c r="D1550" s="16"/>
    </row>
    <row r="1551" spans="1:4" s="3" customFormat="1" ht="14.25" x14ac:dyDescent="0.2">
      <c r="A1551" s="15"/>
      <c r="B1551" s="16"/>
      <c r="C1551" s="17"/>
      <c r="D1551" s="16"/>
    </row>
    <row r="1552" spans="1:4" s="3" customFormat="1" ht="14.25" x14ac:dyDescent="0.2">
      <c r="A1552" s="18"/>
      <c r="B1552" s="16"/>
      <c r="C1552" s="17"/>
      <c r="D1552" s="16"/>
    </row>
    <row r="1553" spans="1:4" s="3" customFormat="1" ht="14.25" x14ac:dyDescent="0.2">
      <c r="A1553" s="15"/>
      <c r="B1553" s="16"/>
      <c r="C1553" s="17"/>
      <c r="D1553" s="16"/>
    </row>
    <row r="1554" spans="1:4" s="3" customFormat="1" ht="14.25" x14ac:dyDescent="0.2">
      <c r="A1554" s="18"/>
      <c r="B1554" s="16"/>
      <c r="C1554" s="17"/>
      <c r="D1554" s="16"/>
    </row>
    <row r="1555" spans="1:4" s="3" customFormat="1" ht="14.25" x14ac:dyDescent="0.2">
      <c r="A1555" s="15"/>
      <c r="B1555" s="16"/>
      <c r="C1555" s="17"/>
      <c r="D1555" s="16"/>
    </row>
    <row r="1556" spans="1:4" s="3" customFormat="1" ht="14.25" x14ac:dyDescent="0.2">
      <c r="A1556" s="18"/>
      <c r="B1556" s="16"/>
      <c r="C1556" s="17"/>
      <c r="D1556" s="16"/>
    </row>
    <row r="1557" spans="1:4" s="3" customFormat="1" ht="14.25" x14ac:dyDescent="0.2">
      <c r="A1557" s="15"/>
      <c r="B1557" s="16"/>
      <c r="C1557" s="17"/>
      <c r="D1557" s="16"/>
    </row>
    <row r="1558" spans="1:4" s="3" customFormat="1" ht="14.25" x14ac:dyDescent="0.2">
      <c r="A1558" s="18"/>
      <c r="B1558" s="16"/>
      <c r="C1558" s="17"/>
      <c r="D1558" s="16"/>
    </row>
    <row r="1559" spans="1:4" s="3" customFormat="1" ht="14.25" x14ac:dyDescent="0.2">
      <c r="A1559" s="15"/>
      <c r="B1559" s="16"/>
      <c r="C1559" s="17"/>
      <c r="D1559" s="16"/>
    </row>
    <row r="1560" spans="1:4" s="3" customFormat="1" ht="14.25" x14ac:dyDescent="0.2">
      <c r="A1560" s="18"/>
      <c r="B1560" s="16"/>
      <c r="C1560" s="17"/>
      <c r="D1560" s="16"/>
    </row>
    <row r="1561" spans="1:4" s="3" customFormat="1" ht="14.25" x14ac:dyDescent="0.2">
      <c r="A1561" s="15"/>
      <c r="B1561" s="16"/>
      <c r="C1561" s="17"/>
      <c r="D1561" s="16"/>
    </row>
    <row r="1562" spans="1:4" s="3" customFormat="1" ht="14.25" x14ac:dyDescent="0.2">
      <c r="A1562" s="18"/>
      <c r="B1562" s="16"/>
      <c r="C1562" s="17"/>
      <c r="D1562" s="16"/>
    </row>
    <row r="1563" spans="1:4" s="3" customFormat="1" ht="14.25" x14ac:dyDescent="0.2">
      <c r="A1563" s="15"/>
      <c r="B1563" s="16"/>
      <c r="C1563" s="17"/>
      <c r="D1563" s="16"/>
    </row>
    <row r="1564" spans="1:4" s="3" customFormat="1" ht="14.25" x14ac:dyDescent="0.2">
      <c r="A1564" s="18"/>
      <c r="B1564" s="16"/>
      <c r="C1564" s="17"/>
      <c r="D1564" s="16"/>
    </row>
    <row r="1565" spans="1:4" s="3" customFormat="1" ht="14.25" x14ac:dyDescent="0.2">
      <c r="A1565" s="15"/>
      <c r="B1565" s="16"/>
      <c r="C1565" s="17"/>
      <c r="D1565" s="16"/>
    </row>
    <row r="1566" spans="1:4" s="3" customFormat="1" ht="14.25" x14ac:dyDescent="0.2">
      <c r="A1566" s="18"/>
      <c r="B1566" s="16"/>
      <c r="C1566" s="17"/>
      <c r="D1566" s="16"/>
    </row>
    <row r="1567" spans="1:4" s="3" customFormat="1" ht="14.25" x14ac:dyDescent="0.2">
      <c r="A1567" s="15"/>
      <c r="B1567" s="16"/>
      <c r="C1567" s="17"/>
      <c r="D1567" s="16"/>
    </row>
    <row r="1568" spans="1:4" s="3" customFormat="1" ht="14.25" x14ac:dyDescent="0.2">
      <c r="A1568" s="18"/>
      <c r="B1568" s="16"/>
      <c r="C1568" s="17"/>
      <c r="D1568" s="16"/>
    </row>
    <row r="1569" spans="1:4" s="3" customFormat="1" ht="14.25" x14ac:dyDescent="0.2">
      <c r="A1569" s="15"/>
      <c r="B1569" s="16"/>
      <c r="C1569" s="17"/>
      <c r="D1569" s="16"/>
    </row>
    <row r="1570" spans="1:4" s="3" customFormat="1" ht="14.25" x14ac:dyDescent="0.2">
      <c r="A1570" s="18"/>
      <c r="B1570" s="16"/>
      <c r="C1570" s="17"/>
      <c r="D1570" s="16"/>
    </row>
    <row r="1571" spans="1:4" s="3" customFormat="1" ht="14.25" x14ac:dyDescent="0.2">
      <c r="A1571" s="15"/>
      <c r="B1571" s="16"/>
      <c r="C1571" s="17"/>
      <c r="D1571" s="16"/>
    </row>
    <row r="1572" spans="1:4" s="3" customFormat="1" ht="14.25" x14ac:dyDescent="0.2">
      <c r="A1572" s="18"/>
      <c r="B1572" s="16"/>
      <c r="C1572" s="17"/>
      <c r="D1572" s="16"/>
    </row>
    <row r="1573" spans="1:4" s="3" customFormat="1" ht="14.25" x14ac:dyDescent="0.2">
      <c r="A1573" s="15"/>
      <c r="B1573" s="16"/>
      <c r="C1573" s="17"/>
      <c r="D1573" s="16"/>
    </row>
    <row r="1574" spans="1:4" s="3" customFormat="1" ht="14.25" x14ac:dyDescent="0.2">
      <c r="A1574" s="18"/>
      <c r="B1574" s="16"/>
      <c r="C1574" s="17"/>
      <c r="D1574" s="16"/>
    </row>
    <row r="1575" spans="1:4" s="3" customFormat="1" ht="14.25" x14ac:dyDescent="0.2">
      <c r="A1575" s="15"/>
      <c r="B1575" s="16"/>
      <c r="C1575" s="17"/>
      <c r="D1575" s="16"/>
    </row>
    <row r="1576" spans="1:4" s="3" customFormat="1" ht="14.25" x14ac:dyDescent="0.2">
      <c r="A1576" s="18"/>
      <c r="B1576" s="16"/>
      <c r="C1576" s="17"/>
      <c r="D1576" s="16"/>
    </row>
    <row r="1577" spans="1:4" s="3" customFormat="1" ht="14.25" x14ac:dyDescent="0.2">
      <c r="A1577" s="15"/>
      <c r="B1577" s="16"/>
      <c r="C1577" s="17"/>
      <c r="D1577" s="16"/>
    </row>
    <row r="1578" spans="1:4" s="3" customFormat="1" ht="14.25" x14ac:dyDescent="0.2">
      <c r="A1578" s="18"/>
      <c r="B1578" s="16"/>
      <c r="C1578" s="17"/>
      <c r="D1578" s="16"/>
    </row>
    <row r="1579" spans="1:4" s="3" customFormat="1" ht="14.25" x14ac:dyDescent="0.2">
      <c r="A1579" s="15"/>
      <c r="B1579" s="16"/>
      <c r="C1579" s="17"/>
      <c r="D1579" s="16"/>
    </row>
    <row r="1580" spans="1:4" s="3" customFormat="1" ht="14.25" x14ac:dyDescent="0.2">
      <c r="A1580" s="18"/>
      <c r="B1580" s="16"/>
      <c r="C1580" s="17"/>
      <c r="D1580" s="16"/>
    </row>
    <row r="1581" spans="1:4" s="3" customFormat="1" ht="14.25" x14ac:dyDescent="0.2">
      <c r="A1581" s="15"/>
      <c r="B1581" s="16"/>
      <c r="C1581" s="17"/>
      <c r="D1581" s="16"/>
    </row>
    <row r="1582" spans="1:4" s="3" customFormat="1" ht="14.25" x14ac:dyDescent="0.2">
      <c r="A1582" s="18"/>
      <c r="B1582" s="16"/>
      <c r="C1582" s="17"/>
      <c r="D1582" s="16"/>
    </row>
    <row r="1583" spans="1:4" s="3" customFormat="1" ht="14.25" x14ac:dyDescent="0.2">
      <c r="A1583" s="15"/>
      <c r="B1583" s="16"/>
      <c r="C1583" s="17"/>
      <c r="D1583" s="16"/>
    </row>
    <row r="1584" spans="1:4" s="3" customFormat="1" ht="14.25" x14ac:dyDescent="0.2">
      <c r="A1584" s="18"/>
      <c r="B1584" s="16"/>
      <c r="C1584" s="17"/>
      <c r="D1584" s="16"/>
    </row>
    <row r="1585" spans="1:4" s="3" customFormat="1" ht="14.25" x14ac:dyDescent="0.2">
      <c r="A1585" s="15"/>
      <c r="B1585" s="16"/>
      <c r="C1585" s="17"/>
      <c r="D1585" s="16"/>
    </row>
    <row r="1586" spans="1:4" s="3" customFormat="1" ht="14.25" x14ac:dyDescent="0.2">
      <c r="A1586" s="18"/>
      <c r="B1586" s="16"/>
      <c r="C1586" s="17"/>
      <c r="D1586" s="16"/>
    </row>
    <row r="1587" spans="1:4" s="3" customFormat="1" ht="14.25" x14ac:dyDescent="0.2">
      <c r="A1587" s="15"/>
      <c r="B1587" s="16"/>
      <c r="C1587" s="17"/>
      <c r="D1587" s="16"/>
    </row>
    <row r="1588" spans="1:4" s="3" customFormat="1" ht="14.25" x14ac:dyDescent="0.2">
      <c r="A1588" s="18"/>
      <c r="B1588" s="16"/>
      <c r="C1588" s="17"/>
      <c r="D1588" s="16"/>
    </row>
    <row r="1589" spans="1:4" s="3" customFormat="1" ht="14.25" x14ac:dyDescent="0.2">
      <c r="A1589" s="15"/>
      <c r="B1589" s="16"/>
      <c r="C1589" s="17"/>
      <c r="D1589" s="16"/>
    </row>
    <row r="1590" spans="1:4" s="3" customFormat="1" ht="14.25" x14ac:dyDescent="0.2">
      <c r="A1590" s="18"/>
      <c r="B1590" s="16"/>
      <c r="C1590" s="17"/>
      <c r="D1590" s="16"/>
    </row>
    <row r="1591" spans="1:4" s="3" customFormat="1" ht="14.25" x14ac:dyDescent="0.2">
      <c r="A1591" s="15"/>
      <c r="B1591" s="16"/>
      <c r="C1591" s="17"/>
      <c r="D1591" s="16"/>
    </row>
    <row r="1592" spans="1:4" s="3" customFormat="1" ht="14.25" x14ac:dyDescent="0.2">
      <c r="A1592" s="18"/>
      <c r="B1592" s="16"/>
      <c r="C1592" s="17"/>
      <c r="D1592" s="16"/>
    </row>
    <row r="1593" spans="1:4" s="3" customFormat="1" ht="14.25" x14ac:dyDescent="0.2">
      <c r="A1593" s="15"/>
      <c r="B1593" s="16"/>
      <c r="C1593" s="17"/>
      <c r="D1593" s="16"/>
    </row>
    <row r="1594" spans="1:4" s="3" customFormat="1" ht="14.25" x14ac:dyDescent="0.2">
      <c r="A1594" s="18"/>
      <c r="B1594" s="16"/>
      <c r="C1594" s="17"/>
      <c r="D1594" s="16"/>
    </row>
    <row r="1595" spans="1:4" s="3" customFormat="1" ht="14.25" x14ac:dyDescent="0.2">
      <c r="A1595" s="15"/>
      <c r="B1595" s="16"/>
      <c r="C1595" s="17"/>
      <c r="D1595" s="16"/>
    </row>
    <row r="1596" spans="1:4" s="3" customFormat="1" ht="14.25" x14ac:dyDescent="0.2">
      <c r="A1596" s="18"/>
      <c r="B1596" s="16"/>
      <c r="C1596" s="17"/>
      <c r="D1596" s="16"/>
    </row>
    <row r="1597" spans="1:4" s="3" customFormat="1" ht="14.25" x14ac:dyDescent="0.2">
      <c r="A1597" s="15"/>
      <c r="B1597" s="16"/>
      <c r="C1597" s="17"/>
      <c r="D1597" s="16"/>
    </row>
    <row r="1598" spans="1:4" s="3" customFormat="1" ht="14.25" x14ac:dyDescent="0.2">
      <c r="A1598" s="18"/>
      <c r="B1598" s="16"/>
      <c r="C1598" s="17"/>
      <c r="D1598" s="16"/>
    </row>
    <row r="1599" spans="1:4" s="3" customFormat="1" ht="14.25" x14ac:dyDescent="0.2">
      <c r="A1599" s="15"/>
      <c r="B1599" s="16"/>
      <c r="C1599" s="17"/>
      <c r="D1599" s="16"/>
    </row>
    <row r="1600" spans="1:4" s="3" customFormat="1" ht="14.25" x14ac:dyDescent="0.2">
      <c r="A1600" s="18"/>
      <c r="B1600" s="16"/>
      <c r="C1600" s="17"/>
      <c r="D1600" s="16"/>
    </row>
    <row r="1601" spans="1:4" s="3" customFormat="1" ht="14.25" x14ac:dyDescent="0.2">
      <c r="A1601" s="15"/>
      <c r="B1601" s="16"/>
      <c r="C1601" s="17"/>
      <c r="D1601" s="16"/>
    </row>
    <row r="1602" spans="1:4" s="3" customFormat="1" ht="14.25" x14ac:dyDescent="0.2">
      <c r="A1602" s="18"/>
      <c r="B1602" s="16"/>
      <c r="C1602" s="17"/>
      <c r="D1602" s="16"/>
    </row>
    <row r="1603" spans="1:4" s="3" customFormat="1" ht="14.25" x14ac:dyDescent="0.2">
      <c r="A1603" s="15"/>
      <c r="B1603" s="16"/>
      <c r="C1603" s="17"/>
      <c r="D1603" s="16"/>
    </row>
    <row r="1604" spans="1:4" s="3" customFormat="1" ht="14.25" x14ac:dyDescent="0.2">
      <c r="A1604" s="18"/>
      <c r="B1604" s="16"/>
      <c r="C1604" s="17"/>
      <c r="D1604" s="16"/>
    </row>
    <row r="1605" spans="1:4" s="3" customFormat="1" ht="14.25" x14ac:dyDescent="0.2">
      <c r="A1605" s="15"/>
      <c r="B1605" s="16"/>
      <c r="C1605" s="17"/>
      <c r="D1605" s="16"/>
    </row>
    <row r="1606" spans="1:4" s="3" customFormat="1" ht="14.25" x14ac:dyDescent="0.2">
      <c r="A1606" s="18"/>
      <c r="B1606" s="16"/>
      <c r="C1606" s="17"/>
      <c r="D1606" s="16"/>
    </row>
    <row r="1607" spans="1:4" s="3" customFormat="1" ht="14.25" x14ac:dyDescent="0.2">
      <c r="A1607" s="15"/>
      <c r="B1607" s="16"/>
      <c r="C1607" s="17"/>
      <c r="D1607" s="16"/>
    </row>
    <row r="1608" spans="1:4" s="3" customFormat="1" ht="14.25" x14ac:dyDescent="0.2">
      <c r="A1608" s="18"/>
      <c r="B1608" s="16"/>
      <c r="C1608" s="17"/>
      <c r="D1608" s="16"/>
    </row>
    <row r="1609" spans="1:4" s="3" customFormat="1" ht="14.25" x14ac:dyDescent="0.2">
      <c r="A1609" s="15"/>
      <c r="B1609" s="16"/>
      <c r="C1609" s="17"/>
      <c r="D1609" s="16"/>
    </row>
    <row r="1610" spans="1:4" s="3" customFormat="1" ht="14.25" x14ac:dyDescent="0.2">
      <c r="A1610" s="18"/>
      <c r="B1610" s="16"/>
      <c r="C1610" s="17"/>
      <c r="D1610" s="16"/>
    </row>
    <row r="1611" spans="1:4" s="3" customFormat="1" ht="14.25" x14ac:dyDescent="0.2">
      <c r="A1611" s="15"/>
      <c r="B1611" s="16"/>
      <c r="C1611" s="17"/>
      <c r="D1611" s="16"/>
    </row>
    <row r="1612" spans="1:4" s="3" customFormat="1" ht="14.25" x14ac:dyDescent="0.2">
      <c r="A1612" s="18"/>
      <c r="B1612" s="16"/>
      <c r="C1612" s="17"/>
      <c r="D1612" s="16"/>
    </row>
    <row r="1613" spans="1:4" s="3" customFormat="1" ht="14.25" x14ac:dyDescent="0.2">
      <c r="A1613" s="15"/>
      <c r="B1613" s="16"/>
      <c r="C1613" s="17"/>
      <c r="D1613" s="16"/>
    </row>
    <row r="1614" spans="1:4" s="3" customFormat="1" ht="14.25" x14ac:dyDescent="0.2">
      <c r="A1614" s="18"/>
      <c r="B1614" s="16"/>
      <c r="C1614" s="17"/>
      <c r="D1614" s="16"/>
    </row>
    <row r="1615" spans="1:4" s="3" customFormat="1" ht="14.25" x14ac:dyDescent="0.2">
      <c r="A1615" s="15"/>
      <c r="B1615" s="16"/>
      <c r="C1615" s="17"/>
      <c r="D1615" s="16"/>
    </row>
    <row r="1616" spans="1:4" s="3" customFormat="1" ht="14.25" x14ac:dyDescent="0.2">
      <c r="A1616" s="18"/>
      <c r="B1616" s="16"/>
      <c r="C1616" s="17"/>
      <c r="D1616" s="16"/>
    </row>
    <row r="1617" spans="1:4" s="3" customFormat="1" ht="14.25" x14ac:dyDescent="0.2">
      <c r="A1617" s="15"/>
      <c r="B1617" s="16"/>
      <c r="C1617" s="17"/>
      <c r="D1617" s="16"/>
    </row>
    <row r="1618" spans="1:4" s="3" customFormat="1" ht="14.25" x14ac:dyDescent="0.2">
      <c r="A1618" s="18"/>
      <c r="B1618" s="16"/>
      <c r="C1618" s="17"/>
      <c r="D1618" s="16"/>
    </row>
    <row r="1619" spans="1:4" s="3" customFormat="1" ht="14.25" x14ac:dyDescent="0.2">
      <c r="A1619" s="15"/>
      <c r="B1619" s="16"/>
      <c r="C1619" s="17"/>
      <c r="D1619" s="16"/>
    </row>
    <row r="1620" spans="1:4" s="3" customFormat="1" ht="14.25" x14ac:dyDescent="0.2">
      <c r="A1620" s="18"/>
      <c r="B1620" s="16"/>
      <c r="C1620" s="17"/>
      <c r="D1620" s="16"/>
    </row>
    <row r="1621" spans="1:4" s="3" customFormat="1" ht="14.25" x14ac:dyDescent="0.2">
      <c r="A1621" s="15"/>
      <c r="B1621" s="16"/>
      <c r="C1621" s="17"/>
      <c r="D1621" s="16"/>
    </row>
    <row r="1622" spans="1:4" s="3" customFormat="1" ht="14.25" x14ac:dyDescent="0.2">
      <c r="A1622" s="18"/>
      <c r="B1622" s="16"/>
      <c r="C1622" s="17"/>
      <c r="D1622" s="16"/>
    </row>
    <row r="1623" spans="1:4" s="3" customFormat="1" ht="14.25" x14ac:dyDescent="0.2">
      <c r="A1623" s="15"/>
      <c r="B1623" s="16"/>
      <c r="C1623" s="17"/>
      <c r="D1623" s="16"/>
    </row>
    <row r="1624" spans="1:4" s="3" customFormat="1" ht="14.25" x14ac:dyDescent="0.2">
      <c r="A1624" s="18"/>
      <c r="B1624" s="16"/>
      <c r="C1624" s="17"/>
      <c r="D1624" s="16"/>
    </row>
    <row r="1625" spans="1:4" s="3" customFormat="1" ht="14.25" x14ac:dyDescent="0.2">
      <c r="A1625" s="15"/>
      <c r="B1625" s="16"/>
      <c r="C1625" s="17"/>
      <c r="D1625" s="16"/>
    </row>
    <row r="1626" spans="1:4" s="3" customFormat="1" ht="14.25" x14ac:dyDescent="0.2">
      <c r="A1626" s="18"/>
      <c r="B1626" s="16"/>
      <c r="C1626" s="17"/>
      <c r="D1626" s="16"/>
    </row>
    <row r="1627" spans="1:4" s="3" customFormat="1" ht="14.25" x14ac:dyDescent="0.2">
      <c r="A1627" s="15"/>
      <c r="B1627" s="16"/>
      <c r="C1627" s="17"/>
      <c r="D1627" s="16"/>
    </row>
    <row r="1628" spans="1:4" s="3" customFormat="1" ht="14.25" x14ac:dyDescent="0.2">
      <c r="A1628" s="18"/>
      <c r="B1628" s="16"/>
      <c r="C1628" s="17"/>
      <c r="D1628" s="16"/>
    </row>
    <row r="1629" spans="1:4" s="3" customFormat="1" ht="14.25" x14ac:dyDescent="0.2">
      <c r="A1629" s="15"/>
      <c r="B1629" s="16"/>
      <c r="C1629" s="17"/>
      <c r="D1629" s="16"/>
    </row>
    <row r="1630" spans="1:4" s="3" customFormat="1" ht="14.25" x14ac:dyDescent="0.2">
      <c r="A1630" s="18"/>
      <c r="B1630" s="16"/>
      <c r="C1630" s="17"/>
      <c r="D1630" s="16"/>
    </row>
    <row r="1631" spans="1:4" s="3" customFormat="1" ht="14.25" x14ac:dyDescent="0.2">
      <c r="A1631" s="15"/>
      <c r="B1631" s="16"/>
      <c r="C1631" s="17"/>
      <c r="D1631" s="16"/>
    </row>
    <row r="1632" spans="1:4" s="3" customFormat="1" ht="14.25" x14ac:dyDescent="0.2">
      <c r="A1632" s="18"/>
      <c r="B1632" s="16"/>
      <c r="C1632" s="17"/>
      <c r="D1632" s="16"/>
    </row>
    <row r="1633" spans="1:4" s="3" customFormat="1" ht="14.25" x14ac:dyDescent="0.2">
      <c r="A1633" s="15"/>
      <c r="B1633" s="16"/>
      <c r="C1633" s="17"/>
      <c r="D1633" s="16"/>
    </row>
    <row r="1634" spans="1:4" s="3" customFormat="1" ht="14.25" x14ac:dyDescent="0.2">
      <c r="A1634" s="18"/>
      <c r="B1634" s="16"/>
      <c r="C1634" s="17"/>
      <c r="D1634" s="16"/>
    </row>
    <row r="1635" spans="1:4" s="3" customFormat="1" ht="14.25" x14ac:dyDescent="0.2">
      <c r="A1635" s="15"/>
      <c r="B1635" s="16"/>
      <c r="C1635" s="17"/>
      <c r="D1635" s="16"/>
    </row>
    <row r="1636" spans="1:4" s="3" customFormat="1" ht="14.25" x14ac:dyDescent="0.2">
      <c r="A1636" s="18"/>
      <c r="B1636" s="16"/>
      <c r="C1636" s="17"/>
      <c r="D1636" s="16"/>
    </row>
    <row r="1637" spans="1:4" s="3" customFormat="1" ht="14.25" x14ac:dyDescent="0.2">
      <c r="A1637" s="15"/>
      <c r="B1637" s="16"/>
      <c r="C1637" s="17"/>
      <c r="D1637" s="16"/>
    </row>
    <row r="1638" spans="1:4" s="3" customFormat="1" ht="14.25" x14ac:dyDescent="0.2">
      <c r="A1638" s="18"/>
      <c r="B1638" s="16"/>
      <c r="C1638" s="17"/>
      <c r="D1638" s="16"/>
    </row>
    <row r="1639" spans="1:4" s="3" customFormat="1" ht="14.25" x14ac:dyDescent="0.2">
      <c r="A1639" s="15"/>
      <c r="B1639" s="16"/>
      <c r="C1639" s="17"/>
      <c r="D1639" s="16"/>
    </row>
    <row r="1640" spans="1:4" s="3" customFormat="1" ht="14.25" x14ac:dyDescent="0.2">
      <c r="A1640" s="18"/>
      <c r="B1640" s="16"/>
      <c r="C1640" s="17"/>
      <c r="D1640" s="16"/>
    </row>
    <row r="1641" spans="1:4" s="3" customFormat="1" ht="14.25" x14ac:dyDescent="0.2">
      <c r="A1641" s="15"/>
      <c r="B1641" s="16"/>
      <c r="C1641" s="17"/>
      <c r="D1641" s="16"/>
    </row>
    <row r="1642" spans="1:4" s="3" customFormat="1" ht="14.25" x14ac:dyDescent="0.2">
      <c r="A1642" s="18"/>
      <c r="B1642" s="16"/>
      <c r="C1642" s="17"/>
      <c r="D1642" s="16"/>
    </row>
    <row r="1643" spans="1:4" s="3" customFormat="1" ht="14.25" x14ac:dyDescent="0.2">
      <c r="A1643" s="15"/>
      <c r="B1643" s="16"/>
      <c r="C1643" s="17"/>
      <c r="D1643" s="16"/>
    </row>
    <row r="1644" spans="1:4" s="3" customFormat="1" ht="14.25" x14ac:dyDescent="0.2">
      <c r="A1644" s="18"/>
      <c r="B1644" s="16"/>
      <c r="C1644" s="17"/>
      <c r="D1644" s="16"/>
    </row>
    <row r="1645" spans="1:4" s="3" customFormat="1" ht="14.25" x14ac:dyDescent="0.2">
      <c r="A1645" s="15"/>
      <c r="B1645" s="16"/>
      <c r="C1645" s="17"/>
      <c r="D1645" s="16"/>
    </row>
    <row r="1646" spans="1:4" s="3" customFormat="1" ht="14.25" x14ac:dyDescent="0.2">
      <c r="A1646" s="18"/>
      <c r="B1646" s="16"/>
      <c r="C1646" s="17"/>
      <c r="D1646" s="16"/>
    </row>
    <row r="1647" spans="1:4" s="3" customFormat="1" ht="14.25" x14ac:dyDescent="0.2">
      <c r="A1647" s="15"/>
      <c r="B1647" s="16"/>
      <c r="C1647" s="17"/>
      <c r="D1647" s="16"/>
    </row>
    <row r="1648" spans="1:4" s="3" customFormat="1" ht="14.25" x14ac:dyDescent="0.2">
      <c r="A1648" s="18"/>
      <c r="B1648" s="16"/>
      <c r="C1648" s="17"/>
      <c r="D1648" s="16"/>
    </row>
    <row r="1649" spans="1:4" s="3" customFormat="1" ht="14.25" x14ac:dyDescent="0.2">
      <c r="A1649" s="15"/>
      <c r="B1649" s="16"/>
      <c r="C1649" s="17"/>
      <c r="D1649" s="16"/>
    </row>
    <row r="1650" spans="1:4" s="3" customFormat="1" ht="14.25" x14ac:dyDescent="0.2">
      <c r="A1650" s="18"/>
      <c r="B1650" s="16"/>
      <c r="C1650" s="17"/>
      <c r="D1650" s="16"/>
    </row>
    <row r="1651" spans="1:4" s="3" customFormat="1" ht="14.25" x14ac:dyDescent="0.2">
      <c r="A1651" s="15"/>
      <c r="B1651" s="16"/>
      <c r="C1651" s="17"/>
      <c r="D1651" s="16"/>
    </row>
    <row r="1652" spans="1:4" s="3" customFormat="1" ht="14.25" x14ac:dyDescent="0.2">
      <c r="A1652" s="18"/>
      <c r="B1652" s="16"/>
      <c r="C1652" s="17"/>
      <c r="D1652" s="16"/>
    </row>
    <row r="1653" spans="1:4" s="3" customFormat="1" ht="14.25" x14ac:dyDescent="0.2">
      <c r="A1653" s="15"/>
      <c r="B1653" s="16"/>
      <c r="C1653" s="17"/>
      <c r="D1653" s="16"/>
    </row>
    <row r="1654" spans="1:4" s="3" customFormat="1" ht="14.25" x14ac:dyDescent="0.2">
      <c r="A1654" s="18"/>
      <c r="B1654" s="16"/>
      <c r="C1654" s="17"/>
      <c r="D1654" s="16"/>
    </row>
    <row r="1655" spans="1:4" s="3" customFormat="1" ht="14.25" x14ac:dyDescent="0.2">
      <c r="A1655" s="15"/>
      <c r="B1655" s="16"/>
      <c r="C1655" s="17"/>
      <c r="D1655" s="16"/>
    </row>
    <row r="1656" spans="1:4" s="3" customFormat="1" ht="14.25" x14ac:dyDescent="0.2">
      <c r="A1656" s="18"/>
      <c r="B1656" s="16"/>
      <c r="C1656" s="17"/>
      <c r="D1656" s="16"/>
    </row>
    <row r="1657" spans="1:4" s="3" customFormat="1" ht="14.25" x14ac:dyDescent="0.2">
      <c r="A1657" s="15"/>
      <c r="B1657" s="16"/>
      <c r="C1657" s="17"/>
      <c r="D1657" s="16"/>
    </row>
    <row r="1658" spans="1:4" s="3" customFormat="1" ht="14.25" x14ac:dyDescent="0.2">
      <c r="A1658" s="18"/>
      <c r="B1658" s="16"/>
      <c r="C1658" s="17"/>
      <c r="D1658" s="16"/>
    </row>
    <row r="1659" spans="1:4" s="3" customFormat="1" ht="14.25" x14ac:dyDescent="0.2">
      <c r="A1659" s="15"/>
      <c r="B1659" s="16"/>
      <c r="C1659" s="17"/>
      <c r="D1659" s="16"/>
    </row>
    <row r="1660" spans="1:4" s="3" customFormat="1" ht="14.25" x14ac:dyDescent="0.2">
      <c r="A1660" s="18"/>
      <c r="B1660" s="16"/>
      <c r="C1660" s="17"/>
      <c r="D1660" s="16"/>
    </row>
    <row r="1661" spans="1:4" s="3" customFormat="1" ht="14.25" x14ac:dyDescent="0.2">
      <c r="A1661" s="15"/>
      <c r="B1661" s="16"/>
      <c r="C1661" s="17"/>
      <c r="D1661" s="16"/>
    </row>
    <row r="1662" spans="1:4" s="3" customFormat="1" ht="14.25" x14ac:dyDescent="0.2">
      <c r="A1662" s="18"/>
      <c r="B1662" s="16"/>
      <c r="C1662" s="17"/>
      <c r="D1662" s="16"/>
    </row>
    <row r="1663" spans="1:4" s="3" customFormat="1" ht="14.25" x14ac:dyDescent="0.2">
      <c r="A1663" s="15"/>
      <c r="B1663" s="16"/>
      <c r="C1663" s="17"/>
      <c r="D1663" s="16"/>
    </row>
    <row r="1664" spans="1:4" s="3" customFormat="1" ht="14.25" x14ac:dyDescent="0.2">
      <c r="A1664" s="18"/>
      <c r="B1664" s="16"/>
      <c r="C1664" s="17"/>
      <c r="D1664" s="16"/>
    </row>
    <row r="1665" spans="1:4" s="3" customFormat="1" ht="14.25" x14ac:dyDescent="0.2">
      <c r="A1665" s="15"/>
      <c r="B1665" s="16"/>
      <c r="C1665" s="17"/>
      <c r="D1665" s="16"/>
    </row>
    <row r="1666" spans="1:4" s="3" customFormat="1" ht="14.25" x14ac:dyDescent="0.2">
      <c r="A1666" s="18"/>
      <c r="B1666" s="16"/>
      <c r="C1666" s="17"/>
      <c r="D1666" s="16"/>
    </row>
    <row r="1667" spans="1:4" s="3" customFormat="1" ht="14.25" x14ac:dyDescent="0.2">
      <c r="A1667" s="15"/>
      <c r="B1667" s="16"/>
      <c r="C1667" s="17"/>
      <c r="D1667" s="16"/>
    </row>
    <row r="1668" spans="1:4" s="3" customFormat="1" ht="14.25" x14ac:dyDescent="0.2">
      <c r="A1668" s="18"/>
      <c r="B1668" s="16"/>
      <c r="C1668" s="17"/>
      <c r="D1668" s="16"/>
    </row>
    <row r="1669" spans="1:4" s="3" customFormat="1" ht="14.25" x14ac:dyDescent="0.2">
      <c r="A1669" s="15"/>
      <c r="B1669" s="16"/>
      <c r="C1669" s="17"/>
      <c r="D1669" s="16"/>
    </row>
    <row r="1670" spans="1:4" s="3" customFormat="1" ht="14.25" x14ac:dyDescent="0.2">
      <c r="A1670" s="18"/>
      <c r="B1670" s="16"/>
      <c r="C1670" s="17"/>
      <c r="D1670" s="16"/>
    </row>
    <row r="1671" spans="1:4" s="3" customFormat="1" ht="14.25" x14ac:dyDescent="0.2">
      <c r="A1671" s="15"/>
      <c r="B1671" s="16"/>
      <c r="C1671" s="17"/>
      <c r="D1671" s="16"/>
    </row>
    <row r="1672" spans="1:4" s="3" customFormat="1" ht="14.25" x14ac:dyDescent="0.2">
      <c r="A1672" s="18"/>
      <c r="B1672" s="16"/>
      <c r="C1672" s="17"/>
      <c r="D1672" s="16"/>
    </row>
    <row r="1673" spans="1:4" s="3" customFormat="1" ht="14.25" x14ac:dyDescent="0.2">
      <c r="A1673" s="15"/>
      <c r="B1673" s="16"/>
      <c r="C1673" s="17"/>
      <c r="D1673" s="16"/>
    </row>
    <row r="1674" spans="1:4" s="3" customFormat="1" ht="14.25" x14ac:dyDescent="0.2">
      <c r="A1674" s="18"/>
      <c r="B1674" s="16"/>
      <c r="C1674" s="17"/>
      <c r="D1674" s="16"/>
    </row>
    <row r="1675" spans="1:4" s="3" customFormat="1" ht="14.25" x14ac:dyDescent="0.2">
      <c r="A1675" s="15"/>
      <c r="B1675" s="16"/>
      <c r="C1675" s="17"/>
      <c r="D1675" s="16"/>
    </row>
    <row r="1676" spans="1:4" s="3" customFormat="1" ht="14.25" x14ac:dyDescent="0.2">
      <c r="A1676" s="18"/>
      <c r="B1676" s="16"/>
      <c r="C1676" s="17"/>
      <c r="D1676" s="16"/>
    </row>
    <row r="1677" spans="1:4" s="3" customFormat="1" ht="14.25" x14ac:dyDescent="0.2">
      <c r="A1677" s="15"/>
      <c r="B1677" s="16"/>
      <c r="C1677" s="17"/>
      <c r="D1677" s="16"/>
    </row>
    <row r="1678" spans="1:4" s="3" customFormat="1" ht="14.25" x14ac:dyDescent="0.2">
      <c r="A1678" s="18"/>
      <c r="B1678" s="16"/>
      <c r="C1678" s="17"/>
      <c r="D1678" s="16"/>
    </row>
    <row r="1679" spans="1:4" s="3" customFormat="1" ht="14.25" x14ac:dyDescent="0.2">
      <c r="A1679" s="15"/>
      <c r="B1679" s="16"/>
      <c r="C1679" s="17"/>
      <c r="D1679" s="16"/>
    </row>
    <row r="1680" spans="1:4" s="3" customFormat="1" ht="14.25" x14ac:dyDescent="0.2">
      <c r="A1680" s="18"/>
      <c r="B1680" s="16"/>
      <c r="C1680" s="17"/>
      <c r="D1680" s="16"/>
    </row>
    <row r="1681" spans="1:4" s="3" customFormat="1" ht="14.25" x14ac:dyDescent="0.2">
      <c r="A1681" s="15"/>
      <c r="B1681" s="16"/>
      <c r="C1681" s="17"/>
      <c r="D1681" s="16"/>
    </row>
    <row r="1682" spans="1:4" s="3" customFormat="1" ht="14.25" x14ac:dyDescent="0.2">
      <c r="A1682" s="18"/>
      <c r="B1682" s="16"/>
      <c r="C1682" s="17"/>
      <c r="D1682" s="16"/>
    </row>
    <row r="1683" spans="1:4" s="3" customFormat="1" ht="14.25" x14ac:dyDescent="0.2">
      <c r="A1683" s="15"/>
      <c r="B1683" s="16"/>
      <c r="C1683" s="17"/>
      <c r="D1683" s="16"/>
    </row>
    <row r="1684" spans="1:4" s="3" customFormat="1" ht="14.25" x14ac:dyDescent="0.2">
      <c r="A1684" s="18"/>
      <c r="B1684" s="16"/>
      <c r="C1684" s="17"/>
      <c r="D1684" s="16"/>
    </row>
    <row r="1685" spans="1:4" s="3" customFormat="1" ht="14.25" x14ac:dyDescent="0.2">
      <c r="A1685" s="15"/>
      <c r="B1685" s="16"/>
      <c r="C1685" s="17"/>
      <c r="D1685" s="16"/>
    </row>
    <row r="1686" spans="1:4" s="3" customFormat="1" ht="14.25" x14ac:dyDescent="0.2">
      <c r="A1686" s="18"/>
      <c r="B1686" s="16"/>
      <c r="C1686" s="17"/>
      <c r="D1686" s="16"/>
    </row>
    <row r="1687" spans="1:4" s="3" customFormat="1" ht="14.25" x14ac:dyDescent="0.2">
      <c r="A1687" s="15"/>
      <c r="B1687" s="16"/>
      <c r="C1687" s="17"/>
      <c r="D1687" s="16"/>
    </row>
    <row r="1688" spans="1:4" s="3" customFormat="1" ht="14.25" x14ac:dyDescent="0.2">
      <c r="A1688" s="18"/>
      <c r="B1688" s="16"/>
      <c r="C1688" s="17"/>
      <c r="D1688" s="16"/>
    </row>
    <row r="1689" spans="1:4" s="3" customFormat="1" ht="14.25" x14ac:dyDescent="0.2">
      <c r="A1689" s="15"/>
      <c r="B1689" s="16"/>
      <c r="C1689" s="17"/>
      <c r="D1689" s="16"/>
    </row>
    <row r="1690" spans="1:4" s="3" customFormat="1" ht="14.25" x14ac:dyDescent="0.2">
      <c r="A1690" s="18"/>
      <c r="B1690" s="16"/>
      <c r="C1690" s="17"/>
      <c r="D1690" s="16"/>
    </row>
    <row r="1691" spans="1:4" s="3" customFormat="1" ht="14.25" x14ac:dyDescent="0.2">
      <c r="A1691" s="15"/>
      <c r="B1691" s="16"/>
      <c r="C1691" s="17"/>
      <c r="D1691" s="16"/>
    </row>
    <row r="1692" spans="1:4" s="3" customFormat="1" ht="14.25" x14ac:dyDescent="0.2">
      <c r="A1692" s="18"/>
      <c r="B1692" s="16"/>
      <c r="C1692" s="17"/>
      <c r="D1692" s="16"/>
    </row>
    <row r="1693" spans="1:4" s="3" customFormat="1" ht="14.25" x14ac:dyDescent="0.2">
      <c r="A1693" s="15"/>
      <c r="B1693" s="16"/>
      <c r="C1693" s="17"/>
      <c r="D1693" s="16"/>
    </row>
    <row r="1694" spans="1:4" s="3" customFormat="1" ht="14.25" x14ac:dyDescent="0.2">
      <c r="A1694" s="18"/>
      <c r="B1694" s="16"/>
      <c r="C1694" s="17"/>
      <c r="D1694" s="16"/>
    </row>
    <row r="1695" spans="1:4" s="3" customFormat="1" ht="14.25" x14ac:dyDescent="0.2">
      <c r="A1695" s="15"/>
      <c r="B1695" s="16"/>
      <c r="C1695" s="17"/>
      <c r="D1695" s="16"/>
    </row>
    <row r="1696" spans="1:4" s="3" customFormat="1" ht="14.25" x14ac:dyDescent="0.2">
      <c r="A1696" s="18"/>
      <c r="B1696" s="16"/>
      <c r="C1696" s="17"/>
      <c r="D1696" s="16"/>
    </row>
    <row r="1697" spans="1:4" s="3" customFormat="1" ht="14.25" x14ac:dyDescent="0.2">
      <c r="A1697" s="15"/>
      <c r="B1697" s="16"/>
      <c r="C1697" s="17"/>
      <c r="D1697" s="16"/>
    </row>
    <row r="1698" spans="1:4" s="3" customFormat="1" ht="14.25" x14ac:dyDescent="0.2">
      <c r="A1698" s="18"/>
      <c r="B1698" s="16"/>
      <c r="C1698" s="17"/>
      <c r="D1698" s="16"/>
    </row>
    <row r="1699" spans="1:4" s="3" customFormat="1" ht="14.25" x14ac:dyDescent="0.2">
      <c r="A1699" s="15"/>
      <c r="B1699" s="16"/>
      <c r="C1699" s="17"/>
      <c r="D1699" s="16"/>
    </row>
    <row r="1700" spans="1:4" s="3" customFormat="1" ht="14.25" x14ac:dyDescent="0.2">
      <c r="A1700" s="18"/>
      <c r="B1700" s="16"/>
      <c r="C1700" s="17"/>
      <c r="D1700" s="16"/>
    </row>
    <row r="1701" spans="1:4" s="3" customFormat="1" ht="14.25" x14ac:dyDescent="0.2">
      <c r="A1701" s="15"/>
      <c r="B1701" s="16"/>
      <c r="C1701" s="17"/>
      <c r="D1701" s="16"/>
    </row>
    <row r="1702" spans="1:4" s="3" customFormat="1" ht="14.25" x14ac:dyDescent="0.2">
      <c r="A1702" s="18"/>
      <c r="B1702" s="16"/>
      <c r="C1702" s="17"/>
      <c r="D1702" s="16"/>
    </row>
    <row r="1703" spans="1:4" s="3" customFormat="1" ht="14.25" x14ac:dyDescent="0.2">
      <c r="A1703" s="15"/>
      <c r="B1703" s="16"/>
      <c r="C1703" s="17"/>
      <c r="D1703" s="16"/>
    </row>
    <row r="1704" spans="1:4" s="3" customFormat="1" ht="14.25" x14ac:dyDescent="0.2">
      <c r="A1704" s="18"/>
      <c r="B1704" s="16"/>
      <c r="C1704" s="17"/>
      <c r="D1704" s="16"/>
    </row>
    <row r="1705" spans="1:4" s="3" customFormat="1" ht="14.25" x14ac:dyDescent="0.2">
      <c r="A1705" s="15"/>
      <c r="B1705" s="16"/>
      <c r="C1705" s="17"/>
      <c r="D1705" s="16"/>
    </row>
    <row r="1706" spans="1:4" s="3" customFormat="1" ht="14.25" x14ac:dyDescent="0.2">
      <c r="A1706" s="18"/>
      <c r="B1706" s="16"/>
      <c r="C1706" s="17"/>
      <c r="D1706" s="16"/>
    </row>
    <row r="1707" spans="1:4" s="3" customFormat="1" ht="14.25" x14ac:dyDescent="0.2">
      <c r="A1707" s="15"/>
      <c r="B1707" s="16"/>
      <c r="C1707" s="17"/>
      <c r="D1707" s="16"/>
    </row>
    <row r="1708" spans="1:4" s="3" customFormat="1" ht="14.25" x14ac:dyDescent="0.2">
      <c r="A1708" s="18"/>
      <c r="B1708" s="16"/>
      <c r="C1708" s="17"/>
      <c r="D1708" s="16"/>
    </row>
    <row r="1709" spans="1:4" s="3" customFormat="1" ht="14.25" x14ac:dyDescent="0.2">
      <c r="A1709" s="15"/>
      <c r="B1709" s="16"/>
      <c r="C1709" s="17"/>
      <c r="D1709" s="16"/>
    </row>
    <row r="1710" spans="1:4" s="3" customFormat="1" ht="14.25" x14ac:dyDescent="0.2">
      <c r="A1710" s="18"/>
      <c r="B1710" s="16"/>
      <c r="C1710" s="17"/>
      <c r="D1710" s="16"/>
    </row>
    <row r="1711" spans="1:4" s="3" customFormat="1" ht="14.25" x14ac:dyDescent="0.2">
      <c r="A1711" s="15"/>
      <c r="B1711" s="16"/>
      <c r="C1711" s="17"/>
      <c r="D1711" s="16"/>
    </row>
    <row r="1712" spans="1:4" s="3" customFormat="1" ht="14.25" x14ac:dyDescent="0.2">
      <c r="A1712" s="18"/>
      <c r="B1712" s="16"/>
      <c r="C1712" s="17"/>
      <c r="D1712" s="16"/>
    </row>
    <row r="1713" spans="1:4" s="3" customFormat="1" ht="14.25" x14ac:dyDescent="0.2">
      <c r="A1713" s="15"/>
      <c r="B1713" s="16"/>
      <c r="C1713" s="17"/>
      <c r="D1713" s="16"/>
    </row>
    <row r="1714" spans="1:4" s="3" customFormat="1" ht="14.25" x14ac:dyDescent="0.2">
      <c r="A1714" s="18"/>
      <c r="B1714" s="16"/>
      <c r="C1714" s="17"/>
      <c r="D1714" s="16"/>
    </row>
    <row r="1715" spans="1:4" s="3" customFormat="1" ht="14.25" x14ac:dyDescent="0.2">
      <c r="A1715" s="15"/>
      <c r="B1715" s="16"/>
      <c r="C1715" s="17"/>
      <c r="D1715" s="16"/>
    </row>
    <row r="1716" spans="1:4" s="3" customFormat="1" ht="14.25" x14ac:dyDescent="0.2">
      <c r="A1716" s="18"/>
      <c r="B1716" s="16"/>
      <c r="C1716" s="17"/>
      <c r="D1716" s="16"/>
    </row>
    <row r="1717" spans="1:4" s="3" customFormat="1" ht="14.25" x14ac:dyDescent="0.2">
      <c r="A1717" s="15"/>
      <c r="B1717" s="16"/>
      <c r="C1717" s="17"/>
      <c r="D1717" s="16"/>
    </row>
    <row r="1718" spans="1:4" s="3" customFormat="1" ht="14.25" x14ac:dyDescent="0.2">
      <c r="A1718" s="18"/>
      <c r="B1718" s="16"/>
      <c r="C1718" s="17"/>
      <c r="D1718" s="16"/>
    </row>
    <row r="1719" spans="1:4" s="3" customFormat="1" ht="14.25" x14ac:dyDescent="0.2">
      <c r="A1719" s="15"/>
      <c r="B1719" s="16"/>
      <c r="C1719" s="17"/>
      <c r="D1719" s="16"/>
    </row>
    <row r="1720" spans="1:4" s="3" customFormat="1" ht="14.25" x14ac:dyDescent="0.2">
      <c r="A1720" s="18"/>
      <c r="B1720" s="16"/>
      <c r="C1720" s="17"/>
      <c r="D1720" s="16"/>
    </row>
    <row r="1721" spans="1:4" s="3" customFormat="1" ht="14.25" x14ac:dyDescent="0.2">
      <c r="A1721" s="15"/>
      <c r="B1721" s="16"/>
      <c r="C1721" s="17"/>
      <c r="D1721" s="16"/>
    </row>
    <row r="1722" spans="1:4" s="3" customFormat="1" ht="14.25" x14ac:dyDescent="0.2">
      <c r="A1722" s="18"/>
      <c r="B1722" s="16"/>
      <c r="C1722" s="17"/>
      <c r="D1722" s="16"/>
    </row>
    <row r="1723" spans="1:4" s="3" customFormat="1" ht="14.25" x14ac:dyDescent="0.2">
      <c r="A1723" s="15"/>
      <c r="B1723" s="16"/>
      <c r="C1723" s="17"/>
      <c r="D1723" s="16"/>
    </row>
    <row r="1724" spans="1:4" s="3" customFormat="1" ht="14.25" x14ac:dyDescent="0.2">
      <c r="A1724" s="18"/>
      <c r="B1724" s="16"/>
      <c r="C1724" s="17"/>
      <c r="D1724" s="16"/>
    </row>
    <row r="1725" spans="1:4" s="3" customFormat="1" ht="14.25" x14ac:dyDescent="0.2">
      <c r="A1725" s="15"/>
      <c r="B1725" s="16"/>
      <c r="C1725" s="17"/>
      <c r="D1725" s="16"/>
    </row>
    <row r="1726" spans="1:4" s="3" customFormat="1" ht="14.25" x14ac:dyDescent="0.2">
      <c r="A1726" s="18"/>
      <c r="B1726" s="16"/>
      <c r="C1726" s="17"/>
      <c r="D1726" s="16"/>
    </row>
    <row r="1727" spans="1:4" s="3" customFormat="1" ht="14.25" x14ac:dyDescent="0.2">
      <c r="A1727" s="15"/>
      <c r="B1727" s="16"/>
      <c r="C1727" s="17"/>
      <c r="D1727" s="16"/>
    </row>
    <row r="1728" spans="1:4" s="3" customFormat="1" ht="14.25" x14ac:dyDescent="0.2">
      <c r="A1728" s="18"/>
      <c r="B1728" s="16"/>
      <c r="C1728" s="17"/>
      <c r="D1728" s="16"/>
    </row>
    <row r="1729" spans="1:4" s="3" customFormat="1" ht="14.25" x14ac:dyDescent="0.2">
      <c r="A1729" s="15"/>
      <c r="B1729" s="16"/>
      <c r="C1729" s="17"/>
      <c r="D1729" s="16"/>
    </row>
    <row r="1730" spans="1:4" s="3" customFormat="1" ht="14.25" x14ac:dyDescent="0.2">
      <c r="A1730" s="18"/>
      <c r="B1730" s="16"/>
      <c r="C1730" s="17"/>
      <c r="D1730" s="16"/>
    </row>
    <row r="1731" spans="1:4" s="3" customFormat="1" ht="14.25" x14ac:dyDescent="0.2">
      <c r="A1731" s="15"/>
      <c r="B1731" s="16"/>
      <c r="C1731" s="17"/>
      <c r="D1731" s="16"/>
    </row>
    <row r="1732" spans="1:4" s="3" customFormat="1" ht="14.25" x14ac:dyDescent="0.2">
      <c r="A1732" s="18"/>
      <c r="B1732" s="16"/>
      <c r="C1732" s="17"/>
      <c r="D1732" s="16"/>
    </row>
    <row r="1733" spans="1:4" s="3" customFormat="1" ht="14.25" x14ac:dyDescent="0.2">
      <c r="A1733" s="15"/>
      <c r="B1733" s="16"/>
      <c r="C1733" s="17"/>
      <c r="D1733" s="16"/>
    </row>
    <row r="1734" spans="1:4" s="3" customFormat="1" ht="14.25" x14ac:dyDescent="0.2">
      <c r="A1734" s="18"/>
      <c r="B1734" s="16"/>
      <c r="C1734" s="17"/>
      <c r="D1734" s="16"/>
    </row>
    <row r="1735" spans="1:4" s="3" customFormat="1" ht="14.25" x14ac:dyDescent="0.2">
      <c r="A1735" s="15"/>
      <c r="B1735" s="16"/>
      <c r="C1735" s="17"/>
      <c r="D1735" s="16"/>
    </row>
    <row r="1736" spans="1:4" s="3" customFormat="1" ht="14.25" x14ac:dyDescent="0.2">
      <c r="A1736" s="18"/>
      <c r="B1736" s="16"/>
      <c r="C1736" s="17"/>
      <c r="D1736" s="16"/>
    </row>
    <row r="1737" spans="1:4" s="3" customFormat="1" ht="14.25" x14ac:dyDescent="0.2">
      <c r="A1737" s="15"/>
      <c r="B1737" s="16"/>
      <c r="C1737" s="17"/>
      <c r="D1737" s="16"/>
    </row>
    <row r="1738" spans="1:4" s="3" customFormat="1" ht="14.25" x14ac:dyDescent="0.2">
      <c r="A1738" s="18"/>
      <c r="B1738" s="16"/>
      <c r="C1738" s="17"/>
      <c r="D1738" s="16"/>
    </row>
    <row r="1739" spans="1:4" s="3" customFormat="1" ht="14.25" x14ac:dyDescent="0.2">
      <c r="A1739" s="15"/>
      <c r="B1739" s="16"/>
      <c r="C1739" s="17"/>
      <c r="D1739" s="16"/>
    </row>
    <row r="1740" spans="1:4" s="3" customFormat="1" ht="14.25" x14ac:dyDescent="0.2">
      <c r="A1740" s="18"/>
      <c r="B1740" s="16"/>
      <c r="C1740" s="17"/>
      <c r="D1740" s="16"/>
    </row>
    <row r="1741" spans="1:4" s="3" customFormat="1" ht="14.25" x14ac:dyDescent="0.2">
      <c r="A1741" s="15"/>
      <c r="B1741" s="16"/>
      <c r="C1741" s="17"/>
      <c r="D1741" s="16"/>
    </row>
    <row r="1742" spans="1:4" s="3" customFormat="1" ht="14.25" x14ac:dyDescent="0.2">
      <c r="A1742" s="18"/>
      <c r="B1742" s="16"/>
      <c r="C1742" s="17"/>
      <c r="D1742" s="16"/>
    </row>
    <row r="1743" spans="1:4" s="3" customFormat="1" ht="14.25" x14ac:dyDescent="0.2">
      <c r="A1743" s="15"/>
      <c r="B1743" s="16"/>
      <c r="C1743" s="17"/>
      <c r="D1743" s="16"/>
    </row>
    <row r="1744" spans="1:4" s="3" customFormat="1" ht="14.25" x14ac:dyDescent="0.2">
      <c r="A1744" s="18"/>
      <c r="B1744" s="16"/>
      <c r="C1744" s="17"/>
      <c r="D1744" s="16"/>
    </row>
    <row r="1745" spans="1:4" s="3" customFormat="1" ht="14.25" x14ac:dyDescent="0.2">
      <c r="A1745" s="15"/>
      <c r="B1745" s="16"/>
      <c r="C1745" s="17"/>
      <c r="D1745" s="16"/>
    </row>
    <row r="1746" spans="1:4" s="3" customFormat="1" ht="14.25" x14ac:dyDescent="0.2">
      <c r="A1746" s="18"/>
      <c r="B1746" s="16"/>
      <c r="C1746" s="17"/>
      <c r="D1746" s="16"/>
    </row>
    <row r="1747" spans="1:4" s="3" customFormat="1" ht="14.25" x14ac:dyDescent="0.2">
      <c r="A1747" s="15"/>
      <c r="B1747" s="16"/>
      <c r="C1747" s="17"/>
      <c r="D1747" s="16"/>
    </row>
    <row r="1748" spans="1:4" s="3" customFormat="1" ht="14.25" x14ac:dyDescent="0.2">
      <c r="A1748" s="18"/>
      <c r="B1748" s="16"/>
      <c r="C1748" s="17"/>
      <c r="D1748" s="16"/>
    </row>
    <row r="1749" spans="1:4" s="3" customFormat="1" ht="14.25" x14ac:dyDescent="0.2">
      <c r="A1749" s="15"/>
      <c r="B1749" s="16"/>
      <c r="C1749" s="17"/>
      <c r="D1749" s="16"/>
    </row>
    <row r="1750" spans="1:4" s="3" customFormat="1" ht="14.25" x14ac:dyDescent="0.2">
      <c r="A1750" s="18"/>
      <c r="B1750" s="16"/>
      <c r="C1750" s="17"/>
      <c r="D1750" s="16"/>
    </row>
    <row r="1751" spans="1:4" s="3" customFormat="1" ht="14.25" x14ac:dyDescent="0.2">
      <c r="A1751" s="15"/>
      <c r="B1751" s="16"/>
      <c r="C1751" s="17"/>
      <c r="D1751" s="16"/>
    </row>
    <row r="1752" spans="1:4" s="3" customFormat="1" ht="14.25" x14ac:dyDescent="0.2">
      <c r="A1752" s="18"/>
      <c r="B1752" s="16"/>
      <c r="C1752" s="17"/>
      <c r="D1752" s="16"/>
    </row>
    <row r="1753" spans="1:4" s="3" customFormat="1" ht="14.25" x14ac:dyDescent="0.2">
      <c r="A1753" s="15"/>
      <c r="B1753" s="16"/>
      <c r="C1753" s="17"/>
      <c r="D1753" s="16"/>
    </row>
    <row r="1754" spans="1:4" s="3" customFormat="1" ht="14.25" x14ac:dyDescent="0.2">
      <c r="A1754" s="18"/>
      <c r="B1754" s="16"/>
      <c r="C1754" s="17"/>
      <c r="D1754" s="16"/>
    </row>
    <row r="1755" spans="1:4" s="3" customFormat="1" ht="14.25" x14ac:dyDescent="0.2">
      <c r="A1755" s="15"/>
      <c r="B1755" s="16"/>
      <c r="C1755" s="17"/>
      <c r="D1755" s="16"/>
    </row>
    <row r="1756" spans="1:4" s="3" customFormat="1" ht="14.25" x14ac:dyDescent="0.2">
      <c r="A1756" s="18"/>
      <c r="B1756" s="16"/>
      <c r="C1756" s="17"/>
      <c r="D1756" s="16"/>
    </row>
    <row r="1757" spans="1:4" s="3" customFormat="1" ht="14.25" x14ac:dyDescent="0.2">
      <c r="A1757" s="15"/>
      <c r="B1757" s="16"/>
      <c r="C1757" s="17"/>
      <c r="D1757" s="16"/>
    </row>
    <row r="1758" spans="1:4" s="3" customFormat="1" ht="14.25" x14ac:dyDescent="0.2">
      <c r="A1758" s="18"/>
      <c r="B1758" s="16"/>
      <c r="C1758" s="17"/>
      <c r="D1758" s="16"/>
    </row>
    <row r="1759" spans="1:4" s="3" customFormat="1" ht="14.25" x14ac:dyDescent="0.2">
      <c r="A1759" s="15"/>
      <c r="B1759" s="16"/>
      <c r="C1759" s="17"/>
      <c r="D1759" s="16"/>
    </row>
    <row r="1760" spans="1:4" s="3" customFormat="1" ht="14.25" x14ac:dyDescent="0.2">
      <c r="A1760" s="18"/>
      <c r="B1760" s="16"/>
      <c r="C1760" s="17"/>
      <c r="D1760" s="16"/>
    </row>
    <row r="1761" spans="1:4" s="3" customFormat="1" ht="14.25" x14ac:dyDescent="0.2">
      <c r="A1761" s="15"/>
      <c r="B1761" s="16"/>
      <c r="C1761" s="17"/>
      <c r="D1761" s="16"/>
    </row>
    <row r="1762" spans="1:4" s="3" customFormat="1" ht="14.25" x14ac:dyDescent="0.2">
      <c r="A1762" s="18"/>
      <c r="B1762" s="16"/>
      <c r="C1762" s="17"/>
      <c r="D1762" s="16"/>
    </row>
    <row r="1763" spans="1:4" s="3" customFormat="1" ht="14.25" x14ac:dyDescent="0.2">
      <c r="A1763" s="15"/>
      <c r="B1763" s="16"/>
      <c r="C1763" s="17"/>
      <c r="D1763" s="16"/>
    </row>
    <row r="1764" spans="1:4" s="3" customFormat="1" ht="14.25" x14ac:dyDescent="0.2">
      <c r="A1764" s="18"/>
      <c r="B1764" s="16"/>
      <c r="C1764" s="17"/>
      <c r="D1764" s="16"/>
    </row>
    <row r="1765" spans="1:4" s="3" customFormat="1" ht="14.25" x14ac:dyDescent="0.2">
      <c r="A1765" s="15"/>
      <c r="B1765" s="16"/>
      <c r="C1765" s="17"/>
      <c r="D1765" s="16"/>
    </row>
    <row r="1766" spans="1:4" s="3" customFormat="1" ht="14.25" x14ac:dyDescent="0.2">
      <c r="A1766" s="18"/>
      <c r="B1766" s="16"/>
      <c r="C1766" s="17"/>
      <c r="D1766" s="16"/>
    </row>
    <row r="1767" spans="1:4" s="3" customFormat="1" ht="14.25" x14ac:dyDescent="0.2">
      <c r="A1767" s="15"/>
      <c r="B1767" s="16"/>
      <c r="C1767" s="17"/>
      <c r="D1767" s="16"/>
    </row>
    <row r="1768" spans="1:4" s="3" customFormat="1" ht="14.25" x14ac:dyDescent="0.2">
      <c r="A1768" s="18"/>
      <c r="B1768" s="16"/>
      <c r="C1768" s="17"/>
      <c r="D1768" s="16"/>
    </row>
    <row r="1769" spans="1:4" s="3" customFormat="1" ht="14.25" x14ac:dyDescent="0.2">
      <c r="A1769" s="15"/>
      <c r="B1769" s="16"/>
      <c r="C1769" s="17"/>
      <c r="D1769" s="16"/>
    </row>
    <row r="1770" spans="1:4" s="3" customFormat="1" ht="14.25" x14ac:dyDescent="0.2">
      <c r="A1770" s="18"/>
      <c r="B1770" s="16"/>
      <c r="C1770" s="17"/>
      <c r="D1770" s="16"/>
    </row>
    <row r="1771" spans="1:4" s="3" customFormat="1" ht="14.25" x14ac:dyDescent="0.2">
      <c r="A1771" s="15"/>
      <c r="B1771" s="16"/>
      <c r="C1771" s="17"/>
      <c r="D1771" s="16"/>
    </row>
    <row r="1772" spans="1:4" s="3" customFormat="1" ht="14.25" x14ac:dyDescent="0.2">
      <c r="A1772" s="18"/>
      <c r="B1772" s="16"/>
      <c r="C1772" s="17"/>
      <c r="D1772" s="16"/>
    </row>
    <row r="1773" spans="1:4" s="3" customFormat="1" ht="14.25" x14ac:dyDescent="0.2">
      <c r="A1773" s="15"/>
      <c r="B1773" s="16"/>
      <c r="C1773" s="17"/>
      <c r="D1773" s="16"/>
    </row>
    <row r="1774" spans="1:4" s="3" customFormat="1" ht="14.25" x14ac:dyDescent="0.2">
      <c r="A1774" s="18"/>
      <c r="B1774" s="16"/>
      <c r="C1774" s="17"/>
      <c r="D1774" s="16"/>
    </row>
    <row r="1775" spans="1:4" s="3" customFormat="1" ht="14.25" x14ac:dyDescent="0.2">
      <c r="A1775" s="15"/>
      <c r="B1775" s="16"/>
      <c r="C1775" s="17"/>
      <c r="D1775" s="16"/>
    </row>
    <row r="1776" spans="1:4" s="3" customFormat="1" ht="14.25" x14ac:dyDescent="0.2">
      <c r="A1776" s="18"/>
      <c r="B1776" s="16"/>
      <c r="C1776" s="17"/>
      <c r="D1776" s="16"/>
    </row>
    <row r="1777" spans="1:4" s="3" customFormat="1" ht="14.25" x14ac:dyDescent="0.2">
      <c r="A1777" s="15"/>
      <c r="B1777" s="16"/>
      <c r="C1777" s="17"/>
      <c r="D1777" s="16"/>
    </row>
    <row r="1778" spans="1:4" s="3" customFormat="1" ht="14.25" x14ac:dyDescent="0.2">
      <c r="A1778" s="18"/>
      <c r="B1778" s="16"/>
      <c r="C1778" s="17"/>
      <c r="D1778" s="16"/>
    </row>
    <row r="1779" spans="1:4" s="3" customFormat="1" ht="14.25" x14ac:dyDescent="0.2">
      <c r="A1779" s="15"/>
      <c r="B1779" s="16"/>
      <c r="C1779" s="17"/>
      <c r="D1779" s="16"/>
    </row>
    <row r="1780" spans="1:4" s="3" customFormat="1" ht="14.25" x14ac:dyDescent="0.2">
      <c r="A1780" s="18"/>
      <c r="B1780" s="16"/>
      <c r="C1780" s="17"/>
      <c r="D1780" s="16"/>
    </row>
    <row r="1781" spans="1:4" s="3" customFormat="1" ht="14.25" x14ac:dyDescent="0.2">
      <c r="A1781" s="15"/>
      <c r="B1781" s="16"/>
      <c r="C1781" s="17"/>
      <c r="D1781" s="16"/>
    </row>
    <row r="1782" spans="1:4" s="3" customFormat="1" ht="14.25" x14ac:dyDescent="0.2">
      <c r="A1782" s="18"/>
      <c r="B1782" s="16"/>
      <c r="C1782" s="17"/>
      <c r="D1782" s="16"/>
    </row>
    <row r="1783" spans="1:4" s="3" customFormat="1" ht="14.25" x14ac:dyDescent="0.2">
      <c r="A1783" s="15"/>
      <c r="B1783" s="16"/>
      <c r="C1783" s="17"/>
      <c r="D1783" s="16"/>
    </row>
    <row r="1784" spans="1:4" s="3" customFormat="1" ht="14.25" x14ac:dyDescent="0.2">
      <c r="A1784" s="18"/>
      <c r="B1784" s="16"/>
      <c r="C1784" s="17"/>
      <c r="D1784" s="16"/>
    </row>
    <row r="1785" spans="1:4" s="3" customFormat="1" ht="14.25" x14ac:dyDescent="0.2">
      <c r="A1785" s="15"/>
      <c r="B1785" s="16"/>
      <c r="C1785" s="17"/>
      <c r="D1785" s="16"/>
    </row>
    <row r="1786" spans="1:4" s="3" customFormat="1" ht="14.25" x14ac:dyDescent="0.2">
      <c r="A1786" s="18"/>
      <c r="B1786" s="16"/>
      <c r="C1786" s="17"/>
      <c r="D1786" s="16"/>
    </row>
    <row r="1787" spans="1:4" s="3" customFormat="1" ht="14.25" x14ac:dyDescent="0.2">
      <c r="A1787" s="15"/>
      <c r="B1787" s="16"/>
      <c r="C1787" s="17"/>
      <c r="D1787" s="16"/>
    </row>
    <row r="1788" spans="1:4" s="3" customFormat="1" ht="14.25" x14ac:dyDescent="0.2">
      <c r="A1788" s="18"/>
      <c r="B1788" s="16"/>
      <c r="C1788" s="17"/>
      <c r="D1788" s="16"/>
    </row>
    <row r="1789" spans="1:4" s="3" customFormat="1" ht="14.25" x14ac:dyDescent="0.2">
      <c r="A1789" s="15"/>
      <c r="B1789" s="16"/>
      <c r="C1789" s="17"/>
      <c r="D1789" s="16"/>
    </row>
    <row r="1790" spans="1:4" s="3" customFormat="1" ht="14.25" x14ac:dyDescent="0.2">
      <c r="A1790" s="18"/>
      <c r="B1790" s="16"/>
      <c r="C1790" s="17"/>
      <c r="D1790" s="16"/>
    </row>
    <row r="1791" spans="1:4" s="3" customFormat="1" ht="14.25" x14ac:dyDescent="0.2">
      <c r="A1791" s="15"/>
      <c r="B1791" s="16"/>
      <c r="C1791" s="17"/>
      <c r="D1791" s="16"/>
    </row>
    <row r="1792" spans="1:4" s="3" customFormat="1" ht="14.25" x14ac:dyDescent="0.2">
      <c r="A1792" s="18"/>
      <c r="B1792" s="16"/>
      <c r="C1792" s="17"/>
      <c r="D1792" s="16"/>
    </row>
    <row r="1793" spans="1:4" s="3" customFormat="1" ht="14.25" x14ac:dyDescent="0.2">
      <c r="A1793" s="15"/>
      <c r="B1793" s="16"/>
      <c r="C1793" s="17"/>
      <c r="D1793" s="16"/>
    </row>
    <row r="1794" spans="1:4" s="3" customFormat="1" ht="14.25" x14ac:dyDescent="0.2">
      <c r="A1794" s="18"/>
      <c r="B1794" s="16"/>
      <c r="C1794" s="17"/>
      <c r="D1794" s="16"/>
    </row>
    <row r="1795" spans="1:4" s="3" customFormat="1" ht="14.25" x14ac:dyDescent="0.2">
      <c r="A1795" s="15"/>
      <c r="B1795" s="16"/>
      <c r="C1795" s="17"/>
      <c r="D1795" s="16"/>
    </row>
    <row r="1796" spans="1:4" s="3" customFormat="1" ht="14.25" x14ac:dyDescent="0.2">
      <c r="A1796" s="18"/>
      <c r="B1796" s="16"/>
      <c r="C1796" s="17"/>
      <c r="D1796" s="16"/>
    </row>
    <row r="1797" spans="1:4" s="3" customFormat="1" ht="14.25" x14ac:dyDescent="0.2">
      <c r="A1797" s="15"/>
      <c r="B1797" s="16"/>
      <c r="C1797" s="17"/>
      <c r="D1797" s="16"/>
    </row>
    <row r="1798" spans="1:4" s="3" customFormat="1" ht="14.25" x14ac:dyDescent="0.2">
      <c r="A1798" s="18"/>
      <c r="B1798" s="16"/>
      <c r="C1798" s="17"/>
      <c r="D1798" s="16"/>
    </row>
    <row r="1799" spans="1:4" s="3" customFormat="1" ht="14.25" x14ac:dyDescent="0.2">
      <c r="A1799" s="15"/>
      <c r="B1799" s="16"/>
      <c r="C1799" s="17"/>
      <c r="D1799" s="16"/>
    </row>
    <row r="1800" spans="1:4" s="3" customFormat="1" ht="14.25" x14ac:dyDescent="0.2">
      <c r="A1800" s="18"/>
      <c r="B1800" s="16"/>
      <c r="C1800" s="17"/>
      <c r="D1800" s="16"/>
    </row>
    <row r="1801" spans="1:4" s="3" customFormat="1" ht="14.25" x14ac:dyDescent="0.2">
      <c r="A1801" s="15"/>
      <c r="B1801" s="16"/>
      <c r="C1801" s="17"/>
      <c r="D1801" s="16"/>
    </row>
    <row r="1802" spans="1:4" s="3" customFormat="1" ht="14.25" x14ac:dyDescent="0.2">
      <c r="A1802" s="18"/>
      <c r="B1802" s="16"/>
      <c r="C1802" s="17"/>
      <c r="D1802" s="16"/>
    </row>
    <row r="1803" spans="1:4" s="3" customFormat="1" ht="14.25" x14ac:dyDescent="0.2">
      <c r="A1803" s="15"/>
      <c r="B1803" s="16"/>
      <c r="C1803" s="17"/>
      <c r="D1803" s="16"/>
    </row>
    <row r="1804" spans="1:4" s="3" customFormat="1" ht="14.25" x14ac:dyDescent="0.2">
      <c r="A1804" s="18"/>
      <c r="B1804" s="16"/>
      <c r="C1804" s="17"/>
      <c r="D1804" s="16"/>
    </row>
    <row r="1805" spans="1:4" s="3" customFormat="1" ht="14.25" x14ac:dyDescent="0.2">
      <c r="A1805" s="15"/>
      <c r="B1805" s="16"/>
      <c r="C1805" s="17"/>
      <c r="D1805" s="16"/>
    </row>
    <row r="1806" spans="1:4" s="3" customFormat="1" ht="14.25" x14ac:dyDescent="0.2">
      <c r="A1806" s="18"/>
      <c r="B1806" s="16"/>
      <c r="C1806" s="17"/>
      <c r="D1806" s="16"/>
    </row>
    <row r="1807" spans="1:4" s="3" customFormat="1" ht="14.25" x14ac:dyDescent="0.2">
      <c r="A1807" s="15"/>
      <c r="B1807" s="16"/>
      <c r="C1807" s="17"/>
      <c r="D1807" s="16"/>
    </row>
    <row r="1808" spans="1:4" s="3" customFormat="1" ht="14.25" x14ac:dyDescent="0.2">
      <c r="A1808" s="18"/>
      <c r="B1808" s="16"/>
      <c r="C1808" s="17"/>
      <c r="D1808" s="16"/>
    </row>
    <row r="1809" spans="1:4" s="3" customFormat="1" ht="14.25" x14ac:dyDescent="0.2">
      <c r="A1809" s="15"/>
      <c r="B1809" s="16"/>
      <c r="C1809" s="17"/>
      <c r="D1809" s="16"/>
    </row>
    <row r="1810" spans="1:4" s="3" customFormat="1" ht="14.25" x14ac:dyDescent="0.2">
      <c r="A1810" s="18"/>
      <c r="B1810" s="16"/>
      <c r="C1810" s="17"/>
      <c r="D1810" s="16"/>
    </row>
    <row r="1811" spans="1:4" s="3" customFormat="1" ht="14.25" x14ac:dyDescent="0.2">
      <c r="A1811" s="15"/>
      <c r="B1811" s="16"/>
      <c r="C1811" s="17"/>
      <c r="D1811" s="16"/>
    </row>
    <row r="1812" spans="1:4" s="3" customFormat="1" ht="14.25" x14ac:dyDescent="0.2">
      <c r="A1812" s="18"/>
      <c r="B1812" s="16"/>
      <c r="C1812" s="17"/>
      <c r="D1812" s="16"/>
    </row>
    <row r="1813" spans="1:4" s="3" customFormat="1" ht="14.25" x14ac:dyDescent="0.2">
      <c r="A1813" s="15"/>
      <c r="B1813" s="16"/>
      <c r="C1813" s="17"/>
      <c r="D1813" s="16"/>
    </row>
    <row r="1814" spans="1:4" s="3" customFormat="1" ht="14.25" x14ac:dyDescent="0.2">
      <c r="A1814" s="18"/>
      <c r="B1814" s="16"/>
      <c r="C1814" s="17"/>
      <c r="D1814" s="16"/>
    </row>
    <row r="1815" spans="1:4" s="3" customFormat="1" ht="14.25" x14ac:dyDescent="0.2">
      <c r="A1815" s="15"/>
      <c r="B1815" s="16"/>
      <c r="C1815" s="17"/>
      <c r="D1815" s="16"/>
    </row>
    <row r="1816" spans="1:4" s="3" customFormat="1" ht="14.25" x14ac:dyDescent="0.2">
      <c r="A1816" s="18"/>
      <c r="B1816" s="16"/>
      <c r="C1816" s="17"/>
      <c r="D1816" s="16"/>
    </row>
    <row r="1817" spans="1:4" s="3" customFormat="1" ht="14.25" x14ac:dyDescent="0.2">
      <c r="A1817" s="15"/>
      <c r="B1817" s="16"/>
      <c r="C1817" s="17"/>
      <c r="D1817" s="16"/>
    </row>
    <row r="1818" spans="1:4" s="3" customFormat="1" ht="14.25" x14ac:dyDescent="0.2">
      <c r="A1818" s="18"/>
      <c r="B1818" s="16"/>
      <c r="C1818" s="17"/>
      <c r="D1818" s="16"/>
    </row>
    <row r="1819" spans="1:4" s="3" customFormat="1" ht="14.25" x14ac:dyDescent="0.2">
      <c r="A1819" s="15"/>
      <c r="B1819" s="16"/>
      <c r="C1819" s="17"/>
      <c r="D1819" s="16"/>
    </row>
    <row r="1820" spans="1:4" s="3" customFormat="1" ht="14.25" x14ac:dyDescent="0.2">
      <c r="A1820" s="18"/>
      <c r="B1820" s="16"/>
      <c r="C1820" s="17"/>
      <c r="D1820" s="16"/>
    </row>
    <row r="1821" spans="1:4" s="3" customFormat="1" ht="14.25" x14ac:dyDescent="0.2">
      <c r="A1821" s="15"/>
      <c r="B1821" s="16"/>
      <c r="C1821" s="17"/>
      <c r="D1821" s="16"/>
    </row>
    <row r="1822" spans="1:4" s="3" customFormat="1" ht="14.25" x14ac:dyDescent="0.2">
      <c r="A1822" s="18"/>
      <c r="B1822" s="16"/>
      <c r="C1822" s="17"/>
      <c r="D1822" s="16"/>
    </row>
    <row r="1823" spans="1:4" s="3" customFormat="1" ht="14.25" x14ac:dyDescent="0.2">
      <c r="A1823" s="15"/>
      <c r="B1823" s="16"/>
      <c r="C1823" s="17"/>
      <c r="D1823" s="16"/>
    </row>
    <row r="1824" spans="1:4" s="3" customFormat="1" ht="14.25" x14ac:dyDescent="0.2">
      <c r="A1824" s="18"/>
      <c r="B1824" s="16"/>
      <c r="C1824" s="17"/>
      <c r="D1824" s="16"/>
    </row>
    <row r="1825" spans="1:4" s="3" customFormat="1" ht="14.25" x14ac:dyDescent="0.2">
      <c r="A1825" s="15"/>
      <c r="B1825" s="16"/>
      <c r="C1825" s="17"/>
      <c r="D1825" s="16"/>
    </row>
    <row r="1826" spans="1:4" s="3" customFormat="1" ht="14.25" x14ac:dyDescent="0.2">
      <c r="A1826" s="18"/>
      <c r="B1826" s="16"/>
      <c r="C1826" s="17"/>
      <c r="D1826" s="16"/>
    </row>
    <row r="1827" spans="1:4" s="3" customFormat="1" ht="14.25" x14ac:dyDescent="0.2">
      <c r="A1827" s="15"/>
      <c r="B1827" s="16"/>
      <c r="C1827" s="17"/>
      <c r="D1827" s="16"/>
    </row>
    <row r="1828" spans="1:4" s="3" customFormat="1" ht="14.25" x14ac:dyDescent="0.2">
      <c r="A1828" s="18"/>
      <c r="B1828" s="16"/>
      <c r="C1828" s="17"/>
      <c r="D1828" s="16"/>
    </row>
    <row r="1829" spans="1:4" s="3" customFormat="1" ht="14.25" x14ac:dyDescent="0.2">
      <c r="A1829" s="15"/>
      <c r="B1829" s="16"/>
      <c r="C1829" s="17"/>
      <c r="D1829" s="16"/>
    </row>
    <row r="1830" spans="1:4" s="3" customFormat="1" ht="14.25" x14ac:dyDescent="0.2">
      <c r="A1830" s="18"/>
      <c r="B1830" s="16"/>
      <c r="C1830" s="17"/>
      <c r="D1830" s="16"/>
    </row>
    <row r="1831" spans="1:4" s="3" customFormat="1" ht="14.25" x14ac:dyDescent="0.2">
      <c r="A1831" s="15"/>
      <c r="B1831" s="16"/>
      <c r="C1831" s="17"/>
      <c r="D1831" s="16"/>
    </row>
    <row r="1832" spans="1:4" s="3" customFormat="1" ht="14.25" x14ac:dyDescent="0.2">
      <c r="A1832" s="18"/>
      <c r="B1832" s="16"/>
      <c r="C1832" s="17"/>
      <c r="D1832" s="16"/>
    </row>
    <row r="1833" spans="1:4" s="3" customFormat="1" ht="14.25" x14ac:dyDescent="0.2">
      <c r="A1833" s="15"/>
      <c r="B1833" s="16"/>
      <c r="C1833" s="17"/>
      <c r="D1833" s="16"/>
    </row>
    <row r="1834" spans="1:4" s="3" customFormat="1" ht="14.25" x14ac:dyDescent="0.2">
      <c r="A1834" s="18"/>
      <c r="B1834" s="16"/>
      <c r="C1834" s="17"/>
      <c r="D1834" s="16"/>
    </row>
    <row r="1835" spans="1:4" s="3" customFormat="1" ht="14.25" x14ac:dyDescent="0.2">
      <c r="A1835" s="15"/>
      <c r="B1835" s="16"/>
      <c r="C1835" s="17"/>
      <c r="D1835" s="16"/>
    </row>
    <row r="1836" spans="1:4" s="3" customFormat="1" ht="14.25" x14ac:dyDescent="0.2">
      <c r="A1836" s="18"/>
      <c r="B1836" s="16"/>
      <c r="C1836" s="17"/>
      <c r="D1836" s="16"/>
    </row>
    <row r="1837" spans="1:4" s="3" customFormat="1" ht="14.25" x14ac:dyDescent="0.2">
      <c r="A1837" s="15"/>
      <c r="B1837" s="16"/>
      <c r="C1837" s="17"/>
      <c r="D1837" s="16"/>
    </row>
    <row r="1838" spans="1:4" s="3" customFormat="1" ht="14.25" x14ac:dyDescent="0.2">
      <c r="A1838" s="18"/>
      <c r="B1838" s="16"/>
      <c r="C1838" s="17"/>
      <c r="D1838" s="16"/>
    </row>
    <row r="1839" spans="1:4" s="3" customFormat="1" ht="14.25" x14ac:dyDescent="0.2">
      <c r="A1839" s="15"/>
      <c r="B1839" s="16"/>
      <c r="C1839" s="17"/>
      <c r="D1839" s="16"/>
    </row>
    <row r="1840" spans="1:4" s="3" customFormat="1" ht="14.25" x14ac:dyDescent="0.2">
      <c r="A1840" s="18"/>
      <c r="B1840" s="16"/>
      <c r="C1840" s="17"/>
      <c r="D1840" s="16"/>
    </row>
    <row r="1841" spans="1:4" s="3" customFormat="1" ht="14.25" x14ac:dyDescent="0.2">
      <c r="A1841" s="15"/>
      <c r="B1841" s="16"/>
      <c r="C1841" s="17"/>
      <c r="D1841" s="16"/>
    </row>
    <row r="1842" spans="1:4" s="3" customFormat="1" ht="14.25" x14ac:dyDescent="0.2">
      <c r="A1842" s="18"/>
      <c r="B1842" s="16"/>
      <c r="C1842" s="17"/>
      <c r="D1842" s="16"/>
    </row>
    <row r="1843" spans="1:4" s="3" customFormat="1" ht="14.25" x14ac:dyDescent="0.2">
      <c r="A1843" s="15"/>
      <c r="B1843" s="16"/>
      <c r="C1843" s="17"/>
      <c r="D1843" s="16"/>
    </row>
    <row r="1844" spans="1:4" s="3" customFormat="1" ht="14.25" x14ac:dyDescent="0.2">
      <c r="A1844" s="18"/>
      <c r="B1844" s="16"/>
      <c r="C1844" s="17"/>
      <c r="D1844" s="16"/>
    </row>
    <row r="1845" spans="1:4" s="3" customFormat="1" ht="14.25" x14ac:dyDescent="0.2">
      <c r="A1845" s="15"/>
      <c r="B1845" s="16"/>
      <c r="C1845" s="17"/>
      <c r="D1845" s="16"/>
    </row>
    <row r="1846" spans="1:4" s="3" customFormat="1" ht="14.25" x14ac:dyDescent="0.2">
      <c r="A1846" s="18"/>
      <c r="B1846" s="16"/>
      <c r="C1846" s="17"/>
      <c r="D1846" s="16"/>
    </row>
    <row r="1847" spans="1:4" s="3" customFormat="1" ht="14.25" x14ac:dyDescent="0.2">
      <c r="A1847" s="15"/>
      <c r="B1847" s="16"/>
      <c r="C1847" s="17"/>
      <c r="D1847" s="16"/>
    </row>
    <row r="1848" spans="1:4" s="3" customFormat="1" ht="14.25" x14ac:dyDescent="0.2">
      <c r="A1848" s="18"/>
      <c r="B1848" s="16"/>
      <c r="C1848" s="17"/>
      <c r="D1848" s="16"/>
    </row>
    <row r="1849" spans="1:4" s="3" customFormat="1" ht="14.25" x14ac:dyDescent="0.2">
      <c r="A1849" s="15"/>
      <c r="B1849" s="16"/>
      <c r="C1849" s="17"/>
      <c r="D1849" s="16"/>
    </row>
    <row r="1850" spans="1:4" s="3" customFormat="1" ht="14.25" x14ac:dyDescent="0.2">
      <c r="A1850" s="18"/>
      <c r="B1850" s="16"/>
      <c r="C1850" s="17"/>
      <c r="D1850" s="16"/>
    </row>
    <row r="1851" spans="1:4" s="3" customFormat="1" ht="14.25" x14ac:dyDescent="0.2">
      <c r="A1851" s="15"/>
      <c r="B1851" s="16"/>
      <c r="C1851" s="17"/>
      <c r="D1851" s="16"/>
    </row>
    <row r="1852" spans="1:4" s="3" customFormat="1" ht="14.25" x14ac:dyDescent="0.2">
      <c r="A1852" s="18"/>
      <c r="B1852" s="16"/>
      <c r="C1852" s="17"/>
      <c r="D1852" s="16"/>
    </row>
    <row r="1853" spans="1:4" s="3" customFormat="1" ht="14.25" x14ac:dyDescent="0.2">
      <c r="A1853" s="15"/>
      <c r="B1853" s="16"/>
      <c r="C1853" s="17"/>
      <c r="D1853" s="16"/>
    </row>
    <row r="1854" spans="1:4" s="3" customFormat="1" ht="14.25" x14ac:dyDescent="0.2">
      <c r="A1854" s="18"/>
      <c r="B1854" s="16"/>
      <c r="C1854" s="17"/>
      <c r="D1854" s="16"/>
    </row>
    <row r="1855" spans="1:4" s="3" customFormat="1" ht="14.25" x14ac:dyDescent="0.2">
      <c r="A1855" s="15"/>
      <c r="B1855" s="16"/>
      <c r="C1855" s="17"/>
      <c r="D1855" s="16"/>
    </row>
    <row r="1856" spans="1:4" s="3" customFormat="1" ht="14.25" x14ac:dyDescent="0.2">
      <c r="A1856" s="18"/>
      <c r="B1856" s="16"/>
      <c r="C1856" s="17"/>
      <c r="D1856" s="16"/>
    </row>
    <row r="1857" spans="1:4" s="3" customFormat="1" ht="14.25" x14ac:dyDescent="0.2">
      <c r="A1857" s="15"/>
      <c r="B1857" s="16"/>
      <c r="C1857" s="17"/>
      <c r="D1857" s="16"/>
    </row>
    <row r="1858" spans="1:4" s="3" customFormat="1" ht="14.25" x14ac:dyDescent="0.2">
      <c r="A1858" s="18"/>
      <c r="B1858" s="16"/>
      <c r="C1858" s="17"/>
      <c r="D1858" s="16"/>
    </row>
    <row r="1859" spans="1:4" s="3" customFormat="1" ht="14.25" x14ac:dyDescent="0.2">
      <c r="A1859" s="15"/>
      <c r="B1859" s="16"/>
      <c r="C1859" s="17"/>
      <c r="D1859" s="16"/>
    </row>
    <row r="1860" spans="1:4" s="3" customFormat="1" ht="14.25" x14ac:dyDescent="0.2">
      <c r="A1860" s="18"/>
      <c r="B1860" s="16"/>
      <c r="C1860" s="17"/>
      <c r="D1860" s="16"/>
    </row>
    <row r="1861" spans="1:4" s="3" customFormat="1" ht="14.25" x14ac:dyDescent="0.2">
      <c r="A1861" s="15"/>
      <c r="B1861" s="16"/>
      <c r="C1861" s="17"/>
      <c r="D1861" s="16"/>
    </row>
    <row r="1862" spans="1:4" s="3" customFormat="1" ht="14.25" x14ac:dyDescent="0.2">
      <c r="A1862" s="18"/>
      <c r="B1862" s="16"/>
      <c r="C1862" s="17"/>
      <c r="D1862" s="16"/>
    </row>
    <row r="1863" spans="1:4" s="3" customFormat="1" ht="14.25" x14ac:dyDescent="0.2">
      <c r="A1863" s="15"/>
      <c r="B1863" s="16"/>
      <c r="C1863" s="17"/>
      <c r="D1863" s="16"/>
    </row>
    <row r="1864" spans="1:4" s="3" customFormat="1" ht="14.25" x14ac:dyDescent="0.2">
      <c r="A1864" s="18"/>
      <c r="B1864" s="16"/>
      <c r="C1864" s="17"/>
      <c r="D1864" s="16"/>
    </row>
    <row r="1865" spans="1:4" s="3" customFormat="1" ht="14.25" x14ac:dyDescent="0.2">
      <c r="A1865" s="15"/>
      <c r="B1865" s="16"/>
      <c r="C1865" s="17"/>
      <c r="D1865" s="16"/>
    </row>
    <row r="1866" spans="1:4" s="3" customFormat="1" ht="14.25" x14ac:dyDescent="0.2">
      <c r="A1866" s="18"/>
      <c r="B1866" s="16"/>
      <c r="C1866" s="17"/>
      <c r="D1866" s="16"/>
    </row>
    <row r="1867" spans="1:4" s="3" customFormat="1" ht="14.25" x14ac:dyDescent="0.2">
      <c r="A1867" s="15"/>
      <c r="B1867" s="16"/>
      <c r="C1867" s="17"/>
      <c r="D1867" s="16"/>
    </row>
    <row r="1868" spans="1:4" s="3" customFormat="1" ht="14.25" x14ac:dyDescent="0.2">
      <c r="A1868" s="18"/>
      <c r="B1868" s="16"/>
      <c r="C1868" s="17"/>
      <c r="D1868" s="16"/>
    </row>
    <row r="1869" spans="1:4" s="3" customFormat="1" ht="14.25" x14ac:dyDescent="0.2">
      <c r="A1869" s="15"/>
      <c r="B1869" s="16"/>
      <c r="C1869" s="17"/>
      <c r="D1869" s="16"/>
    </row>
    <row r="1870" spans="1:4" s="3" customFormat="1" ht="14.25" x14ac:dyDescent="0.2">
      <c r="A1870" s="18"/>
      <c r="B1870" s="16"/>
      <c r="C1870" s="17"/>
      <c r="D1870" s="16"/>
    </row>
    <row r="1871" spans="1:4" s="3" customFormat="1" ht="14.25" x14ac:dyDescent="0.2">
      <c r="A1871" s="15"/>
      <c r="B1871" s="16"/>
      <c r="C1871" s="17"/>
      <c r="D1871" s="16"/>
    </row>
    <row r="1872" spans="1:4" s="3" customFormat="1" ht="14.25" x14ac:dyDescent="0.2">
      <c r="A1872" s="18"/>
      <c r="B1872" s="16"/>
      <c r="C1872" s="17"/>
      <c r="D1872" s="16"/>
    </row>
    <row r="1873" spans="1:4" s="3" customFormat="1" ht="14.25" x14ac:dyDescent="0.2">
      <c r="A1873" s="15"/>
      <c r="B1873" s="16"/>
      <c r="C1873" s="17"/>
      <c r="D1873" s="16"/>
    </row>
    <row r="1874" spans="1:4" s="3" customFormat="1" ht="14.25" x14ac:dyDescent="0.2">
      <c r="A1874" s="18"/>
      <c r="B1874" s="16"/>
      <c r="C1874" s="17"/>
      <c r="D1874" s="16"/>
    </row>
    <row r="1875" spans="1:4" s="3" customFormat="1" ht="14.25" x14ac:dyDescent="0.2">
      <c r="A1875" s="15"/>
      <c r="B1875" s="16"/>
      <c r="C1875" s="17"/>
      <c r="D1875" s="16"/>
    </row>
    <row r="1876" spans="1:4" s="3" customFormat="1" ht="14.25" x14ac:dyDescent="0.2">
      <c r="A1876" s="18"/>
      <c r="B1876" s="16"/>
      <c r="C1876" s="17"/>
      <c r="D1876" s="16"/>
    </row>
    <row r="1877" spans="1:4" s="3" customFormat="1" ht="14.25" x14ac:dyDescent="0.2">
      <c r="A1877" s="15"/>
      <c r="B1877" s="16"/>
      <c r="C1877" s="17"/>
      <c r="D1877" s="16"/>
    </row>
    <row r="1878" spans="1:4" s="3" customFormat="1" ht="14.25" x14ac:dyDescent="0.2">
      <c r="A1878" s="18"/>
      <c r="B1878" s="16"/>
      <c r="C1878" s="17"/>
      <c r="D1878" s="16"/>
    </row>
    <row r="1879" spans="1:4" s="3" customFormat="1" ht="14.25" x14ac:dyDescent="0.2">
      <c r="A1879" s="15"/>
      <c r="B1879" s="16"/>
      <c r="C1879" s="17"/>
      <c r="D1879" s="16"/>
    </row>
    <row r="1880" spans="1:4" s="3" customFormat="1" ht="14.25" x14ac:dyDescent="0.2">
      <c r="A1880" s="18"/>
      <c r="B1880" s="16"/>
      <c r="C1880" s="17"/>
      <c r="D1880" s="16"/>
    </row>
    <row r="1881" spans="1:4" s="3" customFormat="1" ht="14.25" x14ac:dyDescent="0.2">
      <c r="A1881" s="15"/>
      <c r="B1881" s="16"/>
      <c r="C1881" s="17"/>
      <c r="D1881" s="16"/>
    </row>
    <row r="1882" spans="1:4" s="3" customFormat="1" ht="14.25" x14ac:dyDescent="0.2">
      <c r="A1882" s="18"/>
      <c r="B1882" s="16"/>
      <c r="C1882" s="17"/>
      <c r="D1882" s="16"/>
    </row>
    <row r="1883" spans="1:4" s="3" customFormat="1" ht="14.25" x14ac:dyDescent="0.2">
      <c r="A1883" s="15"/>
      <c r="B1883" s="16"/>
      <c r="C1883" s="17"/>
      <c r="D1883" s="16"/>
    </row>
    <row r="1884" spans="1:4" s="3" customFormat="1" ht="14.25" x14ac:dyDescent="0.2">
      <c r="A1884" s="18"/>
      <c r="B1884" s="16"/>
      <c r="C1884" s="17"/>
      <c r="D1884" s="16"/>
    </row>
    <row r="1885" spans="1:4" s="3" customFormat="1" ht="14.25" x14ac:dyDescent="0.2">
      <c r="A1885" s="15"/>
      <c r="B1885" s="16"/>
      <c r="C1885" s="17"/>
      <c r="D1885" s="16"/>
    </row>
    <row r="1886" spans="1:4" s="3" customFormat="1" ht="14.25" x14ac:dyDescent="0.2">
      <c r="A1886" s="18"/>
      <c r="B1886" s="16"/>
      <c r="C1886" s="17"/>
      <c r="D1886" s="16"/>
    </row>
    <row r="1887" spans="1:4" s="3" customFormat="1" ht="14.25" x14ac:dyDescent="0.2">
      <c r="A1887" s="15"/>
      <c r="B1887" s="16"/>
      <c r="C1887" s="17"/>
      <c r="D1887" s="16"/>
    </row>
    <row r="1888" spans="1:4" s="3" customFormat="1" ht="14.25" x14ac:dyDescent="0.2">
      <c r="A1888" s="18"/>
      <c r="B1888" s="16"/>
      <c r="C1888" s="17"/>
      <c r="D1888" s="16"/>
    </row>
    <row r="1889" spans="1:4" s="3" customFormat="1" ht="14.25" x14ac:dyDescent="0.2">
      <c r="A1889" s="15"/>
      <c r="B1889" s="16"/>
      <c r="C1889" s="17"/>
      <c r="D1889" s="16"/>
    </row>
    <row r="1890" spans="1:4" s="3" customFormat="1" ht="14.25" x14ac:dyDescent="0.2">
      <c r="A1890" s="18"/>
      <c r="B1890" s="16"/>
      <c r="C1890" s="17"/>
      <c r="D1890" s="16"/>
    </row>
    <row r="1891" spans="1:4" s="3" customFormat="1" ht="14.25" x14ac:dyDescent="0.2">
      <c r="A1891" s="15"/>
      <c r="B1891" s="16"/>
      <c r="C1891" s="17"/>
      <c r="D1891" s="16"/>
    </row>
    <row r="1892" spans="1:4" s="3" customFormat="1" ht="14.25" x14ac:dyDescent="0.2">
      <c r="A1892" s="18"/>
      <c r="B1892" s="16"/>
      <c r="C1892" s="17"/>
      <c r="D1892" s="16"/>
    </row>
    <row r="1893" spans="1:4" s="3" customFormat="1" ht="14.25" x14ac:dyDescent="0.2">
      <c r="A1893" s="15"/>
      <c r="B1893" s="16"/>
      <c r="C1893" s="17"/>
      <c r="D1893" s="16"/>
    </row>
    <row r="1894" spans="1:4" s="3" customFormat="1" ht="14.25" x14ac:dyDescent="0.2">
      <c r="A1894" s="18"/>
      <c r="B1894" s="16"/>
      <c r="C1894" s="17"/>
      <c r="D1894" s="16"/>
    </row>
    <row r="1895" spans="1:4" s="3" customFormat="1" ht="14.25" x14ac:dyDescent="0.2">
      <c r="A1895" s="15"/>
      <c r="B1895" s="16"/>
      <c r="C1895" s="17"/>
      <c r="D1895" s="16"/>
    </row>
    <row r="1896" spans="1:4" s="3" customFormat="1" ht="14.25" x14ac:dyDescent="0.2">
      <c r="A1896" s="18"/>
      <c r="B1896" s="16"/>
      <c r="C1896" s="17"/>
      <c r="D1896" s="16"/>
    </row>
    <row r="1897" spans="1:4" s="3" customFormat="1" ht="14.25" x14ac:dyDescent="0.2">
      <c r="A1897" s="15"/>
      <c r="B1897" s="16"/>
      <c r="C1897" s="17"/>
      <c r="D1897" s="16"/>
    </row>
    <row r="1898" spans="1:4" s="3" customFormat="1" ht="14.25" x14ac:dyDescent="0.2">
      <c r="A1898" s="18"/>
      <c r="B1898" s="16"/>
      <c r="C1898" s="17"/>
      <c r="D1898" s="16"/>
    </row>
    <row r="1899" spans="1:4" s="3" customFormat="1" ht="14.25" x14ac:dyDescent="0.2">
      <c r="A1899" s="15"/>
      <c r="B1899" s="16"/>
      <c r="C1899" s="17"/>
      <c r="D1899" s="16"/>
    </row>
    <row r="1900" spans="1:4" s="3" customFormat="1" ht="14.25" x14ac:dyDescent="0.2">
      <c r="A1900" s="18"/>
      <c r="B1900" s="16"/>
      <c r="C1900" s="17"/>
      <c r="D1900" s="16"/>
    </row>
    <row r="1901" spans="1:4" s="3" customFormat="1" ht="14.25" x14ac:dyDescent="0.2">
      <c r="A1901" s="15"/>
      <c r="B1901" s="16"/>
      <c r="C1901" s="17"/>
      <c r="D1901" s="16"/>
    </row>
    <row r="1902" spans="1:4" s="3" customFormat="1" ht="14.25" x14ac:dyDescent="0.2">
      <c r="A1902" s="18"/>
      <c r="B1902" s="16"/>
      <c r="C1902" s="17"/>
      <c r="D1902" s="16"/>
    </row>
    <row r="1903" spans="1:4" s="3" customFormat="1" ht="14.25" x14ac:dyDescent="0.2">
      <c r="A1903" s="15"/>
      <c r="B1903" s="16"/>
      <c r="C1903" s="17"/>
      <c r="D1903" s="16"/>
    </row>
    <row r="1904" spans="1:4" s="3" customFormat="1" ht="14.25" x14ac:dyDescent="0.2">
      <c r="A1904" s="18"/>
      <c r="B1904" s="16"/>
      <c r="C1904" s="17"/>
      <c r="D1904" s="16"/>
    </row>
    <row r="1905" spans="1:4" s="3" customFormat="1" ht="14.25" x14ac:dyDescent="0.2">
      <c r="A1905" s="15"/>
      <c r="B1905" s="16"/>
      <c r="C1905" s="17"/>
      <c r="D1905" s="16"/>
    </row>
    <row r="1906" spans="1:4" s="3" customFormat="1" ht="14.25" x14ac:dyDescent="0.2">
      <c r="A1906" s="18"/>
      <c r="B1906" s="16"/>
      <c r="C1906" s="17"/>
      <c r="D1906" s="16"/>
    </row>
    <row r="1907" spans="1:4" s="3" customFormat="1" ht="14.25" x14ac:dyDescent="0.2">
      <c r="A1907" s="15"/>
      <c r="B1907" s="16"/>
      <c r="C1907" s="17"/>
      <c r="D1907" s="16"/>
    </row>
    <row r="1908" spans="1:4" s="3" customFormat="1" ht="14.25" x14ac:dyDescent="0.2">
      <c r="A1908" s="18"/>
      <c r="B1908" s="16"/>
      <c r="C1908" s="17"/>
      <c r="D1908" s="16"/>
    </row>
    <row r="1909" spans="1:4" s="3" customFormat="1" ht="14.25" x14ac:dyDescent="0.2">
      <c r="A1909" s="15"/>
      <c r="B1909" s="16"/>
      <c r="C1909" s="17"/>
      <c r="D1909" s="16"/>
    </row>
    <row r="1910" spans="1:4" s="3" customFormat="1" ht="14.25" x14ac:dyDescent="0.2">
      <c r="A1910" s="18"/>
      <c r="B1910" s="16"/>
      <c r="C1910" s="17"/>
      <c r="D1910" s="16"/>
    </row>
    <row r="1911" spans="1:4" s="3" customFormat="1" ht="14.25" x14ac:dyDescent="0.2">
      <c r="A1911" s="15"/>
      <c r="B1911" s="16"/>
      <c r="C1911" s="17"/>
      <c r="D1911" s="16"/>
    </row>
    <row r="1912" spans="1:4" s="3" customFormat="1" ht="14.25" x14ac:dyDescent="0.2">
      <c r="A1912" s="18"/>
      <c r="B1912" s="16"/>
      <c r="C1912" s="17"/>
      <c r="D1912" s="16"/>
    </row>
    <row r="1913" spans="1:4" s="3" customFormat="1" ht="14.25" x14ac:dyDescent="0.2">
      <c r="A1913" s="15"/>
      <c r="B1913" s="16"/>
      <c r="C1913" s="17"/>
      <c r="D1913" s="16"/>
    </row>
    <row r="1914" spans="1:4" s="3" customFormat="1" ht="14.25" x14ac:dyDescent="0.2">
      <c r="A1914" s="18"/>
      <c r="B1914" s="16"/>
      <c r="C1914" s="17"/>
      <c r="D1914" s="16"/>
    </row>
    <row r="1915" spans="1:4" s="3" customFormat="1" ht="14.25" x14ac:dyDescent="0.2">
      <c r="A1915" s="15"/>
      <c r="B1915" s="16"/>
      <c r="C1915" s="17"/>
      <c r="D1915" s="16"/>
    </row>
    <row r="1916" spans="1:4" s="3" customFormat="1" ht="14.25" x14ac:dyDescent="0.2">
      <c r="A1916" s="18"/>
      <c r="B1916" s="16"/>
      <c r="C1916" s="17"/>
      <c r="D1916" s="16"/>
    </row>
    <row r="1917" spans="1:4" s="3" customFormat="1" ht="14.25" x14ac:dyDescent="0.2">
      <c r="A1917" s="15"/>
      <c r="B1917" s="16"/>
      <c r="C1917" s="17"/>
      <c r="D1917" s="16"/>
    </row>
    <row r="1918" spans="1:4" s="3" customFormat="1" ht="14.25" x14ac:dyDescent="0.2">
      <c r="A1918" s="18"/>
      <c r="B1918" s="16"/>
      <c r="C1918" s="17"/>
      <c r="D1918" s="16"/>
    </row>
    <row r="1919" spans="1:4" s="3" customFormat="1" ht="14.25" x14ac:dyDescent="0.2">
      <c r="A1919" s="15"/>
      <c r="B1919" s="16"/>
      <c r="C1919" s="17"/>
      <c r="D1919" s="16"/>
    </row>
    <row r="1920" spans="1:4" s="3" customFormat="1" ht="14.25" x14ac:dyDescent="0.2">
      <c r="A1920" s="18"/>
      <c r="B1920" s="16"/>
      <c r="C1920" s="17"/>
      <c r="D1920" s="16"/>
    </row>
    <row r="1921" spans="1:4" s="3" customFormat="1" ht="14.25" x14ac:dyDescent="0.2">
      <c r="A1921" s="15"/>
      <c r="B1921" s="16"/>
      <c r="C1921" s="17"/>
      <c r="D1921" s="16"/>
    </row>
    <row r="1922" spans="1:4" s="3" customFormat="1" ht="14.25" x14ac:dyDescent="0.2">
      <c r="A1922" s="18"/>
      <c r="B1922" s="16"/>
      <c r="C1922" s="17"/>
      <c r="D1922" s="16"/>
    </row>
    <row r="1923" spans="1:4" s="3" customFormat="1" ht="14.25" x14ac:dyDescent="0.2">
      <c r="A1923" s="15"/>
      <c r="B1923" s="16"/>
      <c r="C1923" s="17"/>
      <c r="D1923" s="16"/>
    </row>
    <row r="1924" spans="1:4" s="3" customFormat="1" ht="14.25" x14ac:dyDescent="0.2">
      <c r="A1924" s="18"/>
      <c r="B1924" s="16"/>
      <c r="C1924" s="17"/>
      <c r="D1924" s="16"/>
    </row>
    <row r="1925" spans="1:4" s="3" customFormat="1" ht="14.25" x14ac:dyDescent="0.2">
      <c r="A1925" s="15"/>
      <c r="B1925" s="16"/>
      <c r="C1925" s="17"/>
      <c r="D1925" s="16"/>
    </row>
    <row r="1926" spans="1:4" s="3" customFormat="1" ht="14.25" x14ac:dyDescent="0.2">
      <c r="A1926" s="18"/>
      <c r="B1926" s="16"/>
      <c r="C1926" s="17"/>
      <c r="D1926" s="16"/>
    </row>
    <row r="1927" spans="1:4" s="3" customFormat="1" ht="14.25" x14ac:dyDescent="0.2">
      <c r="A1927" s="15"/>
      <c r="B1927" s="16"/>
      <c r="C1927" s="17"/>
      <c r="D1927" s="16"/>
    </row>
    <row r="1928" spans="1:4" s="3" customFormat="1" ht="14.25" x14ac:dyDescent="0.2">
      <c r="A1928" s="18"/>
      <c r="B1928" s="16"/>
      <c r="C1928" s="17"/>
      <c r="D1928" s="16"/>
    </row>
    <row r="1929" spans="1:4" s="3" customFormat="1" ht="14.25" x14ac:dyDescent="0.2">
      <c r="A1929" s="15"/>
      <c r="B1929" s="16"/>
      <c r="C1929" s="17"/>
      <c r="D1929" s="16"/>
    </row>
    <row r="1930" spans="1:4" s="3" customFormat="1" ht="14.25" x14ac:dyDescent="0.2">
      <c r="A1930" s="18"/>
      <c r="B1930" s="16"/>
      <c r="C1930" s="17"/>
      <c r="D1930" s="16"/>
    </row>
    <row r="1931" spans="1:4" s="3" customFormat="1" ht="14.25" x14ac:dyDescent="0.2">
      <c r="A1931" s="15"/>
      <c r="B1931" s="16"/>
      <c r="C1931" s="17"/>
      <c r="D1931" s="16"/>
    </row>
    <row r="1932" spans="1:4" s="3" customFormat="1" ht="14.25" x14ac:dyDescent="0.2">
      <c r="A1932" s="18"/>
      <c r="B1932" s="16"/>
      <c r="C1932" s="17"/>
      <c r="D1932" s="16"/>
    </row>
    <row r="1933" spans="1:4" s="3" customFormat="1" ht="14.25" x14ac:dyDescent="0.2">
      <c r="A1933" s="15"/>
      <c r="B1933" s="16"/>
      <c r="C1933" s="17"/>
      <c r="D1933" s="16"/>
    </row>
    <row r="1934" spans="1:4" s="3" customFormat="1" ht="14.25" x14ac:dyDescent="0.2">
      <c r="A1934" s="18"/>
      <c r="B1934" s="16"/>
      <c r="C1934" s="17"/>
      <c r="D1934" s="16"/>
    </row>
    <row r="1935" spans="1:4" s="3" customFormat="1" ht="14.25" x14ac:dyDescent="0.2">
      <c r="A1935" s="15"/>
      <c r="B1935" s="16"/>
      <c r="C1935" s="17"/>
      <c r="D1935" s="16"/>
    </row>
    <row r="1936" spans="1:4" s="3" customFormat="1" ht="14.25" x14ac:dyDescent="0.2">
      <c r="A1936" s="18"/>
      <c r="B1936" s="16"/>
      <c r="C1936" s="17"/>
      <c r="D1936" s="16"/>
    </row>
    <row r="1937" spans="1:4" s="3" customFormat="1" ht="14.25" x14ac:dyDescent="0.2">
      <c r="A1937" s="15"/>
      <c r="B1937" s="16"/>
      <c r="C1937" s="17"/>
      <c r="D1937" s="16"/>
    </row>
    <row r="1938" spans="1:4" s="3" customFormat="1" ht="14.25" x14ac:dyDescent="0.2">
      <c r="A1938" s="18"/>
      <c r="B1938" s="16"/>
      <c r="C1938" s="17"/>
      <c r="D1938" s="16"/>
    </row>
    <row r="1939" spans="1:4" s="3" customFormat="1" ht="14.25" x14ac:dyDescent="0.2">
      <c r="A1939" s="15"/>
      <c r="B1939" s="16"/>
      <c r="C1939" s="17"/>
      <c r="D1939" s="16"/>
    </row>
    <row r="1940" spans="1:4" s="3" customFormat="1" ht="14.25" x14ac:dyDescent="0.2">
      <c r="A1940" s="18"/>
      <c r="B1940" s="16"/>
      <c r="C1940" s="17"/>
      <c r="D1940" s="16"/>
    </row>
    <row r="1941" spans="1:4" s="3" customFormat="1" ht="14.25" x14ac:dyDescent="0.2">
      <c r="A1941" s="15"/>
      <c r="B1941" s="16"/>
      <c r="C1941" s="17"/>
      <c r="D1941" s="16"/>
    </row>
    <row r="1942" spans="1:4" s="3" customFormat="1" ht="14.25" x14ac:dyDescent="0.2">
      <c r="A1942" s="18"/>
      <c r="B1942" s="16"/>
      <c r="C1942" s="17"/>
      <c r="D1942" s="16"/>
    </row>
    <row r="1943" spans="1:4" s="3" customFormat="1" ht="14.25" x14ac:dyDescent="0.2">
      <c r="A1943" s="15"/>
      <c r="B1943" s="16"/>
      <c r="C1943" s="17"/>
      <c r="D1943" s="16"/>
    </row>
    <row r="1944" spans="1:4" s="3" customFormat="1" ht="14.25" x14ac:dyDescent="0.2">
      <c r="A1944" s="18"/>
      <c r="B1944" s="16"/>
      <c r="C1944" s="17"/>
      <c r="D1944" s="16"/>
    </row>
    <row r="1945" spans="1:4" s="3" customFormat="1" ht="14.25" x14ac:dyDescent="0.2">
      <c r="A1945" s="15"/>
      <c r="B1945" s="16"/>
      <c r="C1945" s="17"/>
      <c r="D1945" s="16"/>
    </row>
    <row r="1946" spans="1:4" s="3" customFormat="1" ht="14.25" x14ac:dyDescent="0.2">
      <c r="A1946" s="18"/>
      <c r="B1946" s="16"/>
      <c r="C1946" s="17"/>
      <c r="D1946" s="16"/>
    </row>
    <row r="1947" spans="1:4" s="3" customFormat="1" ht="14.25" x14ac:dyDescent="0.2">
      <c r="A1947" s="15"/>
      <c r="B1947" s="16"/>
      <c r="C1947" s="17"/>
      <c r="D1947" s="16"/>
    </row>
    <row r="1948" spans="1:4" s="3" customFormat="1" ht="14.25" x14ac:dyDescent="0.2">
      <c r="A1948" s="18"/>
      <c r="B1948" s="16"/>
      <c r="C1948" s="17"/>
      <c r="D1948" s="16"/>
    </row>
    <row r="1949" spans="1:4" s="3" customFormat="1" ht="14.25" x14ac:dyDescent="0.2">
      <c r="A1949" s="15"/>
      <c r="B1949" s="16"/>
      <c r="C1949" s="17"/>
      <c r="D1949" s="16"/>
    </row>
    <row r="1950" spans="1:4" s="3" customFormat="1" ht="14.25" x14ac:dyDescent="0.2">
      <c r="A1950" s="18"/>
      <c r="B1950" s="16"/>
      <c r="C1950" s="17"/>
      <c r="D1950" s="16"/>
    </row>
    <row r="1951" spans="1:4" s="3" customFormat="1" ht="14.25" x14ac:dyDescent="0.2">
      <c r="A1951" s="15"/>
      <c r="B1951" s="16"/>
      <c r="C1951" s="17"/>
      <c r="D1951" s="16"/>
    </row>
    <row r="1952" spans="1:4" s="3" customFormat="1" ht="14.25" x14ac:dyDescent="0.2">
      <c r="A1952" s="18"/>
      <c r="B1952" s="16"/>
      <c r="C1952" s="17"/>
      <c r="D1952" s="16"/>
    </row>
    <row r="1953" spans="1:4" s="3" customFormat="1" ht="14.25" x14ac:dyDescent="0.2">
      <c r="A1953" s="15"/>
      <c r="B1953" s="16"/>
      <c r="C1953" s="17"/>
      <c r="D1953" s="16"/>
    </row>
    <row r="1954" spans="1:4" s="3" customFormat="1" ht="14.25" x14ac:dyDescent="0.2">
      <c r="A1954" s="18"/>
      <c r="B1954" s="16"/>
      <c r="C1954" s="17"/>
      <c r="D1954" s="16"/>
    </row>
    <row r="1955" spans="1:4" s="3" customFormat="1" ht="14.25" x14ac:dyDescent="0.2">
      <c r="A1955" s="15"/>
      <c r="B1955" s="16"/>
      <c r="C1955" s="17"/>
      <c r="D1955" s="16"/>
    </row>
    <row r="1956" spans="1:4" s="3" customFormat="1" ht="14.25" x14ac:dyDescent="0.2">
      <c r="A1956" s="18"/>
      <c r="B1956" s="16"/>
      <c r="C1956" s="17"/>
      <c r="D1956" s="16"/>
    </row>
    <row r="1957" spans="1:4" s="3" customFormat="1" ht="14.25" x14ac:dyDescent="0.2">
      <c r="A1957" s="15"/>
      <c r="B1957" s="16"/>
      <c r="C1957" s="17"/>
      <c r="D1957" s="16"/>
    </row>
    <row r="1958" spans="1:4" s="3" customFormat="1" ht="14.25" x14ac:dyDescent="0.2">
      <c r="A1958" s="18"/>
      <c r="B1958" s="16"/>
      <c r="C1958" s="17"/>
      <c r="D1958" s="16"/>
    </row>
    <row r="1959" spans="1:4" s="3" customFormat="1" ht="14.25" x14ac:dyDescent="0.2">
      <c r="A1959" s="15"/>
      <c r="B1959" s="16"/>
      <c r="C1959" s="17"/>
      <c r="D1959" s="16"/>
    </row>
    <row r="1960" spans="1:4" s="3" customFormat="1" ht="14.25" x14ac:dyDescent="0.2">
      <c r="A1960" s="18"/>
      <c r="B1960" s="16"/>
      <c r="C1960" s="17"/>
      <c r="D1960" s="16"/>
    </row>
    <row r="1961" spans="1:4" s="3" customFormat="1" ht="14.25" x14ac:dyDescent="0.2">
      <c r="A1961" s="15"/>
      <c r="B1961" s="16"/>
      <c r="C1961" s="17"/>
      <c r="D1961" s="16"/>
    </row>
    <row r="1962" spans="1:4" s="3" customFormat="1" ht="14.25" x14ac:dyDescent="0.2">
      <c r="A1962" s="18"/>
      <c r="B1962" s="16"/>
      <c r="C1962" s="17"/>
      <c r="D1962" s="16"/>
    </row>
    <row r="1963" spans="1:4" s="3" customFormat="1" ht="14.25" x14ac:dyDescent="0.2">
      <c r="A1963" s="15"/>
      <c r="B1963" s="16"/>
      <c r="C1963" s="17"/>
      <c r="D1963" s="16"/>
    </row>
    <row r="1964" spans="1:4" s="3" customFormat="1" ht="14.25" x14ac:dyDescent="0.2">
      <c r="A1964" s="18"/>
      <c r="B1964" s="16"/>
      <c r="C1964" s="17"/>
      <c r="D1964" s="16"/>
    </row>
    <row r="1965" spans="1:4" s="3" customFormat="1" ht="14.25" x14ac:dyDescent="0.2">
      <c r="A1965" s="15"/>
      <c r="B1965" s="16"/>
      <c r="C1965" s="17"/>
      <c r="D1965" s="16"/>
    </row>
    <row r="1966" spans="1:4" s="3" customFormat="1" ht="14.25" x14ac:dyDescent="0.2">
      <c r="A1966" s="18"/>
      <c r="B1966" s="16"/>
      <c r="C1966" s="17"/>
      <c r="D1966" s="16"/>
    </row>
    <row r="1967" spans="1:4" s="3" customFormat="1" ht="14.25" x14ac:dyDescent="0.2">
      <c r="A1967" s="15"/>
      <c r="B1967" s="16"/>
      <c r="C1967" s="17"/>
      <c r="D1967" s="16"/>
    </row>
    <row r="1968" spans="1:4" s="3" customFormat="1" ht="14.25" x14ac:dyDescent="0.2">
      <c r="A1968" s="18"/>
      <c r="B1968" s="16"/>
      <c r="C1968" s="17"/>
      <c r="D1968" s="16"/>
    </row>
    <row r="1969" spans="1:4" s="3" customFormat="1" ht="14.25" x14ac:dyDescent="0.2">
      <c r="A1969" s="15"/>
      <c r="B1969" s="16"/>
      <c r="C1969" s="17"/>
      <c r="D1969" s="16"/>
    </row>
    <row r="1970" spans="1:4" s="3" customFormat="1" ht="14.25" x14ac:dyDescent="0.2">
      <c r="A1970" s="18"/>
      <c r="B1970" s="16"/>
      <c r="C1970" s="17"/>
      <c r="D1970" s="16"/>
    </row>
    <row r="1971" spans="1:4" s="3" customFormat="1" ht="14.25" x14ac:dyDescent="0.2">
      <c r="A1971" s="15"/>
      <c r="B1971" s="16"/>
      <c r="C1971" s="17"/>
      <c r="D1971" s="16"/>
    </row>
    <row r="1972" spans="1:4" s="3" customFormat="1" ht="14.25" x14ac:dyDescent="0.2">
      <c r="A1972" s="18"/>
      <c r="B1972" s="16"/>
      <c r="C1972" s="17"/>
      <c r="D1972" s="16"/>
    </row>
    <row r="1973" spans="1:4" s="3" customFormat="1" ht="14.25" x14ac:dyDescent="0.2">
      <c r="A1973" s="15"/>
      <c r="B1973" s="16"/>
      <c r="C1973" s="17"/>
      <c r="D1973" s="16"/>
    </row>
    <row r="1974" spans="1:4" s="3" customFormat="1" ht="14.25" x14ac:dyDescent="0.2">
      <c r="A1974" s="18"/>
      <c r="B1974" s="16"/>
      <c r="C1974" s="17"/>
      <c r="D1974" s="16"/>
    </row>
    <row r="1975" spans="1:4" s="3" customFormat="1" ht="14.25" x14ac:dyDescent="0.2">
      <c r="A1975" s="15"/>
      <c r="B1975" s="16"/>
      <c r="C1975" s="17"/>
      <c r="D1975" s="16"/>
    </row>
    <row r="1976" spans="1:4" s="3" customFormat="1" ht="14.25" x14ac:dyDescent="0.2">
      <c r="A1976" s="18"/>
      <c r="B1976" s="16"/>
      <c r="C1976" s="17"/>
      <c r="D1976" s="16"/>
    </row>
    <row r="1977" spans="1:4" s="3" customFormat="1" ht="14.25" x14ac:dyDescent="0.2">
      <c r="A1977" s="15"/>
      <c r="B1977" s="16"/>
      <c r="C1977" s="17"/>
      <c r="D1977" s="16"/>
    </row>
    <row r="1978" spans="1:4" s="3" customFormat="1" ht="14.25" x14ac:dyDescent="0.2">
      <c r="A1978" s="18"/>
      <c r="B1978" s="16"/>
      <c r="C1978" s="17"/>
      <c r="D1978" s="16"/>
    </row>
    <row r="1979" spans="1:4" s="3" customFormat="1" ht="14.25" x14ac:dyDescent="0.2">
      <c r="A1979" s="15"/>
      <c r="B1979" s="16"/>
      <c r="C1979" s="17"/>
      <c r="D1979" s="16"/>
    </row>
    <row r="1980" spans="1:4" s="3" customFormat="1" ht="14.25" x14ac:dyDescent="0.2">
      <c r="A1980" s="18"/>
      <c r="B1980" s="16"/>
      <c r="C1980" s="17"/>
      <c r="D1980" s="16"/>
    </row>
    <row r="1981" spans="1:4" s="3" customFormat="1" ht="14.25" x14ac:dyDescent="0.2">
      <c r="A1981" s="15"/>
      <c r="B1981" s="16"/>
      <c r="C1981" s="17"/>
      <c r="D1981" s="16"/>
    </row>
    <row r="1982" spans="1:4" s="3" customFormat="1" ht="14.25" x14ac:dyDescent="0.2">
      <c r="A1982" s="18"/>
      <c r="B1982" s="16"/>
      <c r="C1982" s="17"/>
      <c r="D1982" s="16"/>
    </row>
    <row r="1983" spans="1:4" s="3" customFormat="1" ht="14.25" x14ac:dyDescent="0.2">
      <c r="A1983" s="15"/>
      <c r="B1983" s="16"/>
      <c r="C1983" s="17"/>
      <c r="D1983" s="16"/>
    </row>
    <row r="1984" spans="1:4" s="3" customFormat="1" ht="14.25" x14ac:dyDescent="0.2">
      <c r="A1984" s="18"/>
      <c r="B1984" s="16"/>
      <c r="C1984" s="17"/>
      <c r="D1984" s="16"/>
    </row>
    <row r="1985" spans="1:4" s="3" customFormat="1" ht="14.25" x14ac:dyDescent="0.2">
      <c r="A1985" s="15"/>
      <c r="B1985" s="16"/>
      <c r="C1985" s="17"/>
      <c r="D1985" s="16"/>
    </row>
    <row r="1986" spans="1:4" s="3" customFormat="1" ht="14.25" x14ac:dyDescent="0.2">
      <c r="A1986" s="18"/>
      <c r="B1986" s="16"/>
      <c r="C1986" s="17"/>
      <c r="D1986" s="16"/>
    </row>
    <row r="1987" spans="1:4" s="3" customFormat="1" ht="14.25" x14ac:dyDescent="0.2">
      <c r="A1987" s="15"/>
      <c r="B1987" s="16"/>
      <c r="C1987" s="17"/>
      <c r="D1987" s="16"/>
    </row>
    <row r="1988" spans="1:4" s="3" customFormat="1" ht="14.25" x14ac:dyDescent="0.2">
      <c r="A1988" s="18"/>
      <c r="B1988" s="16"/>
      <c r="C1988" s="17"/>
      <c r="D1988" s="16"/>
    </row>
    <row r="1989" spans="1:4" s="3" customFormat="1" ht="14.25" x14ac:dyDescent="0.2">
      <c r="A1989" s="15"/>
      <c r="B1989" s="16"/>
      <c r="C1989" s="17"/>
      <c r="D1989" s="16"/>
    </row>
    <row r="1990" spans="1:4" s="3" customFormat="1" ht="14.25" x14ac:dyDescent="0.2">
      <c r="A1990" s="18"/>
      <c r="B1990" s="16"/>
      <c r="C1990" s="17"/>
      <c r="D1990" s="16"/>
    </row>
    <row r="1991" spans="1:4" s="3" customFormat="1" ht="14.25" x14ac:dyDescent="0.2">
      <c r="A1991" s="15"/>
      <c r="B1991" s="16"/>
      <c r="C1991" s="17"/>
      <c r="D1991" s="16"/>
    </row>
    <row r="1992" spans="1:4" s="3" customFormat="1" ht="14.25" x14ac:dyDescent="0.2">
      <c r="A1992" s="18"/>
      <c r="B1992" s="16"/>
      <c r="C1992" s="17"/>
      <c r="D1992" s="16"/>
    </row>
    <row r="1993" spans="1:4" s="3" customFormat="1" ht="14.25" x14ac:dyDescent="0.2">
      <c r="A1993" s="15"/>
      <c r="B1993" s="16"/>
      <c r="C1993" s="17"/>
      <c r="D1993" s="16"/>
    </row>
    <row r="1994" spans="1:4" s="3" customFormat="1" ht="14.25" x14ac:dyDescent="0.2">
      <c r="A1994" s="18"/>
      <c r="B1994" s="16"/>
      <c r="C1994" s="17"/>
      <c r="D1994" s="16"/>
    </row>
    <row r="1995" spans="1:4" s="3" customFormat="1" ht="14.25" x14ac:dyDescent="0.2">
      <c r="A1995" s="15"/>
      <c r="B1995" s="16"/>
      <c r="C1995" s="17"/>
      <c r="D1995" s="16"/>
    </row>
    <row r="1996" spans="1:4" s="3" customFormat="1" ht="14.25" x14ac:dyDescent="0.2">
      <c r="A1996" s="18"/>
      <c r="B1996" s="16"/>
      <c r="C1996" s="17"/>
      <c r="D1996" s="16"/>
    </row>
    <row r="1997" spans="1:4" s="3" customFormat="1" ht="14.25" x14ac:dyDescent="0.2">
      <c r="A1997" s="15"/>
      <c r="B1997" s="16"/>
      <c r="C1997" s="17"/>
      <c r="D1997" s="16"/>
    </row>
    <row r="1998" spans="1:4" s="3" customFormat="1" ht="14.25" x14ac:dyDescent="0.2">
      <c r="A1998" s="18"/>
      <c r="B1998" s="16"/>
      <c r="C1998" s="17"/>
      <c r="D1998" s="16"/>
    </row>
    <row r="1999" spans="1:4" s="3" customFormat="1" ht="14.25" x14ac:dyDescent="0.2">
      <c r="A1999" s="15"/>
      <c r="B1999" s="16"/>
      <c r="C1999" s="17"/>
      <c r="D1999" s="16"/>
    </row>
    <row r="2000" spans="1:4" s="3" customFormat="1" ht="14.25" x14ac:dyDescent="0.2">
      <c r="A2000" s="18"/>
      <c r="B2000" s="16"/>
      <c r="C2000" s="17"/>
      <c r="D2000" s="16"/>
    </row>
    <row r="2001" spans="1:4" s="3" customFormat="1" ht="14.25" x14ac:dyDescent="0.2">
      <c r="A2001" s="15"/>
      <c r="B2001" s="16"/>
      <c r="C2001" s="17"/>
      <c r="D2001" s="16"/>
    </row>
    <row r="2002" spans="1:4" s="3" customFormat="1" ht="14.25" x14ac:dyDescent="0.2">
      <c r="A2002" s="18"/>
      <c r="B2002" s="16"/>
      <c r="C2002" s="17"/>
      <c r="D2002" s="16"/>
    </row>
    <row r="2003" spans="1:4" s="3" customFormat="1" ht="14.25" x14ac:dyDescent="0.2">
      <c r="A2003" s="15"/>
      <c r="B2003" s="16"/>
      <c r="C2003" s="17"/>
      <c r="D2003" s="16"/>
    </row>
    <row r="2004" spans="1:4" s="3" customFormat="1" ht="14.25" x14ac:dyDescent="0.2">
      <c r="A2004" s="18"/>
      <c r="B2004" s="16"/>
      <c r="C2004" s="17"/>
      <c r="D2004" s="16"/>
    </row>
    <row r="2005" spans="1:4" s="3" customFormat="1" ht="14.25" x14ac:dyDescent="0.2">
      <c r="A2005" s="15"/>
      <c r="B2005" s="16"/>
      <c r="C2005" s="17"/>
      <c r="D2005" s="16"/>
    </row>
    <row r="2006" spans="1:4" s="3" customFormat="1" ht="14.25" x14ac:dyDescent="0.2">
      <c r="A2006" s="18"/>
      <c r="B2006" s="16"/>
      <c r="C2006" s="17"/>
      <c r="D2006" s="16"/>
    </row>
    <row r="2007" spans="1:4" s="3" customFormat="1" ht="14.25" x14ac:dyDescent="0.2">
      <c r="A2007" s="15"/>
      <c r="B2007" s="16"/>
      <c r="C2007" s="17"/>
      <c r="D2007" s="16"/>
    </row>
    <row r="2008" spans="1:4" s="3" customFormat="1" ht="14.25" x14ac:dyDescent="0.2">
      <c r="A2008" s="18"/>
      <c r="B2008" s="16"/>
      <c r="C2008" s="17"/>
      <c r="D2008" s="16"/>
    </row>
    <row r="2009" spans="1:4" s="3" customFormat="1" ht="14.25" x14ac:dyDescent="0.2">
      <c r="A2009" s="15"/>
      <c r="B2009" s="16"/>
      <c r="C2009" s="17"/>
      <c r="D2009" s="16"/>
    </row>
    <row r="2010" spans="1:4" s="3" customFormat="1" ht="14.25" x14ac:dyDescent="0.2">
      <c r="A2010" s="18"/>
      <c r="B2010" s="16"/>
      <c r="C2010" s="17"/>
      <c r="D2010" s="16"/>
    </row>
    <row r="2011" spans="1:4" s="3" customFormat="1" ht="14.25" x14ac:dyDescent="0.2">
      <c r="A2011" s="15"/>
      <c r="B2011" s="16"/>
      <c r="C2011" s="17"/>
      <c r="D2011" s="16"/>
    </row>
    <row r="2012" spans="1:4" s="3" customFormat="1" ht="14.25" x14ac:dyDescent="0.2">
      <c r="A2012" s="18"/>
      <c r="B2012" s="16"/>
      <c r="C2012" s="17"/>
      <c r="D2012" s="16"/>
    </row>
    <row r="2013" spans="1:4" s="3" customFormat="1" ht="14.25" x14ac:dyDescent="0.2">
      <c r="A2013" s="15"/>
      <c r="B2013" s="16"/>
      <c r="C2013" s="17"/>
      <c r="D2013" s="16"/>
    </row>
    <row r="2014" spans="1:4" s="3" customFormat="1" ht="14.25" x14ac:dyDescent="0.2">
      <c r="A2014" s="18"/>
      <c r="B2014" s="16"/>
      <c r="C2014" s="17"/>
      <c r="D2014" s="16"/>
    </row>
    <row r="2015" spans="1:4" s="3" customFormat="1" ht="14.25" x14ac:dyDescent="0.2">
      <c r="A2015" s="15"/>
      <c r="B2015" s="16"/>
      <c r="C2015" s="17"/>
      <c r="D2015" s="16"/>
    </row>
    <row r="2016" spans="1:4" s="3" customFormat="1" ht="14.25" x14ac:dyDescent="0.2">
      <c r="A2016" s="18"/>
      <c r="B2016" s="16"/>
      <c r="C2016" s="17"/>
      <c r="D2016" s="16"/>
    </row>
    <row r="2017" spans="1:4" s="3" customFormat="1" ht="14.25" x14ac:dyDescent="0.2">
      <c r="A2017" s="15"/>
      <c r="B2017" s="16"/>
      <c r="C2017" s="17"/>
      <c r="D2017" s="16"/>
    </row>
    <row r="2018" spans="1:4" s="3" customFormat="1" ht="14.25" x14ac:dyDescent="0.2">
      <c r="A2018" s="18"/>
      <c r="B2018" s="16"/>
      <c r="C2018" s="17"/>
      <c r="D2018" s="16"/>
    </row>
    <row r="2019" spans="1:4" s="3" customFormat="1" ht="14.25" x14ac:dyDescent="0.2">
      <c r="A2019" s="15"/>
      <c r="B2019" s="16"/>
      <c r="C2019" s="17"/>
      <c r="D2019" s="16"/>
    </row>
    <row r="2020" spans="1:4" s="3" customFormat="1" ht="14.25" x14ac:dyDescent="0.2">
      <c r="A2020" s="18"/>
      <c r="B2020" s="16"/>
      <c r="C2020" s="17"/>
      <c r="D2020" s="16"/>
    </row>
    <row r="2021" spans="1:4" s="3" customFormat="1" ht="14.25" x14ac:dyDescent="0.2">
      <c r="A2021" s="15"/>
      <c r="B2021" s="16"/>
      <c r="C2021" s="17"/>
      <c r="D2021" s="16"/>
    </row>
    <row r="2022" spans="1:4" s="3" customFormat="1" ht="14.25" x14ac:dyDescent="0.2">
      <c r="A2022" s="18"/>
      <c r="B2022" s="16"/>
      <c r="C2022" s="17"/>
      <c r="D2022" s="16"/>
    </row>
    <row r="2023" spans="1:4" s="3" customFormat="1" ht="14.25" x14ac:dyDescent="0.2">
      <c r="A2023" s="15"/>
      <c r="B2023" s="16"/>
      <c r="C2023" s="17"/>
      <c r="D2023" s="16"/>
    </row>
    <row r="2024" spans="1:4" s="3" customFormat="1" ht="14.25" x14ac:dyDescent="0.2">
      <c r="A2024" s="18"/>
      <c r="B2024" s="16"/>
      <c r="C2024" s="17"/>
      <c r="D2024" s="16"/>
    </row>
    <row r="2025" spans="1:4" s="3" customFormat="1" ht="14.25" x14ac:dyDescent="0.2">
      <c r="A2025" s="15"/>
      <c r="B2025" s="16"/>
      <c r="C2025" s="17"/>
      <c r="D2025" s="16"/>
    </row>
    <row r="2026" spans="1:4" s="3" customFormat="1" ht="14.25" x14ac:dyDescent="0.2">
      <c r="A2026" s="18"/>
      <c r="B2026" s="16"/>
      <c r="C2026" s="17"/>
      <c r="D2026" s="16"/>
    </row>
    <row r="2027" spans="1:4" s="3" customFormat="1" ht="14.25" x14ac:dyDescent="0.2">
      <c r="A2027" s="15"/>
      <c r="B2027" s="16"/>
      <c r="C2027" s="17"/>
      <c r="D2027" s="16"/>
    </row>
    <row r="2028" spans="1:4" s="3" customFormat="1" ht="14.25" x14ac:dyDescent="0.2">
      <c r="A2028" s="18"/>
      <c r="B2028" s="16"/>
      <c r="C2028" s="17"/>
      <c r="D2028" s="16"/>
    </row>
    <row r="2029" spans="1:4" s="3" customFormat="1" ht="14.25" x14ac:dyDescent="0.2">
      <c r="A2029" s="15"/>
      <c r="B2029" s="16"/>
      <c r="C2029" s="17"/>
      <c r="D2029" s="16"/>
    </row>
    <row r="2030" spans="1:4" s="3" customFormat="1" ht="14.25" x14ac:dyDescent="0.2">
      <c r="A2030" s="18"/>
      <c r="B2030" s="16"/>
      <c r="C2030" s="17"/>
      <c r="D2030" s="16"/>
    </row>
    <row r="2031" spans="1:4" s="3" customFormat="1" ht="14.25" x14ac:dyDescent="0.2">
      <c r="A2031" s="15"/>
      <c r="B2031" s="16"/>
      <c r="C2031" s="17"/>
      <c r="D2031" s="16"/>
    </row>
    <row r="2032" spans="1:4" s="3" customFormat="1" ht="14.25" x14ac:dyDescent="0.2">
      <c r="A2032" s="18"/>
      <c r="B2032" s="16"/>
      <c r="C2032" s="17"/>
      <c r="D2032" s="16"/>
    </row>
    <row r="2033" spans="1:4" s="3" customFormat="1" ht="14.25" x14ac:dyDescent="0.2">
      <c r="A2033" s="15"/>
      <c r="B2033" s="16"/>
      <c r="C2033" s="17"/>
      <c r="D2033" s="16"/>
    </row>
    <row r="2034" spans="1:4" s="3" customFormat="1" ht="14.25" x14ac:dyDescent="0.2">
      <c r="A2034" s="18"/>
      <c r="B2034" s="16"/>
      <c r="C2034" s="17"/>
      <c r="D2034" s="16"/>
    </row>
    <row r="2035" spans="1:4" s="3" customFormat="1" ht="14.25" x14ac:dyDescent="0.2">
      <c r="A2035" s="15"/>
      <c r="B2035" s="16"/>
      <c r="C2035" s="17"/>
      <c r="D2035" s="16"/>
    </row>
    <row r="2036" spans="1:4" s="3" customFormat="1" ht="14.25" x14ac:dyDescent="0.2">
      <c r="A2036" s="18"/>
      <c r="B2036" s="16"/>
      <c r="C2036" s="17"/>
      <c r="D2036" s="16"/>
    </row>
    <row r="2037" spans="1:4" s="3" customFormat="1" ht="14.25" x14ac:dyDescent="0.2">
      <c r="A2037" s="15"/>
      <c r="B2037" s="16"/>
      <c r="C2037" s="17"/>
      <c r="D2037" s="16"/>
    </row>
    <row r="2038" spans="1:4" s="3" customFormat="1" ht="14.25" x14ac:dyDescent="0.2">
      <c r="A2038" s="18"/>
      <c r="B2038" s="16"/>
      <c r="C2038" s="17"/>
      <c r="D2038" s="16"/>
    </row>
    <row r="2039" spans="1:4" s="3" customFormat="1" ht="14.25" x14ac:dyDescent="0.2">
      <c r="A2039" s="15"/>
      <c r="B2039" s="16"/>
      <c r="C2039" s="17"/>
      <c r="D2039" s="16"/>
    </row>
    <row r="2040" spans="1:4" s="3" customFormat="1" ht="14.25" x14ac:dyDescent="0.2">
      <c r="A2040" s="18"/>
      <c r="B2040" s="16"/>
      <c r="C2040" s="17"/>
      <c r="D2040" s="16"/>
    </row>
    <row r="2041" spans="1:4" s="3" customFormat="1" ht="14.25" x14ac:dyDescent="0.2">
      <c r="A2041" s="15"/>
      <c r="B2041" s="16"/>
      <c r="C2041" s="17"/>
      <c r="D2041" s="16"/>
    </row>
    <row r="2042" spans="1:4" s="3" customFormat="1" ht="14.25" x14ac:dyDescent="0.2">
      <c r="A2042" s="18"/>
      <c r="B2042" s="16"/>
      <c r="C2042" s="17"/>
      <c r="D2042" s="16"/>
    </row>
    <row r="2043" spans="1:4" s="3" customFormat="1" ht="14.25" x14ac:dyDescent="0.2">
      <c r="A2043" s="15"/>
      <c r="B2043" s="16"/>
      <c r="C2043" s="17"/>
      <c r="D2043" s="16"/>
    </row>
    <row r="2044" spans="1:4" s="3" customFormat="1" ht="14.25" x14ac:dyDescent="0.2">
      <c r="A2044" s="18"/>
      <c r="B2044" s="16"/>
      <c r="C2044" s="17"/>
      <c r="D2044" s="16"/>
    </row>
    <row r="2045" spans="1:4" s="3" customFormat="1" ht="14.25" x14ac:dyDescent="0.2">
      <c r="A2045" s="15"/>
      <c r="B2045" s="16"/>
      <c r="C2045" s="17"/>
      <c r="D2045" s="16"/>
    </row>
    <row r="2046" spans="1:4" s="3" customFormat="1" ht="14.25" x14ac:dyDescent="0.2">
      <c r="A2046" s="18"/>
      <c r="B2046" s="16"/>
      <c r="C2046" s="17"/>
      <c r="D2046" s="16"/>
    </row>
    <row r="2047" spans="1:4" s="3" customFormat="1" ht="14.25" x14ac:dyDescent="0.2">
      <c r="A2047" s="15"/>
      <c r="B2047" s="16"/>
      <c r="C2047" s="17"/>
      <c r="D2047" s="16"/>
    </row>
    <row r="2048" spans="1:4" s="3" customFormat="1" ht="14.25" x14ac:dyDescent="0.2">
      <c r="A2048" s="18"/>
      <c r="B2048" s="16"/>
      <c r="C2048" s="17"/>
      <c r="D2048" s="16"/>
    </row>
    <row r="2049" spans="1:4" s="3" customFormat="1" ht="14.25" x14ac:dyDescent="0.2">
      <c r="A2049" s="15"/>
      <c r="B2049" s="16"/>
      <c r="C2049" s="17"/>
      <c r="D2049" s="16"/>
    </row>
    <row r="2050" spans="1:4" s="3" customFormat="1" ht="14.25" x14ac:dyDescent="0.2">
      <c r="A2050" s="18"/>
      <c r="B2050" s="16"/>
      <c r="C2050" s="17"/>
      <c r="D2050" s="16"/>
    </row>
    <row r="2051" spans="1:4" s="3" customFormat="1" ht="14.25" x14ac:dyDescent="0.2">
      <c r="A2051" s="15"/>
      <c r="B2051" s="16"/>
      <c r="C2051" s="17"/>
      <c r="D2051" s="16"/>
    </row>
    <row r="2052" spans="1:4" s="3" customFormat="1" ht="14.25" x14ac:dyDescent="0.2">
      <c r="A2052" s="18"/>
      <c r="B2052" s="16"/>
      <c r="C2052" s="17"/>
      <c r="D2052" s="16"/>
    </row>
    <row r="2053" spans="1:4" s="3" customFormat="1" ht="14.25" x14ac:dyDescent="0.2">
      <c r="A2053" s="15"/>
      <c r="B2053" s="16"/>
      <c r="C2053" s="17"/>
      <c r="D2053" s="16"/>
    </row>
    <row r="2054" spans="1:4" s="3" customFormat="1" ht="14.25" x14ac:dyDescent="0.2">
      <c r="A2054" s="18"/>
      <c r="B2054" s="16"/>
      <c r="C2054" s="17"/>
      <c r="D2054" s="16"/>
    </row>
    <row r="2055" spans="1:4" s="3" customFormat="1" ht="14.25" x14ac:dyDescent="0.2">
      <c r="A2055" s="15"/>
      <c r="B2055" s="16"/>
      <c r="C2055" s="17"/>
      <c r="D2055" s="16"/>
    </row>
    <row r="2056" spans="1:4" s="3" customFormat="1" ht="14.25" x14ac:dyDescent="0.2">
      <c r="A2056" s="18"/>
      <c r="B2056" s="16"/>
      <c r="C2056" s="17"/>
      <c r="D2056" s="16"/>
    </row>
    <row r="2057" spans="1:4" s="3" customFormat="1" ht="14.25" x14ac:dyDescent="0.2">
      <c r="A2057" s="15"/>
      <c r="B2057" s="16"/>
      <c r="C2057" s="17"/>
      <c r="D2057" s="16"/>
    </row>
    <row r="2058" spans="1:4" s="3" customFormat="1" ht="14.25" x14ac:dyDescent="0.2">
      <c r="A2058" s="18"/>
      <c r="B2058" s="16"/>
      <c r="C2058" s="17"/>
      <c r="D2058" s="16"/>
    </row>
    <row r="2059" spans="1:4" s="3" customFormat="1" ht="14.25" x14ac:dyDescent="0.2">
      <c r="A2059" s="15"/>
      <c r="B2059" s="16"/>
      <c r="C2059" s="17"/>
      <c r="D2059" s="16"/>
    </row>
    <row r="2060" spans="1:4" s="3" customFormat="1" ht="14.25" x14ac:dyDescent="0.2">
      <c r="A2060" s="18"/>
      <c r="B2060" s="16"/>
      <c r="C2060" s="17"/>
      <c r="D2060" s="16"/>
    </row>
    <row r="2061" spans="1:4" s="3" customFormat="1" ht="14.25" x14ac:dyDescent="0.2">
      <c r="A2061" s="15"/>
      <c r="B2061" s="16"/>
      <c r="C2061" s="17"/>
      <c r="D2061" s="16"/>
    </row>
    <row r="2062" spans="1:4" s="3" customFormat="1" ht="14.25" x14ac:dyDescent="0.2">
      <c r="A2062" s="18"/>
      <c r="B2062" s="16"/>
      <c r="C2062" s="17"/>
      <c r="D2062" s="16"/>
    </row>
    <row r="2063" spans="1:4" s="3" customFormat="1" ht="14.25" x14ac:dyDescent="0.2">
      <c r="A2063" s="15"/>
      <c r="B2063" s="16"/>
      <c r="C2063" s="17"/>
      <c r="D2063" s="16"/>
    </row>
    <row r="2064" spans="1:4" s="3" customFormat="1" ht="14.25" x14ac:dyDescent="0.2">
      <c r="A2064" s="18"/>
      <c r="B2064" s="16"/>
      <c r="C2064" s="17"/>
      <c r="D2064" s="16"/>
    </row>
    <row r="2065" spans="1:4" s="3" customFormat="1" ht="14.25" x14ac:dyDescent="0.2">
      <c r="A2065" s="15"/>
      <c r="B2065" s="16"/>
      <c r="C2065" s="17"/>
      <c r="D2065" s="16"/>
    </row>
    <row r="2066" spans="1:4" s="3" customFormat="1" ht="14.25" x14ac:dyDescent="0.2">
      <c r="A2066" s="18"/>
      <c r="B2066" s="16"/>
      <c r="C2066" s="17"/>
      <c r="D2066" s="16"/>
    </row>
    <row r="2067" spans="1:4" s="3" customFormat="1" ht="14.25" x14ac:dyDescent="0.2">
      <c r="A2067" s="15"/>
      <c r="B2067" s="16"/>
      <c r="C2067" s="17"/>
      <c r="D2067" s="16"/>
    </row>
    <row r="2068" spans="1:4" s="3" customFormat="1" ht="14.25" x14ac:dyDescent="0.2">
      <c r="A2068" s="18"/>
      <c r="B2068" s="16"/>
      <c r="C2068" s="17"/>
      <c r="D2068" s="16"/>
    </row>
    <row r="2069" spans="1:4" s="3" customFormat="1" ht="14.25" x14ac:dyDescent="0.2">
      <c r="A2069" s="15"/>
      <c r="B2069" s="16"/>
      <c r="C2069" s="17"/>
      <c r="D2069" s="16"/>
    </row>
    <row r="2070" spans="1:4" s="3" customFormat="1" ht="14.25" x14ac:dyDescent="0.2">
      <c r="A2070" s="18"/>
      <c r="B2070" s="16"/>
      <c r="C2070" s="17"/>
      <c r="D2070" s="16"/>
    </row>
    <row r="2071" spans="1:4" s="3" customFormat="1" ht="14.25" x14ac:dyDescent="0.2">
      <c r="A2071" s="15"/>
      <c r="B2071" s="16"/>
      <c r="C2071" s="17"/>
      <c r="D2071" s="16"/>
    </row>
    <row r="2072" spans="1:4" s="3" customFormat="1" ht="14.25" x14ac:dyDescent="0.2">
      <c r="A2072" s="18"/>
      <c r="B2072" s="16"/>
      <c r="C2072" s="17"/>
      <c r="D2072" s="16"/>
    </row>
    <row r="2073" spans="1:4" s="3" customFormat="1" ht="14.25" x14ac:dyDescent="0.2">
      <c r="A2073" s="15"/>
      <c r="B2073" s="16"/>
      <c r="C2073" s="17"/>
      <c r="D2073" s="16"/>
    </row>
    <row r="2074" spans="1:4" s="3" customFormat="1" ht="14.25" x14ac:dyDescent="0.2">
      <c r="A2074" s="18"/>
      <c r="B2074" s="16"/>
      <c r="C2074" s="17"/>
      <c r="D2074" s="16"/>
    </row>
    <row r="2075" spans="1:4" s="3" customFormat="1" ht="14.25" x14ac:dyDescent="0.2">
      <c r="A2075" s="15"/>
      <c r="B2075" s="16"/>
      <c r="C2075" s="17"/>
      <c r="D2075" s="16"/>
    </row>
    <row r="2076" spans="1:4" s="3" customFormat="1" ht="14.25" x14ac:dyDescent="0.2">
      <c r="A2076" s="18"/>
      <c r="B2076" s="16"/>
      <c r="C2076" s="17"/>
      <c r="D2076" s="16"/>
    </row>
    <row r="2077" spans="1:4" s="3" customFormat="1" ht="14.25" x14ac:dyDescent="0.2">
      <c r="A2077" s="15"/>
      <c r="B2077" s="16"/>
      <c r="C2077" s="17"/>
      <c r="D2077" s="16"/>
    </row>
    <row r="2078" spans="1:4" s="3" customFormat="1" ht="14.25" x14ac:dyDescent="0.2">
      <c r="A2078" s="18"/>
      <c r="B2078" s="16"/>
      <c r="C2078" s="17"/>
      <c r="D2078" s="16"/>
    </row>
    <row r="2079" spans="1:4" s="3" customFormat="1" ht="14.25" x14ac:dyDescent="0.2">
      <c r="A2079" s="15"/>
      <c r="B2079" s="16"/>
      <c r="C2079" s="17"/>
      <c r="D2079" s="16"/>
    </row>
    <row r="2080" spans="1:4" s="3" customFormat="1" ht="14.25" x14ac:dyDescent="0.2">
      <c r="A2080" s="18"/>
      <c r="B2080" s="16"/>
      <c r="C2080" s="17"/>
      <c r="D2080" s="16"/>
    </row>
    <row r="2081" spans="1:4" s="3" customFormat="1" ht="14.25" x14ac:dyDescent="0.2">
      <c r="A2081" s="15"/>
      <c r="B2081" s="16"/>
      <c r="C2081" s="17"/>
      <c r="D2081" s="16"/>
    </row>
    <row r="2082" spans="1:4" s="3" customFormat="1" ht="14.25" x14ac:dyDescent="0.2">
      <c r="A2082" s="18"/>
      <c r="B2082" s="16"/>
      <c r="C2082" s="17"/>
      <c r="D2082" s="16"/>
    </row>
    <row r="2083" spans="1:4" s="3" customFormat="1" ht="14.25" x14ac:dyDescent="0.2">
      <c r="A2083" s="15"/>
      <c r="B2083" s="16"/>
      <c r="C2083" s="17"/>
      <c r="D2083" s="16"/>
    </row>
    <row r="2084" spans="1:4" s="3" customFormat="1" ht="14.25" x14ac:dyDescent="0.2">
      <c r="A2084" s="18"/>
      <c r="B2084" s="16"/>
      <c r="C2084" s="17"/>
      <c r="D2084" s="16"/>
    </row>
    <row r="2085" spans="1:4" s="3" customFormat="1" ht="14.25" x14ac:dyDescent="0.2">
      <c r="A2085" s="15"/>
      <c r="B2085" s="16"/>
      <c r="C2085" s="17"/>
      <c r="D2085" s="16"/>
    </row>
    <row r="2086" spans="1:4" s="3" customFormat="1" ht="14.25" x14ac:dyDescent="0.2">
      <c r="A2086" s="18"/>
      <c r="B2086" s="16"/>
      <c r="C2086" s="17"/>
      <c r="D2086" s="16"/>
    </row>
    <row r="2087" spans="1:4" s="3" customFormat="1" ht="14.25" x14ac:dyDescent="0.2">
      <c r="A2087" s="15"/>
      <c r="B2087" s="16"/>
      <c r="C2087" s="17"/>
      <c r="D2087" s="16"/>
    </row>
    <row r="2088" spans="1:4" s="3" customFormat="1" ht="14.25" x14ac:dyDescent="0.2">
      <c r="A2088" s="18"/>
      <c r="B2088" s="16"/>
      <c r="C2088" s="17"/>
      <c r="D2088" s="16"/>
    </row>
    <row r="2089" spans="1:4" s="3" customFormat="1" ht="14.25" x14ac:dyDescent="0.2">
      <c r="A2089" s="15"/>
      <c r="B2089" s="16"/>
      <c r="C2089" s="17"/>
      <c r="D2089" s="16"/>
    </row>
    <row r="2090" spans="1:4" s="3" customFormat="1" ht="14.25" x14ac:dyDescent="0.2">
      <c r="A2090" s="18"/>
      <c r="B2090" s="16"/>
      <c r="C2090" s="17"/>
      <c r="D2090" s="16"/>
    </row>
    <row r="2091" spans="1:4" s="3" customFormat="1" ht="14.25" x14ac:dyDescent="0.2">
      <c r="A2091" s="15"/>
      <c r="B2091" s="16"/>
      <c r="C2091" s="17"/>
      <c r="D2091" s="16"/>
    </row>
    <row r="2092" spans="1:4" s="3" customFormat="1" ht="14.25" x14ac:dyDescent="0.2">
      <c r="A2092" s="18"/>
      <c r="B2092" s="16"/>
      <c r="C2092" s="17"/>
      <c r="D2092" s="16"/>
    </row>
    <row r="2093" spans="1:4" s="3" customFormat="1" ht="14.25" x14ac:dyDescent="0.2">
      <c r="A2093" s="15"/>
      <c r="B2093" s="16"/>
      <c r="C2093" s="17"/>
      <c r="D2093" s="16"/>
    </row>
    <row r="2094" spans="1:4" s="3" customFormat="1" ht="14.25" x14ac:dyDescent="0.2">
      <c r="A2094" s="18"/>
      <c r="B2094" s="16"/>
      <c r="C2094" s="17"/>
      <c r="D2094" s="16"/>
    </row>
    <row r="2095" spans="1:4" s="3" customFormat="1" ht="14.25" x14ac:dyDescent="0.2">
      <c r="A2095" s="15"/>
      <c r="B2095" s="16"/>
      <c r="C2095" s="17"/>
      <c r="D2095" s="16"/>
    </row>
    <row r="2096" spans="1:4" s="3" customFormat="1" ht="14.25" x14ac:dyDescent="0.2">
      <c r="A2096" s="18"/>
      <c r="B2096" s="16"/>
      <c r="C2096" s="17"/>
      <c r="D2096" s="16"/>
    </row>
    <row r="2097" spans="1:4" s="3" customFormat="1" ht="14.25" x14ac:dyDescent="0.2">
      <c r="A2097" s="15"/>
      <c r="B2097" s="16"/>
      <c r="C2097" s="17"/>
      <c r="D2097" s="16"/>
    </row>
    <row r="2098" spans="1:4" s="3" customFormat="1" ht="14.25" x14ac:dyDescent="0.2">
      <c r="A2098" s="18"/>
      <c r="B2098" s="16"/>
      <c r="C2098" s="17"/>
      <c r="D2098" s="16"/>
    </row>
    <row r="2099" spans="1:4" s="3" customFormat="1" ht="14.25" x14ac:dyDescent="0.2">
      <c r="A2099" s="15"/>
      <c r="B2099" s="16"/>
      <c r="C2099" s="17"/>
      <c r="D2099" s="16"/>
    </row>
    <row r="2100" spans="1:4" s="3" customFormat="1" ht="14.25" x14ac:dyDescent="0.2">
      <c r="A2100" s="18"/>
      <c r="B2100" s="16"/>
      <c r="C2100" s="17"/>
      <c r="D2100" s="16"/>
    </row>
    <row r="2101" spans="1:4" s="3" customFormat="1" ht="14.25" x14ac:dyDescent="0.2">
      <c r="A2101" s="15"/>
      <c r="B2101" s="16"/>
      <c r="C2101" s="17"/>
      <c r="D2101" s="16"/>
    </row>
    <row r="2102" spans="1:4" s="3" customFormat="1" ht="14.25" x14ac:dyDescent="0.2">
      <c r="A2102" s="18"/>
      <c r="B2102" s="16"/>
      <c r="C2102" s="17"/>
      <c r="D2102" s="16"/>
    </row>
    <row r="2103" spans="1:4" s="3" customFormat="1" ht="14.25" x14ac:dyDescent="0.2">
      <c r="A2103" s="15"/>
      <c r="B2103" s="16"/>
      <c r="C2103" s="17"/>
      <c r="D2103" s="16"/>
    </row>
    <row r="2104" spans="1:4" s="3" customFormat="1" ht="14.25" x14ac:dyDescent="0.2">
      <c r="A2104" s="18"/>
      <c r="B2104" s="16"/>
      <c r="C2104" s="17"/>
      <c r="D2104" s="16"/>
    </row>
    <row r="2105" spans="1:4" s="3" customFormat="1" ht="14.25" x14ac:dyDescent="0.2">
      <c r="A2105" s="15"/>
      <c r="B2105" s="16"/>
      <c r="C2105" s="17"/>
      <c r="D2105" s="16"/>
    </row>
    <row r="2106" spans="1:4" s="3" customFormat="1" ht="14.25" x14ac:dyDescent="0.2">
      <c r="A2106" s="18"/>
      <c r="B2106" s="16"/>
      <c r="C2106" s="17"/>
      <c r="D2106" s="16"/>
    </row>
    <row r="2107" spans="1:4" s="3" customFormat="1" ht="14.25" x14ac:dyDescent="0.2">
      <c r="A2107" s="15"/>
      <c r="B2107" s="16"/>
      <c r="C2107" s="17"/>
      <c r="D2107" s="16"/>
    </row>
    <row r="2108" spans="1:4" s="3" customFormat="1" ht="14.25" x14ac:dyDescent="0.2">
      <c r="A2108" s="18"/>
      <c r="B2108" s="16"/>
      <c r="C2108" s="17"/>
      <c r="D2108" s="16"/>
    </row>
    <row r="2109" spans="1:4" s="3" customFormat="1" ht="14.25" x14ac:dyDescent="0.2">
      <c r="A2109" s="15"/>
      <c r="B2109" s="16"/>
      <c r="C2109" s="17"/>
      <c r="D2109" s="16"/>
    </row>
    <row r="2110" spans="1:4" s="3" customFormat="1" ht="14.25" x14ac:dyDescent="0.2">
      <c r="A2110" s="18"/>
      <c r="B2110" s="16"/>
      <c r="C2110" s="17"/>
      <c r="D2110" s="16"/>
    </row>
    <row r="2111" spans="1:4" s="3" customFormat="1" ht="14.25" x14ac:dyDescent="0.2">
      <c r="A2111" s="15"/>
      <c r="B2111" s="16"/>
      <c r="C2111" s="17"/>
      <c r="D2111" s="16"/>
    </row>
    <row r="2112" spans="1:4" s="3" customFormat="1" ht="14.25" x14ac:dyDescent="0.2">
      <c r="A2112" s="18"/>
      <c r="B2112" s="16"/>
      <c r="C2112" s="17"/>
      <c r="D2112" s="16"/>
    </row>
    <row r="2113" spans="1:4" s="3" customFormat="1" ht="14.25" x14ac:dyDescent="0.2">
      <c r="A2113" s="15"/>
      <c r="B2113" s="16"/>
      <c r="C2113" s="17"/>
      <c r="D2113" s="16"/>
    </row>
    <row r="2114" spans="1:4" s="3" customFormat="1" ht="14.25" x14ac:dyDescent="0.2">
      <c r="A2114" s="18"/>
      <c r="B2114" s="16"/>
      <c r="C2114" s="17"/>
      <c r="D2114" s="16"/>
    </row>
    <row r="2115" spans="1:4" s="3" customFormat="1" ht="14.25" x14ac:dyDescent="0.2">
      <c r="A2115" s="15"/>
      <c r="B2115" s="16"/>
      <c r="C2115" s="17"/>
      <c r="D2115" s="16"/>
    </row>
    <row r="2116" spans="1:4" s="3" customFormat="1" ht="14.25" x14ac:dyDescent="0.2">
      <c r="A2116" s="18"/>
      <c r="B2116" s="16"/>
      <c r="C2116" s="17"/>
      <c r="D2116" s="16"/>
    </row>
    <row r="2117" spans="1:4" s="3" customFormat="1" ht="14.25" x14ac:dyDescent="0.2">
      <c r="A2117" s="15"/>
      <c r="B2117" s="16"/>
      <c r="C2117" s="17"/>
      <c r="D2117" s="16"/>
    </row>
    <row r="2118" spans="1:4" s="3" customFormat="1" ht="14.25" x14ac:dyDescent="0.2">
      <c r="A2118" s="18"/>
      <c r="B2118" s="16"/>
      <c r="C2118" s="17"/>
      <c r="D2118" s="16"/>
    </row>
    <row r="2119" spans="1:4" s="3" customFormat="1" ht="14.25" x14ac:dyDescent="0.2">
      <c r="A2119" s="15"/>
      <c r="B2119" s="16"/>
      <c r="C2119" s="17"/>
      <c r="D2119" s="16"/>
    </row>
    <row r="2120" spans="1:4" s="3" customFormat="1" ht="14.25" x14ac:dyDescent="0.2">
      <c r="A2120" s="18"/>
      <c r="B2120" s="16"/>
      <c r="C2120" s="17"/>
      <c r="D2120" s="16"/>
    </row>
    <row r="2121" spans="1:4" s="3" customFormat="1" ht="14.25" x14ac:dyDescent="0.2">
      <c r="A2121" s="15"/>
      <c r="B2121" s="16"/>
      <c r="C2121" s="17"/>
      <c r="D2121" s="16"/>
    </row>
    <row r="2122" spans="1:4" s="3" customFormat="1" ht="14.25" x14ac:dyDescent="0.2">
      <c r="A2122" s="18"/>
      <c r="B2122" s="16"/>
      <c r="C2122" s="17"/>
      <c r="D2122" s="16"/>
    </row>
    <row r="2123" spans="1:4" s="3" customFormat="1" ht="14.25" x14ac:dyDescent="0.2">
      <c r="A2123" s="15"/>
      <c r="B2123" s="16"/>
      <c r="C2123" s="17"/>
      <c r="D2123" s="16"/>
    </row>
    <row r="2124" spans="1:4" s="3" customFormat="1" ht="14.25" x14ac:dyDescent="0.2">
      <c r="A2124" s="18"/>
      <c r="B2124" s="16"/>
      <c r="C2124" s="17"/>
      <c r="D2124" s="16"/>
    </row>
    <row r="2125" spans="1:4" s="3" customFormat="1" ht="14.25" x14ac:dyDescent="0.2">
      <c r="A2125" s="15"/>
      <c r="B2125" s="16"/>
      <c r="C2125" s="17"/>
      <c r="D2125" s="16"/>
    </row>
    <row r="2126" spans="1:4" s="3" customFormat="1" ht="14.25" x14ac:dyDescent="0.2">
      <c r="A2126" s="18"/>
      <c r="B2126" s="16"/>
      <c r="C2126" s="17"/>
      <c r="D2126" s="16"/>
    </row>
    <row r="2127" spans="1:4" s="3" customFormat="1" ht="14.25" x14ac:dyDescent="0.2">
      <c r="A2127" s="15"/>
      <c r="B2127" s="16"/>
      <c r="C2127" s="17"/>
      <c r="D2127" s="16"/>
    </row>
    <row r="2128" spans="1:4" s="3" customFormat="1" ht="14.25" x14ac:dyDescent="0.2">
      <c r="A2128" s="18"/>
      <c r="B2128" s="16"/>
      <c r="C2128" s="17"/>
      <c r="D2128" s="16"/>
    </row>
    <row r="2129" spans="1:4" s="3" customFormat="1" ht="14.25" x14ac:dyDescent="0.2">
      <c r="A2129" s="15"/>
      <c r="B2129" s="16"/>
      <c r="C2129" s="17"/>
      <c r="D2129" s="16"/>
    </row>
    <row r="2130" spans="1:4" s="3" customFormat="1" ht="14.25" x14ac:dyDescent="0.2">
      <c r="A2130" s="18"/>
      <c r="B2130" s="16"/>
      <c r="C2130" s="17"/>
      <c r="D2130" s="16"/>
    </row>
    <row r="2131" spans="1:4" s="3" customFormat="1" ht="14.25" x14ac:dyDescent="0.2">
      <c r="A2131" s="15"/>
      <c r="B2131" s="16"/>
      <c r="C2131" s="17"/>
      <c r="D2131" s="16"/>
    </row>
    <row r="2132" spans="1:4" s="3" customFormat="1" ht="14.25" x14ac:dyDescent="0.2">
      <c r="A2132" s="18"/>
      <c r="B2132" s="16"/>
      <c r="C2132" s="17"/>
      <c r="D2132" s="16"/>
    </row>
    <row r="2133" spans="1:4" s="3" customFormat="1" ht="14.25" x14ac:dyDescent="0.2">
      <c r="A2133" s="15"/>
      <c r="B2133" s="16"/>
      <c r="C2133" s="17"/>
      <c r="D2133" s="16"/>
    </row>
    <row r="2134" spans="1:4" s="3" customFormat="1" ht="14.25" x14ac:dyDescent="0.2">
      <c r="A2134" s="18"/>
      <c r="B2134" s="16"/>
      <c r="C2134" s="17"/>
      <c r="D2134" s="16"/>
    </row>
    <row r="2135" spans="1:4" s="3" customFormat="1" ht="14.25" x14ac:dyDescent="0.2">
      <c r="A2135" s="15"/>
      <c r="B2135" s="16"/>
      <c r="C2135" s="17"/>
      <c r="D2135" s="16"/>
    </row>
    <row r="2136" spans="1:4" s="3" customFormat="1" ht="14.25" x14ac:dyDescent="0.2">
      <c r="A2136" s="18"/>
      <c r="B2136" s="16"/>
      <c r="C2136" s="17"/>
      <c r="D2136" s="16"/>
    </row>
    <row r="2137" spans="1:4" s="3" customFormat="1" ht="14.25" x14ac:dyDescent="0.2">
      <c r="A2137" s="15"/>
      <c r="B2137" s="16"/>
      <c r="C2137" s="17"/>
      <c r="D2137" s="16"/>
    </row>
    <row r="2138" spans="1:4" s="3" customFormat="1" ht="14.25" x14ac:dyDescent="0.2">
      <c r="A2138" s="18"/>
      <c r="B2138" s="16"/>
      <c r="C2138" s="17"/>
      <c r="D2138" s="16"/>
    </row>
    <row r="2139" spans="1:4" s="3" customFormat="1" ht="14.25" x14ac:dyDescent="0.2">
      <c r="A2139" s="15"/>
      <c r="B2139" s="16"/>
      <c r="C2139" s="17"/>
      <c r="D2139" s="16"/>
    </row>
    <row r="2140" spans="1:4" s="3" customFormat="1" ht="14.25" x14ac:dyDescent="0.2">
      <c r="A2140" s="18"/>
      <c r="B2140" s="16"/>
      <c r="C2140" s="17"/>
      <c r="D2140" s="16"/>
    </row>
    <row r="2141" spans="1:4" s="3" customFormat="1" ht="14.25" x14ac:dyDescent="0.2">
      <c r="A2141" s="15"/>
      <c r="B2141" s="16"/>
      <c r="C2141" s="17"/>
      <c r="D2141" s="16"/>
    </row>
    <row r="2142" spans="1:4" s="3" customFormat="1" ht="14.25" x14ac:dyDescent="0.2">
      <c r="A2142" s="18"/>
      <c r="B2142" s="16"/>
      <c r="C2142" s="17"/>
      <c r="D2142" s="16"/>
    </row>
    <row r="2143" spans="1:4" s="3" customFormat="1" ht="14.25" x14ac:dyDescent="0.2">
      <c r="A2143" s="15"/>
      <c r="B2143" s="16"/>
      <c r="C2143" s="17"/>
      <c r="D2143" s="16"/>
    </row>
    <row r="2144" spans="1:4" s="3" customFormat="1" ht="14.25" x14ac:dyDescent="0.2">
      <c r="A2144" s="18"/>
      <c r="B2144" s="16"/>
      <c r="C2144" s="17"/>
      <c r="D2144" s="16"/>
    </row>
    <row r="2145" spans="1:4" s="3" customFormat="1" ht="14.25" x14ac:dyDescent="0.2">
      <c r="A2145" s="15"/>
      <c r="B2145" s="16"/>
      <c r="C2145" s="17"/>
      <c r="D2145" s="16"/>
    </row>
    <row r="2146" spans="1:4" s="3" customFormat="1" ht="14.25" x14ac:dyDescent="0.2">
      <c r="A2146" s="18"/>
      <c r="B2146" s="16"/>
      <c r="C2146" s="17"/>
      <c r="D2146" s="16"/>
    </row>
    <row r="2147" spans="1:4" s="3" customFormat="1" ht="14.25" x14ac:dyDescent="0.2">
      <c r="A2147" s="15"/>
      <c r="B2147" s="16"/>
      <c r="C2147" s="17"/>
      <c r="D2147" s="16"/>
    </row>
    <row r="2148" spans="1:4" s="3" customFormat="1" ht="14.25" x14ac:dyDescent="0.2">
      <c r="A2148" s="18"/>
      <c r="B2148" s="16"/>
      <c r="C2148" s="17"/>
      <c r="D2148" s="16"/>
    </row>
    <row r="2149" spans="1:4" s="3" customFormat="1" ht="14.25" x14ac:dyDescent="0.2">
      <c r="A2149" s="15"/>
      <c r="B2149" s="16"/>
      <c r="C2149" s="17"/>
      <c r="D2149" s="16"/>
    </row>
    <row r="2150" spans="1:4" s="3" customFormat="1" ht="14.25" x14ac:dyDescent="0.2">
      <c r="A2150" s="18"/>
      <c r="B2150" s="16"/>
      <c r="C2150" s="17"/>
      <c r="D2150" s="16"/>
    </row>
    <row r="2151" spans="1:4" s="3" customFormat="1" ht="14.25" x14ac:dyDescent="0.2">
      <c r="A2151" s="15"/>
      <c r="B2151" s="16"/>
      <c r="C2151" s="17"/>
      <c r="D2151" s="16"/>
    </row>
    <row r="2152" spans="1:4" s="3" customFormat="1" ht="14.25" x14ac:dyDescent="0.2">
      <c r="A2152" s="18"/>
      <c r="B2152" s="16"/>
      <c r="C2152" s="17"/>
      <c r="D2152" s="16"/>
    </row>
    <row r="2153" spans="1:4" s="3" customFormat="1" ht="14.25" x14ac:dyDescent="0.2">
      <c r="A2153" s="15"/>
      <c r="B2153" s="16"/>
      <c r="C2153" s="17"/>
      <c r="D2153" s="16"/>
    </row>
    <row r="2154" spans="1:4" s="3" customFormat="1" ht="14.25" x14ac:dyDescent="0.2">
      <c r="A2154" s="18"/>
      <c r="B2154" s="16"/>
      <c r="C2154" s="17"/>
      <c r="D2154" s="16"/>
    </row>
    <row r="2155" spans="1:4" s="3" customFormat="1" ht="14.25" x14ac:dyDescent="0.2">
      <c r="A2155" s="15"/>
      <c r="B2155" s="16"/>
      <c r="C2155" s="17"/>
      <c r="D2155" s="16"/>
    </row>
    <row r="2156" spans="1:4" s="3" customFormat="1" ht="14.25" x14ac:dyDescent="0.2">
      <c r="A2156" s="18"/>
      <c r="B2156" s="16"/>
      <c r="C2156" s="17"/>
      <c r="D2156" s="16"/>
    </row>
    <row r="2157" spans="1:4" s="3" customFormat="1" ht="14.25" x14ac:dyDescent="0.2">
      <c r="A2157" s="15"/>
      <c r="B2157" s="16"/>
      <c r="C2157" s="17"/>
      <c r="D2157" s="16"/>
    </row>
    <row r="2158" spans="1:4" s="3" customFormat="1" ht="14.25" x14ac:dyDescent="0.2">
      <c r="A2158" s="18"/>
      <c r="B2158" s="16"/>
      <c r="C2158" s="17"/>
      <c r="D2158" s="16"/>
    </row>
    <row r="2159" spans="1:4" s="3" customFormat="1" ht="14.25" x14ac:dyDescent="0.2">
      <c r="A2159" s="15"/>
      <c r="B2159" s="16"/>
      <c r="C2159" s="17"/>
      <c r="D2159" s="16"/>
    </row>
    <row r="2160" spans="1:4" s="3" customFormat="1" ht="14.25" x14ac:dyDescent="0.2">
      <c r="A2160" s="18"/>
      <c r="B2160" s="16"/>
      <c r="C2160" s="17"/>
      <c r="D2160" s="16"/>
    </row>
    <row r="2161" spans="1:4" s="3" customFormat="1" ht="14.25" x14ac:dyDescent="0.2">
      <c r="A2161" s="15"/>
      <c r="B2161" s="16"/>
      <c r="C2161" s="17"/>
      <c r="D2161" s="16"/>
    </row>
    <row r="2162" spans="1:4" s="3" customFormat="1" ht="14.25" x14ac:dyDescent="0.2">
      <c r="A2162" s="18"/>
      <c r="B2162" s="16"/>
      <c r="C2162" s="17"/>
      <c r="D2162" s="16"/>
    </row>
    <row r="2163" spans="1:4" s="3" customFormat="1" ht="14.25" x14ac:dyDescent="0.2">
      <c r="A2163" s="15"/>
      <c r="B2163" s="16"/>
      <c r="C2163" s="17"/>
      <c r="D2163" s="16"/>
    </row>
    <row r="2164" spans="1:4" s="3" customFormat="1" ht="14.25" x14ac:dyDescent="0.2">
      <c r="A2164" s="18"/>
      <c r="B2164" s="16"/>
      <c r="C2164" s="17"/>
      <c r="D2164" s="16"/>
    </row>
    <row r="2165" spans="1:4" s="3" customFormat="1" ht="14.25" x14ac:dyDescent="0.2">
      <c r="A2165" s="15"/>
      <c r="B2165" s="16"/>
      <c r="C2165" s="17"/>
      <c r="D2165" s="16"/>
    </row>
    <row r="2166" spans="1:4" s="3" customFormat="1" ht="14.25" x14ac:dyDescent="0.2">
      <c r="A2166" s="18"/>
      <c r="B2166" s="16"/>
      <c r="C2166" s="17"/>
      <c r="D2166" s="16"/>
    </row>
    <row r="2167" spans="1:4" s="3" customFormat="1" ht="14.25" x14ac:dyDescent="0.2">
      <c r="A2167" s="15"/>
      <c r="B2167" s="16"/>
      <c r="C2167" s="17"/>
      <c r="D2167" s="16"/>
    </row>
    <row r="2168" spans="1:4" s="3" customFormat="1" ht="14.25" x14ac:dyDescent="0.2">
      <c r="A2168" s="18"/>
      <c r="B2168" s="16"/>
      <c r="C2168" s="17"/>
      <c r="D2168" s="16"/>
    </row>
    <row r="2169" spans="1:4" s="3" customFormat="1" ht="14.25" x14ac:dyDescent="0.2">
      <c r="A2169" s="15"/>
      <c r="B2169" s="16"/>
      <c r="C2169" s="17"/>
      <c r="D2169" s="16"/>
    </row>
    <row r="2170" spans="1:4" s="3" customFormat="1" ht="14.25" x14ac:dyDescent="0.2">
      <c r="A2170" s="18"/>
      <c r="B2170" s="16"/>
      <c r="C2170" s="17"/>
      <c r="D2170" s="16"/>
    </row>
    <row r="2171" spans="1:4" s="3" customFormat="1" ht="14.25" x14ac:dyDescent="0.2">
      <c r="A2171" s="15"/>
      <c r="B2171" s="16"/>
      <c r="C2171" s="17"/>
      <c r="D2171" s="16"/>
    </row>
    <row r="2172" spans="1:4" s="3" customFormat="1" ht="14.25" x14ac:dyDescent="0.2">
      <c r="A2172" s="18"/>
      <c r="B2172" s="16"/>
      <c r="C2172" s="17"/>
      <c r="D2172" s="16"/>
    </row>
    <row r="2173" spans="1:4" s="3" customFormat="1" ht="14.25" x14ac:dyDescent="0.2">
      <c r="A2173" s="15"/>
      <c r="B2173" s="16"/>
      <c r="C2173" s="17"/>
      <c r="D2173" s="16"/>
    </row>
    <row r="2174" spans="1:4" s="3" customFormat="1" ht="14.25" x14ac:dyDescent="0.2">
      <c r="A2174" s="18"/>
      <c r="B2174" s="16"/>
      <c r="C2174" s="17"/>
      <c r="D2174" s="16"/>
    </row>
    <row r="2175" spans="1:4" s="3" customFormat="1" ht="14.25" x14ac:dyDescent="0.2">
      <c r="A2175" s="15"/>
      <c r="B2175" s="16"/>
      <c r="C2175" s="17"/>
      <c r="D2175" s="16"/>
    </row>
    <row r="2176" spans="1:4" s="3" customFormat="1" ht="14.25" x14ac:dyDescent="0.2">
      <c r="A2176" s="18"/>
      <c r="B2176" s="16"/>
      <c r="C2176" s="17"/>
      <c r="D2176" s="16"/>
    </row>
    <row r="2177" spans="1:4" s="3" customFormat="1" ht="14.25" x14ac:dyDescent="0.2">
      <c r="A2177" s="15"/>
      <c r="B2177" s="16"/>
      <c r="C2177" s="17"/>
      <c r="D2177" s="16"/>
    </row>
    <row r="2178" spans="1:4" s="3" customFormat="1" ht="14.25" x14ac:dyDescent="0.2">
      <c r="A2178" s="18"/>
      <c r="B2178" s="16"/>
      <c r="C2178" s="17"/>
      <c r="D2178" s="16"/>
    </row>
    <row r="2179" spans="1:4" s="3" customFormat="1" ht="14.25" x14ac:dyDescent="0.2">
      <c r="A2179" s="15"/>
      <c r="B2179" s="16"/>
      <c r="C2179" s="17"/>
      <c r="D2179" s="16"/>
    </row>
    <row r="2180" spans="1:4" s="3" customFormat="1" ht="14.25" x14ac:dyDescent="0.2">
      <c r="A2180" s="18"/>
      <c r="B2180" s="16"/>
      <c r="C2180" s="17"/>
      <c r="D2180" s="16"/>
    </row>
    <row r="2181" spans="1:4" s="3" customFormat="1" ht="14.25" x14ac:dyDescent="0.2">
      <c r="A2181" s="15"/>
      <c r="B2181" s="16"/>
      <c r="C2181" s="17"/>
      <c r="D2181" s="16"/>
    </row>
    <row r="2182" spans="1:4" s="3" customFormat="1" ht="14.25" x14ac:dyDescent="0.2">
      <c r="A2182" s="18"/>
      <c r="B2182" s="16"/>
      <c r="C2182" s="17"/>
      <c r="D2182" s="16"/>
    </row>
    <row r="2183" spans="1:4" s="3" customFormat="1" ht="14.25" x14ac:dyDescent="0.2">
      <c r="A2183" s="15"/>
      <c r="B2183" s="16"/>
      <c r="C2183" s="17"/>
      <c r="D2183" s="16"/>
    </row>
    <row r="2184" spans="1:4" s="3" customFormat="1" ht="14.25" x14ac:dyDescent="0.2">
      <c r="A2184" s="18"/>
      <c r="B2184" s="16"/>
      <c r="C2184" s="17"/>
      <c r="D2184" s="16"/>
    </row>
    <row r="2185" spans="1:4" s="3" customFormat="1" ht="14.25" x14ac:dyDescent="0.2">
      <c r="A2185" s="15"/>
      <c r="B2185" s="16"/>
      <c r="C2185" s="17"/>
      <c r="D2185" s="16"/>
    </row>
    <row r="2186" spans="1:4" s="3" customFormat="1" ht="14.25" x14ac:dyDescent="0.2">
      <c r="A2186" s="18"/>
      <c r="B2186" s="16"/>
      <c r="C2186" s="17"/>
      <c r="D2186" s="16"/>
    </row>
    <row r="2187" spans="1:4" s="3" customFormat="1" ht="14.25" x14ac:dyDescent="0.2">
      <c r="A2187" s="15"/>
      <c r="B2187" s="16"/>
      <c r="C2187" s="17"/>
      <c r="D2187" s="16"/>
    </row>
    <row r="2188" spans="1:4" s="3" customFormat="1" ht="14.25" x14ac:dyDescent="0.2">
      <c r="A2188" s="18"/>
      <c r="B2188" s="16"/>
      <c r="C2188" s="17"/>
      <c r="D2188" s="16"/>
    </row>
    <row r="2189" spans="1:4" s="3" customFormat="1" ht="14.25" x14ac:dyDescent="0.2">
      <c r="A2189" s="15"/>
      <c r="B2189" s="16"/>
      <c r="C2189" s="17"/>
      <c r="D2189" s="16"/>
    </row>
    <row r="2190" spans="1:4" s="3" customFormat="1" ht="14.25" x14ac:dyDescent="0.2">
      <c r="A2190" s="18"/>
      <c r="B2190" s="16"/>
      <c r="C2190" s="17"/>
      <c r="D2190" s="16"/>
    </row>
    <row r="2191" spans="1:4" s="3" customFormat="1" ht="14.25" x14ac:dyDescent="0.2">
      <c r="A2191" s="15"/>
      <c r="B2191" s="16"/>
      <c r="C2191" s="17"/>
      <c r="D2191" s="16"/>
    </row>
    <row r="2192" spans="1:4" s="3" customFormat="1" ht="14.25" x14ac:dyDescent="0.2">
      <c r="A2192" s="18"/>
      <c r="B2192" s="16"/>
      <c r="C2192" s="17"/>
      <c r="D2192" s="16"/>
    </row>
    <row r="2193" spans="1:4" s="3" customFormat="1" ht="14.25" x14ac:dyDescent="0.2">
      <c r="A2193" s="15"/>
      <c r="B2193" s="16"/>
      <c r="C2193" s="17"/>
      <c r="D2193" s="16"/>
    </row>
    <row r="2194" spans="1:4" s="3" customFormat="1" ht="14.25" x14ac:dyDescent="0.2">
      <c r="A2194" s="18"/>
      <c r="B2194" s="16"/>
      <c r="C2194" s="17"/>
      <c r="D2194" s="16"/>
    </row>
    <row r="2195" spans="1:4" s="3" customFormat="1" ht="14.25" x14ac:dyDescent="0.2">
      <c r="A2195" s="15"/>
      <c r="B2195" s="16"/>
      <c r="C2195" s="17"/>
      <c r="D2195" s="16"/>
    </row>
    <row r="2196" spans="1:4" s="3" customFormat="1" ht="14.25" x14ac:dyDescent="0.2">
      <c r="A2196" s="18"/>
      <c r="B2196" s="16"/>
      <c r="C2196" s="17"/>
      <c r="D2196" s="16"/>
    </row>
    <row r="2197" spans="1:4" s="3" customFormat="1" ht="14.25" x14ac:dyDescent="0.2">
      <c r="A2197" s="15"/>
      <c r="B2197" s="16"/>
      <c r="C2197" s="17"/>
      <c r="D2197" s="16"/>
    </row>
    <row r="2198" spans="1:4" s="3" customFormat="1" ht="14.25" x14ac:dyDescent="0.2">
      <c r="A2198" s="18"/>
      <c r="B2198" s="16"/>
      <c r="C2198" s="17"/>
      <c r="D2198" s="16"/>
    </row>
    <row r="2199" spans="1:4" s="3" customFormat="1" ht="14.25" x14ac:dyDescent="0.2">
      <c r="A2199" s="15"/>
      <c r="B2199" s="16"/>
      <c r="C2199" s="17"/>
      <c r="D2199" s="16"/>
    </row>
    <row r="2200" spans="1:4" s="3" customFormat="1" ht="14.25" x14ac:dyDescent="0.2">
      <c r="A2200" s="18"/>
      <c r="B2200" s="16"/>
      <c r="C2200" s="17"/>
      <c r="D2200" s="16"/>
    </row>
    <row r="2201" spans="1:4" s="3" customFormat="1" ht="14.25" x14ac:dyDescent="0.2">
      <c r="A2201" s="15"/>
      <c r="B2201" s="16"/>
      <c r="C2201" s="17"/>
      <c r="D2201" s="16"/>
    </row>
    <row r="2202" spans="1:4" s="3" customFormat="1" ht="14.25" x14ac:dyDescent="0.2">
      <c r="A2202" s="18"/>
      <c r="B2202" s="16"/>
      <c r="C2202" s="17"/>
      <c r="D2202" s="16"/>
    </row>
    <row r="2203" spans="1:4" s="3" customFormat="1" ht="14.25" x14ac:dyDescent="0.2">
      <c r="A2203" s="15"/>
      <c r="B2203" s="16"/>
      <c r="C2203" s="17"/>
      <c r="D2203" s="16"/>
    </row>
    <row r="2204" spans="1:4" s="3" customFormat="1" ht="14.25" x14ac:dyDescent="0.2">
      <c r="A2204" s="18"/>
      <c r="B2204" s="16"/>
      <c r="C2204" s="17"/>
      <c r="D2204" s="16"/>
    </row>
    <row r="2205" spans="1:4" s="3" customFormat="1" ht="14.25" x14ac:dyDescent="0.2">
      <c r="A2205" s="15"/>
      <c r="B2205" s="16"/>
      <c r="C2205" s="17"/>
      <c r="D2205" s="16"/>
    </row>
    <row r="2206" spans="1:4" s="3" customFormat="1" ht="14.25" x14ac:dyDescent="0.2">
      <c r="A2206" s="18"/>
      <c r="B2206" s="16"/>
      <c r="C2206" s="17"/>
      <c r="D2206" s="16"/>
    </row>
    <row r="2207" spans="1:4" s="3" customFormat="1" ht="14.25" x14ac:dyDescent="0.2">
      <c r="A2207" s="15"/>
      <c r="B2207" s="16"/>
      <c r="C2207" s="17"/>
      <c r="D2207" s="16"/>
    </row>
    <row r="2208" spans="1:4" s="3" customFormat="1" ht="14.25" x14ac:dyDescent="0.2">
      <c r="A2208" s="18"/>
      <c r="B2208" s="16"/>
      <c r="C2208" s="17"/>
      <c r="D2208" s="16"/>
    </row>
    <row r="2209" spans="1:4" s="3" customFormat="1" ht="14.25" x14ac:dyDescent="0.2">
      <c r="A2209" s="15"/>
      <c r="B2209" s="16"/>
      <c r="C2209" s="17"/>
      <c r="D2209" s="16"/>
    </row>
    <row r="2210" spans="1:4" s="3" customFormat="1" ht="14.25" x14ac:dyDescent="0.2">
      <c r="A2210" s="18"/>
      <c r="B2210" s="16"/>
      <c r="C2210" s="17"/>
      <c r="D2210" s="16"/>
    </row>
    <row r="2211" spans="1:4" s="3" customFormat="1" ht="14.25" x14ac:dyDescent="0.2">
      <c r="A2211" s="15"/>
      <c r="B2211" s="16"/>
      <c r="C2211" s="17"/>
      <c r="D2211" s="16"/>
    </row>
    <row r="2212" spans="1:4" s="3" customFormat="1" ht="14.25" x14ac:dyDescent="0.2">
      <c r="A2212" s="18"/>
      <c r="B2212" s="16"/>
      <c r="C2212" s="17"/>
      <c r="D2212" s="16"/>
    </row>
    <row r="2213" spans="1:4" s="3" customFormat="1" ht="14.25" x14ac:dyDescent="0.2">
      <c r="A2213" s="15"/>
      <c r="B2213" s="16"/>
      <c r="C2213" s="17"/>
      <c r="D2213" s="16"/>
    </row>
    <row r="2214" spans="1:4" s="3" customFormat="1" ht="14.25" x14ac:dyDescent="0.2">
      <c r="A2214" s="18"/>
      <c r="B2214" s="16"/>
      <c r="C2214" s="17"/>
      <c r="D2214" s="16"/>
    </row>
    <row r="2215" spans="1:4" s="3" customFormat="1" ht="14.25" x14ac:dyDescent="0.2">
      <c r="A2215" s="15"/>
      <c r="B2215" s="16"/>
      <c r="C2215" s="17"/>
      <c r="D2215" s="16"/>
    </row>
    <row r="2216" spans="1:4" s="3" customFormat="1" ht="14.25" x14ac:dyDescent="0.2">
      <c r="A2216" s="18"/>
      <c r="B2216" s="16"/>
      <c r="C2216" s="17"/>
      <c r="D2216" s="16"/>
    </row>
    <row r="2217" spans="1:4" s="3" customFormat="1" ht="14.25" x14ac:dyDescent="0.2">
      <c r="A2217" s="15"/>
      <c r="B2217" s="16"/>
      <c r="C2217" s="17"/>
      <c r="D2217" s="16"/>
    </row>
    <row r="2218" spans="1:4" s="3" customFormat="1" ht="14.25" x14ac:dyDescent="0.2">
      <c r="A2218" s="18"/>
      <c r="B2218" s="16"/>
      <c r="C2218" s="17"/>
      <c r="D2218" s="16"/>
    </row>
    <row r="2219" spans="1:4" s="3" customFormat="1" ht="14.25" x14ac:dyDescent="0.2">
      <c r="A2219" s="15"/>
      <c r="B2219" s="16"/>
      <c r="C2219" s="17"/>
      <c r="D2219" s="16"/>
    </row>
    <row r="2220" spans="1:4" s="3" customFormat="1" ht="14.25" x14ac:dyDescent="0.2">
      <c r="A2220" s="18"/>
      <c r="B2220" s="16"/>
      <c r="C2220" s="17"/>
      <c r="D2220" s="16"/>
    </row>
    <row r="2221" spans="1:4" s="3" customFormat="1" ht="14.25" x14ac:dyDescent="0.2">
      <c r="A2221" s="15"/>
      <c r="B2221" s="16"/>
      <c r="C2221" s="17"/>
      <c r="D2221" s="16"/>
    </row>
    <row r="2222" spans="1:4" s="3" customFormat="1" ht="14.25" x14ac:dyDescent="0.2">
      <c r="A2222" s="18"/>
      <c r="B2222" s="16"/>
      <c r="C2222" s="17"/>
      <c r="D2222" s="16"/>
    </row>
    <row r="2223" spans="1:4" s="3" customFormat="1" ht="14.25" x14ac:dyDescent="0.2">
      <c r="A2223" s="15"/>
      <c r="B2223" s="16"/>
      <c r="C2223" s="17"/>
      <c r="D2223" s="16"/>
    </row>
    <row r="2224" spans="1:4" s="3" customFormat="1" ht="14.25" x14ac:dyDescent="0.2">
      <c r="A2224" s="18"/>
      <c r="B2224" s="16"/>
      <c r="C2224" s="17"/>
      <c r="D2224" s="16"/>
    </row>
    <row r="2225" spans="1:4" s="3" customFormat="1" ht="14.25" x14ac:dyDescent="0.2">
      <c r="A2225" s="15"/>
      <c r="B2225" s="16"/>
      <c r="C2225" s="17"/>
      <c r="D2225" s="16"/>
    </row>
    <row r="2226" spans="1:4" s="3" customFormat="1" ht="14.25" x14ac:dyDescent="0.2">
      <c r="A2226" s="18"/>
      <c r="B2226" s="16"/>
      <c r="C2226" s="17"/>
      <c r="D2226" s="16"/>
    </row>
    <row r="2227" spans="1:4" s="3" customFormat="1" ht="14.25" x14ac:dyDescent="0.2">
      <c r="A2227" s="15"/>
      <c r="B2227" s="16"/>
      <c r="C2227" s="17"/>
      <c r="D2227" s="16"/>
    </row>
    <row r="2228" spans="1:4" s="3" customFormat="1" ht="14.25" x14ac:dyDescent="0.2">
      <c r="A2228" s="18"/>
      <c r="B2228" s="16"/>
      <c r="C2228" s="17"/>
      <c r="D2228" s="16"/>
    </row>
    <row r="2229" spans="1:4" s="3" customFormat="1" ht="14.25" x14ac:dyDescent="0.2">
      <c r="A2229" s="15"/>
      <c r="B2229" s="16"/>
      <c r="C2229" s="17"/>
      <c r="D2229" s="16"/>
    </row>
    <row r="2230" spans="1:4" s="3" customFormat="1" ht="14.25" x14ac:dyDescent="0.2">
      <c r="A2230" s="18"/>
      <c r="B2230" s="16"/>
      <c r="C2230" s="17"/>
      <c r="D2230" s="16"/>
    </row>
    <row r="2231" spans="1:4" s="3" customFormat="1" ht="14.25" x14ac:dyDescent="0.2">
      <c r="A2231" s="15"/>
      <c r="B2231" s="16"/>
      <c r="C2231" s="17"/>
      <c r="D2231" s="16"/>
    </row>
    <row r="2232" spans="1:4" s="3" customFormat="1" ht="14.25" x14ac:dyDescent="0.2">
      <c r="A2232" s="18"/>
      <c r="B2232" s="16"/>
      <c r="C2232" s="17"/>
      <c r="D2232" s="16"/>
    </row>
    <row r="2233" spans="1:4" s="3" customFormat="1" ht="14.25" x14ac:dyDescent="0.2">
      <c r="A2233" s="15"/>
      <c r="B2233" s="16"/>
      <c r="C2233" s="17"/>
      <c r="D2233" s="16"/>
    </row>
    <row r="2234" spans="1:4" s="3" customFormat="1" ht="14.25" x14ac:dyDescent="0.2">
      <c r="A2234" s="18"/>
      <c r="B2234" s="16"/>
      <c r="C2234" s="17"/>
      <c r="D2234" s="16"/>
    </row>
    <row r="2235" spans="1:4" s="3" customFormat="1" ht="14.25" x14ac:dyDescent="0.2">
      <c r="A2235" s="15"/>
      <c r="B2235" s="16"/>
      <c r="C2235" s="17"/>
      <c r="D2235" s="16"/>
    </row>
    <row r="2236" spans="1:4" s="3" customFormat="1" ht="14.25" x14ac:dyDescent="0.2">
      <c r="A2236" s="18"/>
      <c r="B2236" s="16"/>
      <c r="C2236" s="17"/>
      <c r="D2236" s="16"/>
    </row>
    <row r="2237" spans="1:4" s="3" customFormat="1" ht="14.25" x14ac:dyDescent="0.2">
      <c r="A2237" s="15"/>
      <c r="B2237" s="16"/>
      <c r="C2237" s="17"/>
      <c r="D2237" s="16"/>
    </row>
    <row r="2238" spans="1:4" s="3" customFormat="1" ht="14.25" x14ac:dyDescent="0.2">
      <c r="A2238" s="18"/>
      <c r="B2238" s="16"/>
      <c r="C2238" s="17"/>
      <c r="D2238" s="16"/>
    </row>
    <row r="2239" spans="1:4" s="3" customFormat="1" ht="14.25" x14ac:dyDescent="0.2">
      <c r="A2239" s="15"/>
      <c r="B2239" s="16"/>
      <c r="C2239" s="17"/>
      <c r="D2239" s="16"/>
    </row>
    <row r="2240" spans="1:4" s="3" customFormat="1" ht="14.25" x14ac:dyDescent="0.2">
      <c r="A2240" s="18"/>
      <c r="B2240" s="16"/>
      <c r="C2240" s="17"/>
      <c r="D2240" s="16"/>
    </row>
    <row r="2241" spans="1:4" s="3" customFormat="1" ht="14.25" x14ac:dyDescent="0.2">
      <c r="A2241" s="15"/>
      <c r="B2241" s="16"/>
      <c r="C2241" s="17"/>
      <c r="D2241" s="16"/>
    </row>
    <row r="2242" spans="1:4" s="3" customFormat="1" ht="14.25" x14ac:dyDescent="0.2">
      <c r="A2242" s="18"/>
      <c r="B2242" s="16"/>
      <c r="C2242" s="17"/>
      <c r="D2242" s="16"/>
    </row>
    <row r="2243" spans="1:4" s="3" customFormat="1" ht="14.25" x14ac:dyDescent="0.2">
      <c r="A2243" s="15"/>
      <c r="B2243" s="16"/>
      <c r="C2243" s="17"/>
      <c r="D2243" s="16"/>
    </row>
    <row r="2244" spans="1:4" s="3" customFormat="1" ht="14.25" x14ac:dyDescent="0.2">
      <c r="A2244" s="18"/>
      <c r="B2244" s="16"/>
      <c r="C2244" s="17"/>
      <c r="D2244" s="16"/>
    </row>
    <row r="2245" spans="1:4" s="3" customFormat="1" ht="14.25" x14ac:dyDescent="0.2">
      <c r="A2245" s="15"/>
      <c r="B2245" s="16"/>
      <c r="C2245" s="17"/>
      <c r="D2245" s="16"/>
    </row>
    <row r="2246" spans="1:4" s="3" customFormat="1" ht="14.25" x14ac:dyDescent="0.2">
      <c r="A2246" s="18"/>
      <c r="B2246" s="16"/>
      <c r="C2246" s="17"/>
      <c r="D2246" s="16"/>
    </row>
    <row r="2247" spans="1:4" s="3" customFormat="1" ht="14.25" x14ac:dyDescent="0.2">
      <c r="A2247" s="15"/>
      <c r="B2247" s="16"/>
      <c r="C2247" s="17"/>
      <c r="D2247" s="16"/>
    </row>
    <row r="2248" spans="1:4" s="3" customFormat="1" ht="14.25" x14ac:dyDescent="0.2">
      <c r="A2248" s="18"/>
      <c r="B2248" s="16"/>
      <c r="C2248" s="17"/>
      <c r="D2248" s="16"/>
    </row>
    <row r="2249" spans="1:4" s="3" customFormat="1" ht="14.25" x14ac:dyDescent="0.2">
      <c r="A2249" s="15"/>
      <c r="B2249" s="16"/>
      <c r="C2249" s="17"/>
      <c r="D2249" s="16"/>
    </row>
    <row r="2250" spans="1:4" s="3" customFormat="1" ht="14.25" x14ac:dyDescent="0.2">
      <c r="A2250" s="18"/>
      <c r="B2250" s="16"/>
      <c r="C2250" s="17"/>
      <c r="D2250" s="16"/>
    </row>
    <row r="2251" spans="1:4" s="3" customFormat="1" ht="14.25" x14ac:dyDescent="0.2">
      <c r="A2251" s="15"/>
      <c r="B2251" s="16"/>
      <c r="C2251" s="17"/>
      <c r="D2251" s="16"/>
    </row>
    <row r="2252" spans="1:4" s="3" customFormat="1" ht="14.25" x14ac:dyDescent="0.2">
      <c r="A2252" s="18"/>
      <c r="B2252" s="16"/>
      <c r="C2252" s="17"/>
      <c r="D2252" s="16"/>
    </row>
    <row r="2253" spans="1:4" s="3" customFormat="1" ht="14.25" x14ac:dyDescent="0.2">
      <c r="A2253" s="15"/>
      <c r="B2253" s="16"/>
      <c r="C2253" s="17"/>
      <c r="D2253" s="16"/>
    </row>
    <row r="2254" spans="1:4" s="3" customFormat="1" ht="14.25" x14ac:dyDescent="0.2">
      <c r="A2254" s="18"/>
      <c r="B2254" s="16"/>
      <c r="C2254" s="17"/>
      <c r="D2254" s="16"/>
    </row>
    <row r="2255" spans="1:4" s="3" customFormat="1" ht="14.25" x14ac:dyDescent="0.2">
      <c r="A2255" s="15"/>
      <c r="B2255" s="16"/>
      <c r="C2255" s="17"/>
      <c r="D2255" s="16"/>
    </row>
    <row r="2256" spans="1:4" s="3" customFormat="1" ht="14.25" x14ac:dyDescent="0.2">
      <c r="A2256" s="18"/>
      <c r="B2256" s="16"/>
      <c r="C2256" s="17"/>
      <c r="D2256" s="16"/>
    </row>
    <row r="2257" spans="1:4" s="3" customFormat="1" ht="14.25" x14ac:dyDescent="0.2">
      <c r="A2257" s="15"/>
      <c r="B2257" s="16"/>
      <c r="C2257" s="17"/>
      <c r="D2257" s="16"/>
    </row>
    <row r="2258" spans="1:4" s="3" customFormat="1" ht="14.25" x14ac:dyDescent="0.2">
      <c r="A2258" s="18"/>
      <c r="B2258" s="16"/>
      <c r="C2258" s="17"/>
      <c r="D2258" s="16"/>
    </row>
    <row r="2259" spans="1:4" s="3" customFormat="1" ht="14.25" x14ac:dyDescent="0.2">
      <c r="A2259" s="15"/>
      <c r="B2259" s="16"/>
      <c r="C2259" s="17"/>
      <c r="D2259" s="16"/>
    </row>
    <row r="2260" spans="1:4" s="3" customFormat="1" ht="14.25" x14ac:dyDescent="0.2">
      <c r="A2260" s="18"/>
      <c r="B2260" s="16"/>
      <c r="C2260" s="17"/>
      <c r="D2260" s="16"/>
    </row>
    <row r="2261" spans="1:4" s="3" customFormat="1" ht="14.25" x14ac:dyDescent="0.2">
      <c r="A2261" s="15"/>
      <c r="B2261" s="16"/>
      <c r="C2261" s="17"/>
      <c r="D2261" s="16"/>
    </row>
    <row r="2262" spans="1:4" s="3" customFormat="1" ht="14.25" x14ac:dyDescent="0.2">
      <c r="A2262" s="18"/>
      <c r="B2262" s="16"/>
      <c r="C2262" s="17"/>
      <c r="D2262" s="16"/>
    </row>
    <row r="2263" spans="1:4" s="3" customFormat="1" ht="14.25" x14ac:dyDescent="0.2">
      <c r="A2263" s="15"/>
      <c r="B2263" s="16"/>
      <c r="C2263" s="17"/>
      <c r="D2263" s="16"/>
    </row>
    <row r="2264" spans="1:4" s="3" customFormat="1" ht="14.25" x14ac:dyDescent="0.2">
      <c r="A2264" s="18"/>
      <c r="B2264" s="16"/>
      <c r="C2264" s="17"/>
      <c r="D2264" s="16"/>
    </row>
    <row r="2265" spans="1:4" s="3" customFormat="1" ht="14.25" x14ac:dyDescent="0.2">
      <c r="A2265" s="15"/>
      <c r="B2265" s="16"/>
      <c r="C2265" s="17"/>
      <c r="D2265" s="16"/>
    </row>
    <row r="2266" spans="1:4" s="3" customFormat="1" ht="14.25" x14ac:dyDescent="0.2">
      <c r="A2266" s="18"/>
      <c r="B2266" s="16"/>
      <c r="C2266" s="17"/>
      <c r="D2266" s="16"/>
    </row>
    <row r="2267" spans="1:4" s="3" customFormat="1" ht="14.25" x14ac:dyDescent="0.2">
      <c r="A2267" s="15"/>
      <c r="B2267" s="16"/>
      <c r="C2267" s="17"/>
      <c r="D2267" s="16"/>
    </row>
    <row r="2268" spans="1:4" s="3" customFormat="1" ht="14.25" x14ac:dyDescent="0.2">
      <c r="A2268" s="18"/>
      <c r="B2268" s="16"/>
      <c r="C2268" s="17"/>
      <c r="D2268" s="16"/>
    </row>
    <row r="2269" spans="1:4" s="3" customFormat="1" ht="14.25" x14ac:dyDescent="0.2">
      <c r="A2269" s="15"/>
      <c r="B2269" s="16"/>
      <c r="C2269" s="17"/>
      <c r="D2269" s="16"/>
    </row>
    <row r="2270" spans="1:4" s="3" customFormat="1" ht="14.25" x14ac:dyDescent="0.2">
      <c r="A2270" s="18"/>
      <c r="B2270" s="16"/>
      <c r="C2270" s="17"/>
      <c r="D2270" s="16"/>
    </row>
    <row r="2271" spans="1:4" s="3" customFormat="1" ht="14.25" x14ac:dyDescent="0.2">
      <c r="A2271" s="15"/>
      <c r="B2271" s="16"/>
      <c r="C2271" s="17"/>
      <c r="D2271" s="16"/>
    </row>
    <row r="2272" spans="1:4" s="3" customFormat="1" ht="14.25" x14ac:dyDescent="0.2">
      <c r="A2272" s="18"/>
      <c r="B2272" s="16"/>
      <c r="C2272" s="17"/>
      <c r="D2272" s="16"/>
    </row>
    <row r="2273" spans="1:4" s="3" customFormat="1" ht="14.25" x14ac:dyDescent="0.2">
      <c r="A2273" s="15"/>
      <c r="B2273" s="16"/>
      <c r="C2273" s="17"/>
      <c r="D2273" s="16"/>
    </row>
    <row r="2274" spans="1:4" s="3" customFormat="1" ht="14.25" x14ac:dyDescent="0.2">
      <c r="A2274" s="18"/>
      <c r="B2274" s="16"/>
      <c r="C2274" s="17"/>
      <c r="D2274" s="16"/>
    </row>
    <row r="2275" spans="1:4" s="3" customFormat="1" ht="14.25" x14ac:dyDescent="0.2">
      <c r="A2275" s="15"/>
      <c r="B2275" s="16"/>
      <c r="C2275" s="17"/>
      <c r="D2275" s="16"/>
    </row>
    <row r="2276" spans="1:4" s="3" customFormat="1" ht="14.25" x14ac:dyDescent="0.2">
      <c r="A2276" s="18"/>
      <c r="B2276" s="16"/>
      <c r="C2276" s="17"/>
      <c r="D2276" s="16"/>
    </row>
    <row r="2277" spans="1:4" s="3" customFormat="1" ht="14.25" x14ac:dyDescent="0.2">
      <c r="A2277" s="15"/>
      <c r="B2277" s="16"/>
      <c r="C2277" s="17"/>
      <c r="D2277" s="16"/>
    </row>
    <row r="2278" spans="1:4" s="3" customFormat="1" ht="14.25" x14ac:dyDescent="0.2">
      <c r="A2278" s="18"/>
      <c r="B2278" s="16"/>
      <c r="C2278" s="17"/>
      <c r="D2278" s="16"/>
    </row>
    <row r="2279" spans="1:4" s="3" customFormat="1" ht="14.25" x14ac:dyDescent="0.2">
      <c r="A2279" s="15"/>
      <c r="B2279" s="16"/>
      <c r="C2279" s="17"/>
      <c r="D2279" s="16"/>
    </row>
    <row r="2280" spans="1:4" s="3" customFormat="1" ht="14.25" x14ac:dyDescent="0.2">
      <c r="A2280" s="18"/>
      <c r="B2280" s="16"/>
      <c r="C2280" s="17"/>
      <c r="D2280" s="16"/>
    </row>
    <row r="2281" spans="1:4" s="3" customFormat="1" ht="14.25" x14ac:dyDescent="0.2">
      <c r="A2281" s="15"/>
      <c r="B2281" s="16"/>
      <c r="C2281" s="17"/>
      <c r="D2281" s="16"/>
    </row>
    <row r="2282" spans="1:4" s="3" customFormat="1" ht="14.25" x14ac:dyDescent="0.2">
      <c r="A2282" s="18"/>
      <c r="B2282" s="16"/>
      <c r="C2282" s="17"/>
      <c r="D2282" s="16"/>
    </row>
    <row r="2283" spans="1:4" s="3" customFormat="1" ht="14.25" x14ac:dyDescent="0.2">
      <c r="A2283" s="15"/>
      <c r="B2283" s="16"/>
      <c r="C2283" s="17"/>
      <c r="D2283" s="16"/>
    </row>
    <row r="2284" spans="1:4" s="3" customFormat="1" ht="14.25" x14ac:dyDescent="0.2">
      <c r="A2284" s="18"/>
      <c r="B2284" s="16"/>
      <c r="C2284" s="17"/>
      <c r="D2284" s="16"/>
    </row>
    <row r="2285" spans="1:4" s="3" customFormat="1" ht="14.25" x14ac:dyDescent="0.2">
      <c r="A2285" s="15"/>
      <c r="B2285" s="16"/>
      <c r="C2285" s="17"/>
      <c r="D2285" s="16"/>
    </row>
    <row r="2286" spans="1:4" s="3" customFormat="1" ht="14.25" x14ac:dyDescent="0.2">
      <c r="A2286" s="18"/>
      <c r="B2286" s="16"/>
      <c r="C2286" s="17"/>
      <c r="D2286" s="16"/>
    </row>
    <row r="2287" spans="1:4" s="3" customFormat="1" ht="14.25" x14ac:dyDescent="0.2">
      <c r="A2287" s="15"/>
      <c r="B2287" s="16"/>
      <c r="C2287" s="17"/>
      <c r="D2287" s="16"/>
    </row>
    <row r="2288" spans="1:4" s="3" customFormat="1" ht="14.25" x14ac:dyDescent="0.2">
      <c r="A2288" s="18"/>
      <c r="B2288" s="16"/>
      <c r="C2288" s="17"/>
      <c r="D2288" s="16"/>
    </row>
    <row r="2289" spans="1:4" s="3" customFormat="1" ht="14.25" x14ac:dyDescent="0.2">
      <c r="A2289" s="15"/>
      <c r="B2289" s="16"/>
      <c r="C2289" s="17"/>
      <c r="D2289" s="16"/>
    </row>
    <row r="2290" spans="1:4" s="3" customFormat="1" ht="14.25" x14ac:dyDescent="0.2">
      <c r="A2290" s="18"/>
      <c r="B2290" s="16"/>
      <c r="C2290" s="17"/>
      <c r="D2290" s="16"/>
    </row>
    <row r="2291" spans="1:4" s="3" customFormat="1" ht="14.25" x14ac:dyDescent="0.2">
      <c r="A2291" s="15"/>
      <c r="B2291" s="16"/>
      <c r="C2291" s="17"/>
      <c r="D2291" s="16"/>
    </row>
    <row r="2292" spans="1:4" s="3" customFormat="1" ht="14.25" x14ac:dyDescent="0.2">
      <c r="A2292" s="18"/>
      <c r="B2292" s="16"/>
      <c r="C2292" s="17"/>
      <c r="D2292" s="16"/>
    </row>
    <row r="2293" spans="1:4" s="3" customFormat="1" ht="14.25" x14ac:dyDescent="0.2">
      <c r="A2293" s="15"/>
      <c r="B2293" s="16"/>
      <c r="C2293" s="17"/>
      <c r="D2293" s="16"/>
    </row>
    <row r="2294" spans="1:4" s="3" customFormat="1" ht="14.25" x14ac:dyDescent="0.2">
      <c r="A2294" s="18"/>
      <c r="B2294" s="16"/>
      <c r="C2294" s="17"/>
      <c r="D2294" s="16"/>
    </row>
    <row r="2295" spans="1:4" s="3" customFormat="1" ht="14.25" x14ac:dyDescent="0.2">
      <c r="A2295" s="15"/>
      <c r="B2295" s="16"/>
      <c r="C2295" s="17"/>
      <c r="D2295" s="16"/>
    </row>
    <row r="2296" spans="1:4" s="3" customFormat="1" ht="14.25" x14ac:dyDescent="0.2">
      <c r="A2296" s="18"/>
      <c r="B2296" s="16"/>
      <c r="C2296" s="17"/>
      <c r="D2296" s="16"/>
    </row>
    <row r="2297" spans="1:4" s="3" customFormat="1" ht="14.25" x14ac:dyDescent="0.2">
      <c r="A2297" s="15"/>
      <c r="B2297" s="16"/>
      <c r="C2297" s="17"/>
      <c r="D2297" s="16"/>
    </row>
    <row r="2298" spans="1:4" s="3" customFormat="1" ht="14.25" x14ac:dyDescent="0.2">
      <c r="A2298" s="18"/>
      <c r="B2298" s="16"/>
      <c r="C2298" s="17"/>
      <c r="D2298" s="16"/>
    </row>
    <row r="2299" spans="1:4" s="3" customFormat="1" ht="14.25" x14ac:dyDescent="0.2">
      <c r="A2299" s="15"/>
      <c r="B2299" s="16"/>
      <c r="C2299" s="17"/>
      <c r="D2299" s="16"/>
    </row>
    <row r="2300" spans="1:4" s="3" customFormat="1" ht="14.25" x14ac:dyDescent="0.2">
      <c r="A2300" s="18"/>
      <c r="B2300" s="16"/>
      <c r="C2300" s="17"/>
      <c r="D2300" s="16"/>
    </row>
    <row r="2301" spans="1:4" s="3" customFormat="1" ht="14.25" x14ac:dyDescent="0.2">
      <c r="A2301" s="15"/>
      <c r="B2301" s="16"/>
      <c r="C2301" s="17"/>
      <c r="D2301" s="16"/>
    </row>
    <row r="2302" spans="1:4" s="3" customFormat="1" ht="14.25" x14ac:dyDescent="0.2">
      <c r="A2302" s="18"/>
      <c r="B2302" s="16"/>
      <c r="C2302" s="17"/>
      <c r="D2302" s="16"/>
    </row>
    <row r="2303" spans="1:4" s="3" customFormat="1" ht="14.25" x14ac:dyDescent="0.2">
      <c r="A2303" s="15"/>
      <c r="B2303" s="16"/>
      <c r="C2303" s="17"/>
      <c r="D2303" s="16"/>
    </row>
    <row r="2304" spans="1:4" s="3" customFormat="1" ht="14.25" x14ac:dyDescent="0.2">
      <c r="A2304" s="18"/>
      <c r="B2304" s="16"/>
      <c r="C2304" s="17"/>
      <c r="D2304" s="16"/>
    </row>
    <row r="2305" spans="1:4" s="3" customFormat="1" ht="14.25" x14ac:dyDescent="0.2">
      <c r="A2305" s="15"/>
      <c r="B2305" s="16"/>
      <c r="C2305" s="17"/>
      <c r="D2305" s="16"/>
    </row>
    <row r="2306" spans="1:4" s="3" customFormat="1" ht="14.25" x14ac:dyDescent="0.2">
      <c r="A2306" s="18"/>
      <c r="B2306" s="16"/>
      <c r="C2306" s="17"/>
      <c r="D2306" s="16"/>
    </row>
    <row r="2307" spans="1:4" s="3" customFormat="1" ht="14.25" x14ac:dyDescent="0.2">
      <c r="A2307" s="15"/>
      <c r="B2307" s="16"/>
      <c r="C2307" s="17"/>
      <c r="D2307" s="16"/>
    </row>
    <row r="2308" spans="1:4" s="3" customFormat="1" ht="14.25" x14ac:dyDescent="0.2">
      <c r="A2308" s="18"/>
      <c r="B2308" s="16"/>
      <c r="C2308" s="17"/>
      <c r="D2308" s="16"/>
    </row>
    <row r="2309" spans="1:4" s="3" customFormat="1" ht="14.25" x14ac:dyDescent="0.2">
      <c r="A2309" s="15"/>
      <c r="B2309" s="16"/>
      <c r="C2309" s="17"/>
      <c r="D2309" s="16"/>
    </row>
    <row r="2310" spans="1:4" s="3" customFormat="1" ht="14.25" x14ac:dyDescent="0.2">
      <c r="A2310" s="18"/>
      <c r="B2310" s="16"/>
      <c r="C2310" s="17"/>
      <c r="D2310" s="16"/>
    </row>
    <row r="2311" spans="1:4" s="3" customFormat="1" ht="14.25" x14ac:dyDescent="0.2">
      <c r="A2311" s="15"/>
      <c r="B2311" s="16"/>
      <c r="C2311" s="17"/>
      <c r="D2311" s="16"/>
    </row>
    <row r="2312" spans="1:4" s="3" customFormat="1" ht="14.25" x14ac:dyDescent="0.2">
      <c r="A2312" s="18"/>
      <c r="B2312" s="16"/>
      <c r="C2312" s="17"/>
      <c r="D2312" s="16"/>
    </row>
    <row r="2313" spans="1:4" s="3" customFormat="1" ht="14.25" x14ac:dyDescent="0.2">
      <c r="A2313" s="15"/>
      <c r="B2313" s="16"/>
      <c r="C2313" s="17"/>
      <c r="D2313" s="16"/>
    </row>
    <row r="2314" spans="1:4" s="3" customFormat="1" ht="14.25" x14ac:dyDescent="0.2">
      <c r="A2314" s="18"/>
      <c r="B2314" s="16"/>
      <c r="C2314" s="17"/>
      <c r="D2314" s="16"/>
    </row>
    <row r="2315" spans="1:4" s="3" customFormat="1" ht="14.25" x14ac:dyDescent="0.2">
      <c r="A2315" s="15"/>
      <c r="B2315" s="16"/>
      <c r="C2315" s="17"/>
      <c r="D2315" s="16"/>
    </row>
    <row r="2316" spans="1:4" s="3" customFormat="1" ht="14.25" x14ac:dyDescent="0.2">
      <c r="A2316" s="18"/>
      <c r="B2316" s="16"/>
      <c r="C2316" s="17"/>
      <c r="D2316" s="16"/>
    </row>
    <row r="2317" spans="1:4" s="3" customFormat="1" ht="14.25" x14ac:dyDescent="0.2">
      <c r="A2317" s="15"/>
      <c r="B2317" s="16"/>
      <c r="C2317" s="17"/>
      <c r="D2317" s="16"/>
    </row>
    <row r="2318" spans="1:4" s="3" customFormat="1" ht="14.25" x14ac:dyDescent="0.2">
      <c r="A2318" s="18"/>
      <c r="B2318" s="16"/>
      <c r="C2318" s="17"/>
      <c r="D2318" s="16"/>
    </row>
    <row r="2319" spans="1:4" s="3" customFormat="1" ht="14.25" x14ac:dyDescent="0.2">
      <c r="A2319" s="15"/>
      <c r="B2319" s="16"/>
      <c r="C2319" s="17"/>
      <c r="D2319" s="16"/>
    </row>
    <row r="2320" spans="1:4" s="3" customFormat="1" ht="14.25" x14ac:dyDescent="0.2">
      <c r="A2320" s="18"/>
      <c r="B2320" s="16"/>
      <c r="C2320" s="17"/>
      <c r="D2320" s="16"/>
    </row>
    <row r="2321" spans="1:4" s="3" customFormat="1" ht="14.25" x14ac:dyDescent="0.2">
      <c r="A2321" s="15"/>
      <c r="B2321" s="16"/>
      <c r="C2321" s="17"/>
      <c r="D2321" s="16"/>
    </row>
    <row r="2322" spans="1:4" s="3" customFormat="1" ht="14.25" x14ac:dyDescent="0.2">
      <c r="A2322" s="18"/>
      <c r="B2322" s="16"/>
      <c r="C2322" s="17"/>
      <c r="D2322" s="16"/>
    </row>
    <row r="2323" spans="1:4" s="3" customFormat="1" ht="14.25" x14ac:dyDescent="0.2">
      <c r="A2323" s="15"/>
      <c r="B2323" s="16"/>
      <c r="C2323" s="17"/>
      <c r="D2323" s="16"/>
    </row>
    <row r="2324" spans="1:4" s="3" customFormat="1" ht="14.25" x14ac:dyDescent="0.2">
      <c r="A2324" s="18"/>
      <c r="B2324" s="16"/>
      <c r="C2324" s="17"/>
      <c r="D2324" s="16"/>
    </row>
    <row r="2325" spans="1:4" s="3" customFormat="1" ht="14.25" x14ac:dyDescent="0.2">
      <c r="A2325" s="15"/>
      <c r="B2325" s="16"/>
      <c r="C2325" s="17"/>
      <c r="D2325" s="16"/>
    </row>
    <row r="2326" spans="1:4" s="3" customFormat="1" ht="14.25" x14ac:dyDescent="0.2">
      <c r="A2326" s="18"/>
      <c r="B2326" s="16"/>
      <c r="C2326" s="17"/>
      <c r="D2326" s="16"/>
    </row>
    <row r="2327" spans="1:4" s="3" customFormat="1" ht="14.25" x14ac:dyDescent="0.2">
      <c r="A2327" s="15"/>
      <c r="B2327" s="16"/>
      <c r="C2327" s="17"/>
      <c r="D2327" s="16"/>
    </row>
    <row r="2328" spans="1:4" s="3" customFormat="1" ht="14.25" x14ac:dyDescent="0.2">
      <c r="A2328" s="18"/>
      <c r="B2328" s="16"/>
      <c r="C2328" s="17"/>
      <c r="D2328" s="16"/>
    </row>
    <row r="2329" spans="1:4" s="3" customFormat="1" ht="14.25" x14ac:dyDescent="0.2">
      <c r="A2329" s="15"/>
      <c r="B2329" s="16"/>
      <c r="C2329" s="17"/>
      <c r="D2329" s="16"/>
    </row>
    <row r="2330" spans="1:4" s="3" customFormat="1" ht="14.25" x14ac:dyDescent="0.2">
      <c r="A2330" s="18"/>
      <c r="B2330" s="16"/>
      <c r="C2330" s="17"/>
      <c r="D2330" s="16"/>
    </row>
    <row r="2331" spans="1:4" s="3" customFormat="1" ht="14.25" x14ac:dyDescent="0.2">
      <c r="A2331" s="15"/>
      <c r="B2331" s="16"/>
      <c r="C2331" s="17"/>
      <c r="D2331" s="16"/>
    </row>
    <row r="2332" spans="1:4" s="3" customFormat="1" ht="14.25" x14ac:dyDescent="0.2">
      <c r="A2332" s="18"/>
      <c r="B2332" s="16"/>
      <c r="C2332" s="17"/>
      <c r="D2332" s="16"/>
    </row>
    <row r="2333" spans="1:4" s="3" customFormat="1" ht="14.25" x14ac:dyDescent="0.2">
      <c r="A2333" s="15"/>
      <c r="B2333" s="16"/>
      <c r="C2333" s="17"/>
      <c r="D2333" s="16"/>
    </row>
    <row r="2334" spans="1:4" s="3" customFormat="1" ht="14.25" x14ac:dyDescent="0.2">
      <c r="A2334" s="18"/>
      <c r="B2334" s="16"/>
      <c r="C2334" s="17"/>
      <c r="D2334" s="16"/>
    </row>
    <row r="2335" spans="1:4" s="3" customFormat="1" ht="14.25" x14ac:dyDescent="0.2">
      <c r="A2335" s="15"/>
      <c r="B2335" s="16"/>
      <c r="C2335" s="17"/>
      <c r="D2335" s="16"/>
    </row>
    <row r="2336" spans="1:4" s="3" customFormat="1" ht="14.25" x14ac:dyDescent="0.2">
      <c r="A2336" s="18"/>
      <c r="B2336" s="16"/>
      <c r="C2336" s="17"/>
      <c r="D2336" s="16"/>
    </row>
    <row r="2337" spans="1:4" s="3" customFormat="1" ht="14.25" x14ac:dyDescent="0.2">
      <c r="A2337" s="15"/>
      <c r="B2337" s="16"/>
      <c r="C2337" s="17"/>
      <c r="D2337" s="16"/>
    </row>
    <row r="2338" spans="1:4" s="3" customFormat="1" ht="14.25" x14ac:dyDescent="0.2">
      <c r="A2338" s="18"/>
      <c r="B2338" s="16"/>
      <c r="C2338" s="17"/>
      <c r="D2338" s="16"/>
    </row>
    <row r="2339" spans="1:4" s="3" customFormat="1" ht="14.25" x14ac:dyDescent="0.2">
      <c r="A2339" s="15"/>
      <c r="B2339" s="16"/>
      <c r="C2339" s="17"/>
      <c r="D2339" s="16"/>
    </row>
    <row r="2340" spans="1:4" s="3" customFormat="1" ht="14.25" x14ac:dyDescent="0.2">
      <c r="A2340" s="18"/>
      <c r="B2340" s="16"/>
      <c r="C2340" s="17"/>
      <c r="D2340" s="16"/>
    </row>
    <row r="2341" spans="1:4" s="3" customFormat="1" ht="14.25" x14ac:dyDescent="0.2">
      <c r="A2341" s="15"/>
      <c r="B2341" s="16"/>
      <c r="C2341" s="17"/>
      <c r="D2341" s="16"/>
    </row>
    <row r="2342" spans="1:4" s="3" customFormat="1" ht="14.25" x14ac:dyDescent="0.2">
      <c r="A2342" s="18"/>
      <c r="B2342" s="16"/>
      <c r="C2342" s="17"/>
      <c r="D2342" s="16"/>
    </row>
    <row r="2343" spans="1:4" s="3" customFormat="1" ht="14.25" x14ac:dyDescent="0.2">
      <c r="A2343" s="15"/>
      <c r="B2343" s="16"/>
      <c r="C2343" s="17"/>
      <c r="D2343" s="16"/>
    </row>
    <row r="2344" spans="1:4" s="3" customFormat="1" ht="14.25" x14ac:dyDescent="0.2">
      <c r="A2344" s="18"/>
      <c r="B2344" s="16"/>
      <c r="C2344" s="17"/>
      <c r="D2344" s="16"/>
    </row>
    <row r="2345" spans="1:4" s="3" customFormat="1" ht="14.25" x14ac:dyDescent="0.2">
      <c r="A2345" s="15"/>
      <c r="B2345" s="16"/>
      <c r="C2345" s="17"/>
      <c r="D2345" s="16"/>
    </row>
    <row r="2346" spans="1:4" s="3" customFormat="1" ht="14.25" x14ac:dyDescent="0.2">
      <c r="A2346" s="18"/>
      <c r="B2346" s="16"/>
      <c r="C2346" s="17"/>
      <c r="D2346" s="16"/>
    </row>
    <row r="2347" spans="1:4" s="3" customFormat="1" ht="14.25" x14ac:dyDescent="0.2">
      <c r="A2347" s="15"/>
      <c r="B2347" s="16"/>
      <c r="C2347" s="17"/>
      <c r="D2347" s="16"/>
    </row>
    <row r="2348" spans="1:4" s="3" customFormat="1" ht="14.25" x14ac:dyDescent="0.2">
      <c r="A2348" s="18"/>
      <c r="B2348" s="16"/>
      <c r="C2348" s="17"/>
      <c r="D2348" s="16"/>
    </row>
    <row r="2349" spans="1:4" s="3" customFormat="1" ht="14.25" x14ac:dyDescent="0.2">
      <c r="A2349" s="15"/>
      <c r="B2349" s="16"/>
      <c r="C2349" s="17"/>
      <c r="D2349" s="16"/>
    </row>
    <row r="2350" spans="1:4" s="3" customFormat="1" ht="14.25" x14ac:dyDescent="0.2">
      <c r="A2350" s="18"/>
      <c r="B2350" s="16"/>
      <c r="C2350" s="17"/>
      <c r="D2350" s="16"/>
    </row>
    <row r="2351" spans="1:4" s="3" customFormat="1" ht="14.25" x14ac:dyDescent="0.2">
      <c r="A2351" s="15"/>
      <c r="B2351" s="16"/>
      <c r="C2351" s="17"/>
      <c r="D2351" s="16"/>
    </row>
    <row r="2352" spans="1:4" s="3" customFormat="1" ht="14.25" x14ac:dyDescent="0.2">
      <c r="A2352" s="18"/>
      <c r="B2352" s="16"/>
      <c r="C2352" s="17"/>
      <c r="D2352" s="16"/>
    </row>
    <row r="2353" spans="1:4" s="3" customFormat="1" ht="14.25" x14ac:dyDescent="0.2">
      <c r="A2353" s="15"/>
      <c r="B2353" s="16"/>
      <c r="C2353" s="17"/>
      <c r="D2353" s="16"/>
    </row>
    <row r="2354" spans="1:4" s="3" customFormat="1" ht="14.25" x14ac:dyDescent="0.2">
      <c r="A2354" s="18"/>
      <c r="B2354" s="16"/>
      <c r="C2354" s="17"/>
      <c r="D2354" s="16"/>
    </row>
    <row r="2355" spans="1:4" s="3" customFormat="1" ht="14.25" x14ac:dyDescent="0.2">
      <c r="A2355" s="15"/>
      <c r="B2355" s="16"/>
      <c r="C2355" s="17"/>
      <c r="D2355" s="16"/>
    </row>
    <row r="2356" spans="1:4" s="3" customFormat="1" ht="14.25" x14ac:dyDescent="0.2">
      <c r="A2356" s="18"/>
      <c r="B2356" s="16"/>
      <c r="C2356" s="17"/>
      <c r="D2356" s="16"/>
    </row>
    <row r="2357" spans="1:4" s="3" customFormat="1" ht="14.25" x14ac:dyDescent="0.2">
      <c r="A2357" s="15"/>
      <c r="B2357" s="16"/>
      <c r="C2357" s="17"/>
      <c r="D2357" s="16"/>
    </row>
    <row r="2358" spans="1:4" s="3" customFormat="1" ht="14.25" x14ac:dyDescent="0.2">
      <c r="A2358" s="18"/>
      <c r="B2358" s="16"/>
      <c r="C2358" s="17"/>
      <c r="D2358" s="16"/>
    </row>
    <row r="2359" spans="1:4" s="3" customFormat="1" ht="14.25" x14ac:dyDescent="0.2">
      <c r="A2359" s="15"/>
      <c r="B2359" s="16"/>
      <c r="C2359" s="17"/>
      <c r="D2359" s="16"/>
    </row>
    <row r="2360" spans="1:4" s="3" customFormat="1" ht="14.25" x14ac:dyDescent="0.2">
      <c r="A2360" s="18"/>
      <c r="B2360" s="16"/>
      <c r="C2360" s="17"/>
      <c r="D2360" s="16"/>
    </row>
    <row r="2361" spans="1:4" s="3" customFormat="1" ht="14.25" x14ac:dyDescent="0.2">
      <c r="A2361" s="15"/>
      <c r="B2361" s="16"/>
      <c r="C2361" s="17"/>
      <c r="D2361" s="16"/>
    </row>
    <row r="2362" spans="1:4" s="3" customFormat="1" ht="14.25" x14ac:dyDescent="0.2">
      <c r="A2362" s="18"/>
      <c r="B2362" s="16"/>
      <c r="C2362" s="17"/>
      <c r="D2362" s="16"/>
    </row>
    <row r="2363" spans="1:4" s="3" customFormat="1" ht="14.25" x14ac:dyDescent="0.2">
      <c r="A2363" s="15"/>
      <c r="B2363" s="16"/>
      <c r="C2363" s="17"/>
      <c r="D2363" s="16"/>
    </row>
    <row r="2364" spans="1:4" s="3" customFormat="1" ht="14.25" x14ac:dyDescent="0.2">
      <c r="A2364" s="18"/>
      <c r="B2364" s="16"/>
      <c r="C2364" s="17"/>
      <c r="D2364" s="16"/>
    </row>
    <row r="2365" spans="1:4" s="3" customFormat="1" ht="14.25" x14ac:dyDescent="0.2">
      <c r="A2365" s="15"/>
      <c r="B2365" s="16"/>
      <c r="C2365" s="17"/>
      <c r="D2365" s="16"/>
    </row>
    <row r="2366" spans="1:4" s="3" customFormat="1" ht="14.25" x14ac:dyDescent="0.2">
      <c r="A2366" s="18"/>
      <c r="B2366" s="16"/>
      <c r="C2366" s="17"/>
      <c r="D2366" s="16"/>
    </row>
    <row r="2367" spans="1:4" s="3" customFormat="1" ht="14.25" x14ac:dyDescent="0.2">
      <c r="A2367" s="15"/>
      <c r="B2367" s="16"/>
      <c r="C2367" s="17"/>
      <c r="D2367" s="16"/>
    </row>
    <row r="2368" spans="1:4" s="3" customFormat="1" ht="14.25" x14ac:dyDescent="0.2">
      <c r="A2368" s="18"/>
      <c r="B2368" s="16"/>
      <c r="C2368" s="17"/>
      <c r="D2368" s="16"/>
    </row>
    <row r="2369" spans="1:4" s="3" customFormat="1" ht="14.25" x14ac:dyDescent="0.2">
      <c r="A2369" s="15"/>
      <c r="B2369" s="16"/>
      <c r="C2369" s="17"/>
      <c r="D2369" s="16"/>
    </row>
    <row r="2370" spans="1:4" s="3" customFormat="1" ht="14.25" x14ac:dyDescent="0.2">
      <c r="A2370" s="18"/>
      <c r="B2370" s="16"/>
      <c r="C2370" s="17"/>
      <c r="D2370" s="16"/>
    </row>
    <row r="2371" spans="1:4" s="3" customFormat="1" ht="14.25" x14ac:dyDescent="0.2">
      <c r="A2371" s="15"/>
      <c r="B2371" s="16"/>
      <c r="C2371" s="17"/>
      <c r="D2371" s="16"/>
    </row>
    <row r="2372" spans="1:4" s="3" customFormat="1" ht="14.25" x14ac:dyDescent="0.2">
      <c r="A2372" s="18"/>
      <c r="B2372" s="16"/>
      <c r="C2372" s="17"/>
      <c r="D2372" s="16"/>
    </row>
    <row r="2373" spans="1:4" s="3" customFormat="1" ht="14.25" x14ac:dyDescent="0.2">
      <c r="A2373" s="15"/>
      <c r="B2373" s="16"/>
      <c r="C2373" s="17"/>
      <c r="D2373" s="16"/>
    </row>
    <row r="2374" spans="1:4" s="3" customFormat="1" ht="14.25" x14ac:dyDescent="0.2">
      <c r="A2374" s="18"/>
      <c r="B2374" s="16"/>
      <c r="C2374" s="17"/>
      <c r="D2374" s="16"/>
    </row>
    <row r="2375" spans="1:4" s="3" customFormat="1" ht="14.25" x14ac:dyDescent="0.2">
      <c r="A2375" s="15"/>
      <c r="B2375" s="16"/>
      <c r="C2375" s="17"/>
      <c r="D2375" s="16"/>
    </row>
    <row r="2376" spans="1:4" s="3" customFormat="1" ht="14.25" x14ac:dyDescent="0.2">
      <c r="A2376" s="18"/>
      <c r="B2376" s="16"/>
      <c r="C2376" s="17"/>
      <c r="D2376" s="16"/>
    </row>
    <row r="2377" spans="1:4" s="3" customFormat="1" ht="14.25" x14ac:dyDescent="0.2">
      <c r="A2377" s="15"/>
      <c r="B2377" s="16"/>
      <c r="C2377" s="17"/>
      <c r="D2377" s="16"/>
    </row>
    <row r="2378" spans="1:4" s="3" customFormat="1" ht="14.25" x14ac:dyDescent="0.2">
      <c r="A2378" s="18"/>
      <c r="B2378" s="16"/>
      <c r="C2378" s="17"/>
      <c r="D2378" s="16"/>
    </row>
    <row r="2379" spans="1:4" s="3" customFormat="1" ht="14.25" x14ac:dyDescent="0.2">
      <c r="A2379" s="15"/>
      <c r="B2379" s="16"/>
      <c r="C2379" s="17"/>
      <c r="D2379" s="16"/>
    </row>
    <row r="2380" spans="1:4" s="3" customFormat="1" ht="14.25" x14ac:dyDescent="0.2">
      <c r="A2380" s="18"/>
      <c r="B2380" s="16"/>
      <c r="C2380" s="17"/>
      <c r="D2380" s="16"/>
    </row>
    <row r="2381" spans="1:4" s="3" customFormat="1" ht="14.25" x14ac:dyDescent="0.2">
      <c r="A2381" s="15"/>
      <c r="B2381" s="16"/>
      <c r="C2381" s="17"/>
      <c r="D2381" s="16"/>
    </row>
    <row r="2382" spans="1:4" s="3" customFormat="1" ht="14.25" x14ac:dyDescent="0.2">
      <c r="A2382" s="18"/>
      <c r="B2382" s="16"/>
      <c r="C2382" s="17"/>
      <c r="D2382" s="16"/>
    </row>
    <row r="2383" spans="1:4" s="3" customFormat="1" ht="14.25" x14ac:dyDescent="0.2">
      <c r="A2383" s="15"/>
      <c r="B2383" s="16"/>
      <c r="C2383" s="17"/>
      <c r="D2383" s="16"/>
    </row>
    <row r="2384" spans="1:4" s="3" customFormat="1" ht="14.25" x14ac:dyDescent="0.2">
      <c r="A2384" s="18"/>
      <c r="B2384" s="16"/>
      <c r="C2384" s="17"/>
      <c r="D2384" s="16"/>
    </row>
    <row r="2385" spans="1:4" s="3" customFormat="1" ht="14.25" x14ac:dyDescent="0.2">
      <c r="A2385" s="15"/>
      <c r="B2385" s="16"/>
      <c r="C2385" s="17"/>
      <c r="D2385" s="16"/>
    </row>
    <row r="2386" spans="1:4" s="3" customFormat="1" ht="14.25" x14ac:dyDescent="0.2">
      <c r="A2386" s="18"/>
      <c r="B2386" s="16"/>
      <c r="C2386" s="17"/>
      <c r="D2386" s="16"/>
    </row>
    <row r="2387" spans="1:4" s="3" customFormat="1" ht="14.25" x14ac:dyDescent="0.2">
      <c r="A2387" s="15"/>
      <c r="B2387" s="16"/>
      <c r="C2387" s="17"/>
      <c r="D2387" s="16"/>
    </row>
    <row r="2388" spans="1:4" s="3" customFormat="1" ht="14.25" x14ac:dyDescent="0.2">
      <c r="A2388" s="18"/>
      <c r="B2388" s="16"/>
      <c r="C2388" s="17"/>
      <c r="D2388" s="16"/>
    </row>
    <row r="2389" spans="1:4" s="3" customFormat="1" ht="14.25" x14ac:dyDescent="0.2">
      <c r="A2389" s="15"/>
      <c r="B2389" s="16"/>
      <c r="C2389" s="17"/>
      <c r="D2389" s="16"/>
    </row>
    <row r="2390" spans="1:4" s="3" customFormat="1" ht="14.25" x14ac:dyDescent="0.2">
      <c r="A2390" s="18"/>
      <c r="B2390" s="16"/>
      <c r="C2390" s="17"/>
      <c r="D2390" s="16"/>
    </row>
    <row r="2391" spans="1:4" s="3" customFormat="1" ht="14.25" x14ac:dyDescent="0.2">
      <c r="A2391" s="15"/>
      <c r="B2391" s="16"/>
      <c r="C2391" s="17"/>
      <c r="D2391" s="16"/>
    </row>
    <row r="2392" spans="1:4" s="3" customFormat="1" ht="14.25" x14ac:dyDescent="0.2">
      <c r="A2392" s="18"/>
      <c r="B2392" s="16"/>
      <c r="C2392" s="17"/>
      <c r="D2392" s="16"/>
    </row>
    <row r="2393" spans="1:4" s="3" customFormat="1" ht="14.25" x14ac:dyDescent="0.2">
      <c r="A2393" s="15"/>
      <c r="B2393" s="16"/>
      <c r="C2393" s="17"/>
      <c r="D2393" s="16"/>
    </row>
    <row r="2394" spans="1:4" s="3" customFormat="1" ht="14.25" x14ac:dyDescent="0.2">
      <c r="A2394" s="18"/>
      <c r="B2394" s="16"/>
      <c r="C2394" s="17"/>
      <c r="D2394" s="16"/>
    </row>
    <row r="2395" spans="1:4" s="3" customFormat="1" ht="14.25" x14ac:dyDescent="0.2">
      <c r="A2395" s="15"/>
      <c r="B2395" s="16"/>
      <c r="C2395" s="17"/>
      <c r="D2395" s="16"/>
    </row>
    <row r="2396" spans="1:4" s="3" customFormat="1" ht="14.25" x14ac:dyDescent="0.2">
      <c r="A2396" s="18"/>
      <c r="B2396" s="16"/>
      <c r="C2396" s="17"/>
      <c r="D2396" s="16"/>
    </row>
    <row r="2397" spans="1:4" s="3" customFormat="1" ht="14.25" x14ac:dyDescent="0.2">
      <c r="A2397" s="15"/>
      <c r="B2397" s="16"/>
      <c r="C2397" s="17"/>
      <c r="D2397" s="16"/>
    </row>
    <row r="2398" spans="1:4" s="3" customFormat="1" ht="14.25" x14ac:dyDescent="0.2">
      <c r="A2398" s="18"/>
      <c r="B2398" s="16"/>
      <c r="C2398" s="17"/>
      <c r="D2398" s="16"/>
    </row>
    <row r="2399" spans="1:4" s="3" customFormat="1" ht="14.25" x14ac:dyDescent="0.2">
      <c r="A2399" s="15"/>
      <c r="B2399" s="16"/>
      <c r="C2399" s="17"/>
      <c r="D2399" s="16"/>
    </row>
    <row r="2400" spans="1:4" s="3" customFormat="1" ht="14.25" x14ac:dyDescent="0.2">
      <c r="A2400" s="18"/>
      <c r="B2400" s="16"/>
      <c r="C2400" s="17"/>
      <c r="D2400" s="16"/>
    </row>
    <row r="2401" spans="1:4" s="3" customFormat="1" ht="14.25" x14ac:dyDescent="0.2">
      <c r="A2401" s="15"/>
      <c r="B2401" s="16"/>
      <c r="C2401" s="17"/>
      <c r="D2401" s="16"/>
    </row>
    <row r="2402" spans="1:4" s="3" customFormat="1" ht="14.25" x14ac:dyDescent="0.2">
      <c r="A2402" s="18"/>
      <c r="B2402" s="16"/>
      <c r="C2402" s="17"/>
      <c r="D2402" s="16"/>
    </row>
    <row r="2403" spans="1:4" s="3" customFormat="1" ht="14.25" x14ac:dyDescent="0.2">
      <c r="A2403" s="15"/>
      <c r="B2403" s="16"/>
      <c r="C2403" s="17"/>
      <c r="D2403" s="16"/>
    </row>
    <row r="2404" spans="1:4" s="3" customFormat="1" ht="14.25" x14ac:dyDescent="0.2">
      <c r="A2404" s="18"/>
      <c r="B2404" s="16"/>
      <c r="C2404" s="17"/>
      <c r="D2404" s="16"/>
    </row>
    <row r="2405" spans="1:4" s="3" customFormat="1" ht="14.25" x14ac:dyDescent="0.2">
      <c r="A2405" s="15"/>
      <c r="B2405" s="16"/>
      <c r="C2405" s="17"/>
      <c r="D2405" s="16"/>
    </row>
    <row r="2406" spans="1:4" s="3" customFormat="1" ht="14.25" x14ac:dyDescent="0.2">
      <c r="A2406" s="18"/>
      <c r="B2406" s="16"/>
      <c r="C2406" s="17"/>
      <c r="D2406" s="16"/>
    </row>
    <row r="2407" spans="1:4" s="3" customFormat="1" ht="14.25" x14ac:dyDescent="0.2">
      <c r="A2407" s="15"/>
      <c r="B2407" s="16"/>
      <c r="C2407" s="17"/>
      <c r="D2407" s="16"/>
    </row>
    <row r="2408" spans="1:4" s="3" customFormat="1" ht="14.25" x14ac:dyDescent="0.2">
      <c r="A2408" s="18"/>
      <c r="B2408" s="16"/>
      <c r="C2408" s="17"/>
      <c r="D2408" s="16"/>
    </row>
    <row r="2409" spans="1:4" s="3" customFormat="1" ht="14.25" x14ac:dyDescent="0.2">
      <c r="A2409" s="15"/>
      <c r="B2409" s="16"/>
      <c r="C2409" s="17"/>
      <c r="D2409" s="16"/>
    </row>
    <row r="2410" spans="1:4" s="3" customFormat="1" ht="14.25" x14ac:dyDescent="0.2">
      <c r="A2410" s="18"/>
      <c r="B2410" s="16"/>
      <c r="C2410" s="17"/>
      <c r="D2410" s="16"/>
    </row>
    <row r="2411" spans="1:4" s="3" customFormat="1" ht="14.25" x14ac:dyDescent="0.2">
      <c r="A2411" s="15"/>
      <c r="B2411" s="16"/>
      <c r="C2411" s="17"/>
      <c r="D2411" s="16"/>
    </row>
    <row r="2412" spans="1:4" s="3" customFormat="1" ht="14.25" x14ac:dyDescent="0.2">
      <c r="A2412" s="18"/>
      <c r="B2412" s="16"/>
      <c r="C2412" s="17"/>
      <c r="D2412" s="16"/>
    </row>
    <row r="2413" spans="1:4" s="3" customFormat="1" ht="14.25" x14ac:dyDescent="0.2">
      <c r="A2413" s="15"/>
      <c r="B2413" s="16"/>
      <c r="C2413" s="17"/>
      <c r="D2413" s="16"/>
    </row>
    <row r="2414" spans="1:4" s="3" customFormat="1" ht="14.25" x14ac:dyDescent="0.2">
      <c r="A2414" s="18"/>
      <c r="B2414" s="16"/>
      <c r="C2414" s="17"/>
      <c r="D2414" s="16"/>
    </row>
    <row r="2415" spans="1:4" s="3" customFormat="1" ht="14.25" x14ac:dyDescent="0.2">
      <c r="A2415" s="15"/>
      <c r="B2415" s="16"/>
      <c r="C2415" s="17"/>
      <c r="D2415" s="16"/>
    </row>
    <row r="2416" spans="1:4" s="3" customFormat="1" ht="14.25" x14ac:dyDescent="0.2">
      <c r="A2416" s="18"/>
      <c r="B2416" s="16"/>
      <c r="C2416" s="17"/>
      <c r="D2416" s="16"/>
    </row>
    <row r="2417" spans="1:4" s="3" customFormat="1" ht="14.25" x14ac:dyDescent="0.2">
      <c r="A2417" s="15"/>
      <c r="B2417" s="16"/>
      <c r="C2417" s="17"/>
      <c r="D2417" s="16"/>
    </row>
    <row r="2418" spans="1:4" s="3" customFormat="1" ht="14.25" x14ac:dyDescent="0.2">
      <c r="A2418" s="18"/>
      <c r="B2418" s="16"/>
      <c r="C2418" s="17"/>
      <c r="D2418" s="16"/>
    </row>
    <row r="2419" spans="1:4" s="3" customFormat="1" ht="14.25" x14ac:dyDescent="0.2">
      <c r="A2419" s="15"/>
      <c r="B2419" s="16"/>
      <c r="C2419" s="17"/>
      <c r="D2419" s="16"/>
    </row>
    <row r="2420" spans="1:4" s="3" customFormat="1" ht="14.25" x14ac:dyDescent="0.2">
      <c r="A2420" s="18"/>
      <c r="B2420" s="16"/>
      <c r="C2420" s="17"/>
      <c r="D2420" s="16"/>
    </row>
    <row r="2421" spans="1:4" s="3" customFormat="1" ht="14.25" x14ac:dyDescent="0.2">
      <c r="A2421" s="15"/>
      <c r="B2421" s="16"/>
      <c r="C2421" s="17"/>
      <c r="D2421" s="16"/>
    </row>
    <row r="2422" spans="1:4" s="3" customFormat="1" ht="14.25" x14ac:dyDescent="0.2">
      <c r="A2422" s="18"/>
      <c r="B2422" s="16"/>
      <c r="C2422" s="17"/>
      <c r="D2422" s="16"/>
    </row>
    <row r="2423" spans="1:4" s="3" customFormat="1" ht="14.25" x14ac:dyDescent="0.2">
      <c r="A2423" s="15"/>
      <c r="B2423" s="16"/>
      <c r="C2423" s="17"/>
      <c r="D2423" s="16"/>
    </row>
    <row r="2424" spans="1:4" s="3" customFormat="1" ht="14.25" x14ac:dyDescent="0.2">
      <c r="A2424" s="18"/>
      <c r="B2424" s="16"/>
      <c r="C2424" s="17"/>
      <c r="D2424" s="16"/>
    </row>
    <row r="2425" spans="1:4" s="3" customFormat="1" ht="14.25" x14ac:dyDescent="0.2">
      <c r="A2425" s="15"/>
      <c r="B2425" s="16"/>
      <c r="C2425" s="17"/>
      <c r="D2425" s="16"/>
    </row>
    <row r="2426" spans="1:4" s="3" customFormat="1" ht="14.25" x14ac:dyDescent="0.2">
      <c r="A2426" s="18"/>
      <c r="B2426" s="16"/>
      <c r="C2426" s="17"/>
      <c r="D2426" s="16"/>
    </row>
    <row r="2427" spans="1:4" s="3" customFormat="1" ht="14.25" x14ac:dyDescent="0.2">
      <c r="A2427" s="15"/>
      <c r="B2427" s="16"/>
      <c r="C2427" s="17"/>
      <c r="D2427" s="16"/>
    </row>
    <row r="2428" spans="1:4" s="3" customFormat="1" ht="14.25" x14ac:dyDescent="0.2">
      <c r="A2428" s="18"/>
      <c r="B2428" s="16"/>
      <c r="C2428" s="17"/>
      <c r="D2428" s="16"/>
    </row>
    <row r="2429" spans="1:4" s="3" customFormat="1" ht="14.25" x14ac:dyDescent="0.2">
      <c r="A2429" s="15"/>
      <c r="B2429" s="16"/>
      <c r="C2429" s="17"/>
      <c r="D2429" s="16"/>
    </row>
    <row r="2430" spans="1:4" s="3" customFormat="1" ht="14.25" x14ac:dyDescent="0.2">
      <c r="A2430" s="18"/>
      <c r="B2430" s="16"/>
      <c r="C2430" s="17"/>
      <c r="D2430" s="16"/>
    </row>
    <row r="2431" spans="1:4" s="3" customFormat="1" ht="14.25" x14ac:dyDescent="0.2">
      <c r="A2431" s="15"/>
      <c r="B2431" s="16"/>
      <c r="C2431" s="17"/>
      <c r="D2431" s="16"/>
    </row>
    <row r="2432" spans="1:4" s="3" customFormat="1" ht="14.25" x14ac:dyDescent="0.2">
      <c r="A2432" s="18"/>
      <c r="B2432" s="16"/>
      <c r="C2432" s="17"/>
      <c r="D2432" s="16"/>
    </row>
    <row r="2433" spans="1:4" s="3" customFormat="1" ht="14.25" x14ac:dyDescent="0.2">
      <c r="A2433" s="15"/>
      <c r="B2433" s="16"/>
      <c r="C2433" s="17"/>
      <c r="D2433" s="16"/>
    </row>
    <row r="2434" spans="1:4" s="3" customFormat="1" ht="14.25" x14ac:dyDescent="0.2">
      <c r="A2434" s="18"/>
      <c r="B2434" s="16"/>
      <c r="C2434" s="17"/>
      <c r="D2434" s="16"/>
    </row>
    <row r="2435" spans="1:4" s="3" customFormat="1" ht="14.25" x14ac:dyDescent="0.2">
      <c r="A2435" s="15"/>
      <c r="B2435" s="16"/>
      <c r="C2435" s="17"/>
      <c r="D2435" s="16"/>
    </row>
    <row r="2436" spans="1:4" s="3" customFormat="1" ht="14.25" x14ac:dyDescent="0.2">
      <c r="A2436" s="18"/>
      <c r="B2436" s="16"/>
      <c r="C2436" s="17"/>
      <c r="D2436" s="16"/>
    </row>
    <row r="2437" spans="1:4" s="3" customFormat="1" ht="14.25" x14ac:dyDescent="0.2">
      <c r="A2437" s="15"/>
      <c r="B2437" s="16"/>
      <c r="C2437" s="17"/>
      <c r="D2437" s="16"/>
    </row>
    <row r="2438" spans="1:4" s="3" customFormat="1" ht="14.25" x14ac:dyDescent="0.2">
      <c r="A2438" s="18"/>
      <c r="B2438" s="16"/>
      <c r="C2438" s="17"/>
      <c r="D2438" s="16"/>
    </row>
    <row r="2439" spans="1:4" s="3" customFormat="1" ht="14.25" x14ac:dyDescent="0.2">
      <c r="A2439" s="15"/>
      <c r="B2439" s="16"/>
      <c r="C2439" s="17"/>
      <c r="D2439" s="16"/>
    </row>
    <row r="2440" spans="1:4" s="3" customFormat="1" ht="14.25" x14ac:dyDescent="0.2">
      <c r="A2440" s="18"/>
      <c r="B2440" s="16"/>
      <c r="C2440" s="17"/>
      <c r="D2440" s="16"/>
    </row>
    <row r="2441" spans="1:4" s="3" customFormat="1" ht="14.25" x14ac:dyDescent="0.2">
      <c r="A2441" s="15"/>
      <c r="B2441" s="16"/>
      <c r="C2441" s="17"/>
      <c r="D2441" s="16"/>
    </row>
    <row r="2442" spans="1:4" s="3" customFormat="1" ht="14.25" x14ac:dyDescent="0.2">
      <c r="A2442" s="18"/>
      <c r="B2442" s="16"/>
      <c r="C2442" s="17"/>
      <c r="D2442" s="16"/>
    </row>
    <row r="2443" spans="1:4" s="3" customFormat="1" ht="14.25" x14ac:dyDescent="0.2">
      <c r="A2443" s="15"/>
      <c r="B2443" s="16"/>
      <c r="C2443" s="17"/>
      <c r="D2443" s="16"/>
    </row>
    <row r="2444" spans="1:4" s="3" customFormat="1" ht="14.25" x14ac:dyDescent="0.2">
      <c r="A2444" s="18"/>
      <c r="B2444" s="16"/>
      <c r="C2444" s="17"/>
      <c r="D2444" s="16"/>
    </row>
    <row r="2445" spans="1:4" s="3" customFormat="1" ht="14.25" x14ac:dyDescent="0.2">
      <c r="A2445" s="15"/>
      <c r="B2445" s="16"/>
      <c r="C2445" s="17"/>
      <c r="D2445" s="16"/>
    </row>
    <row r="2446" spans="1:4" s="3" customFormat="1" ht="14.25" x14ac:dyDescent="0.2">
      <c r="A2446" s="18"/>
      <c r="B2446" s="16"/>
      <c r="C2446" s="17"/>
      <c r="D2446" s="16"/>
    </row>
    <row r="2447" spans="1:4" s="3" customFormat="1" ht="14.25" x14ac:dyDescent="0.2">
      <c r="A2447" s="15"/>
      <c r="B2447" s="16"/>
      <c r="C2447" s="17"/>
      <c r="D2447" s="16"/>
    </row>
    <row r="2448" spans="1:4" s="3" customFormat="1" ht="14.25" x14ac:dyDescent="0.2">
      <c r="A2448" s="18"/>
      <c r="B2448" s="16"/>
      <c r="C2448" s="17"/>
      <c r="D2448" s="16"/>
    </row>
    <row r="2449" spans="1:4" s="3" customFormat="1" ht="14.25" x14ac:dyDescent="0.2">
      <c r="A2449" s="15"/>
      <c r="B2449" s="16"/>
      <c r="C2449" s="17"/>
      <c r="D2449" s="16"/>
    </row>
    <row r="2450" spans="1:4" s="3" customFormat="1" ht="14.25" x14ac:dyDescent="0.2">
      <c r="A2450" s="18"/>
      <c r="B2450" s="16"/>
      <c r="C2450" s="17"/>
      <c r="D2450" s="16"/>
    </row>
    <row r="2451" spans="1:4" s="3" customFormat="1" ht="14.25" x14ac:dyDescent="0.2">
      <c r="A2451" s="15"/>
      <c r="B2451" s="16"/>
      <c r="C2451" s="17"/>
      <c r="D2451" s="16"/>
    </row>
    <row r="2452" spans="1:4" s="3" customFormat="1" ht="14.25" x14ac:dyDescent="0.2">
      <c r="A2452" s="18"/>
      <c r="B2452" s="16"/>
      <c r="C2452" s="17"/>
      <c r="D2452" s="16"/>
    </row>
    <row r="2453" spans="1:4" s="3" customFormat="1" ht="14.25" x14ac:dyDescent="0.2">
      <c r="A2453" s="15"/>
      <c r="B2453" s="16"/>
      <c r="C2453" s="17"/>
      <c r="D2453" s="16"/>
    </row>
    <row r="2454" spans="1:4" s="3" customFormat="1" ht="14.25" x14ac:dyDescent="0.2">
      <c r="A2454" s="18"/>
      <c r="B2454" s="16"/>
      <c r="C2454" s="17"/>
      <c r="D2454" s="16"/>
    </row>
    <row r="2455" spans="1:4" s="3" customFormat="1" ht="14.25" x14ac:dyDescent="0.2">
      <c r="A2455" s="15"/>
      <c r="B2455" s="16"/>
      <c r="C2455" s="17"/>
      <c r="D2455" s="16"/>
    </row>
    <row r="2456" spans="1:4" s="3" customFormat="1" ht="14.25" x14ac:dyDescent="0.2">
      <c r="A2456" s="18"/>
      <c r="B2456" s="16"/>
      <c r="C2456" s="17"/>
      <c r="D2456" s="16"/>
    </row>
    <row r="2457" spans="1:4" s="3" customFormat="1" ht="14.25" x14ac:dyDescent="0.2">
      <c r="A2457" s="15"/>
      <c r="B2457" s="16"/>
      <c r="C2457" s="17"/>
      <c r="D2457" s="16"/>
    </row>
    <row r="2458" spans="1:4" s="3" customFormat="1" ht="14.25" x14ac:dyDescent="0.2">
      <c r="A2458" s="18"/>
      <c r="B2458" s="16"/>
      <c r="C2458" s="17"/>
      <c r="D2458" s="16"/>
    </row>
    <row r="2459" spans="1:4" s="3" customFormat="1" ht="14.25" x14ac:dyDescent="0.2">
      <c r="A2459" s="15"/>
      <c r="B2459" s="16"/>
      <c r="C2459" s="17"/>
      <c r="D2459" s="16"/>
    </row>
    <row r="2460" spans="1:4" s="3" customFormat="1" ht="14.25" x14ac:dyDescent="0.2">
      <c r="A2460" s="18"/>
      <c r="B2460" s="16"/>
      <c r="C2460" s="17"/>
      <c r="D2460" s="16"/>
    </row>
    <row r="2461" spans="1:4" s="3" customFormat="1" ht="14.25" x14ac:dyDescent="0.2">
      <c r="A2461" s="15"/>
      <c r="B2461" s="16"/>
      <c r="C2461" s="17"/>
      <c r="D2461" s="16"/>
    </row>
    <row r="2462" spans="1:4" s="3" customFormat="1" ht="14.25" x14ac:dyDescent="0.2">
      <c r="A2462" s="18"/>
      <c r="B2462" s="16"/>
      <c r="C2462" s="17"/>
      <c r="D2462" s="16"/>
    </row>
    <row r="2463" spans="1:4" s="3" customFormat="1" ht="14.25" x14ac:dyDescent="0.2">
      <c r="A2463" s="15"/>
      <c r="B2463" s="16"/>
      <c r="C2463" s="17"/>
      <c r="D2463" s="16"/>
    </row>
    <row r="2464" spans="1:4" s="3" customFormat="1" ht="14.25" x14ac:dyDescent="0.2">
      <c r="A2464" s="18"/>
      <c r="B2464" s="16"/>
      <c r="C2464" s="17"/>
      <c r="D2464" s="16"/>
    </row>
    <row r="2465" spans="1:4" s="3" customFormat="1" ht="14.25" x14ac:dyDescent="0.2">
      <c r="A2465" s="15"/>
      <c r="B2465" s="16"/>
      <c r="C2465" s="17"/>
      <c r="D2465" s="16"/>
    </row>
    <row r="2466" spans="1:4" s="3" customFormat="1" ht="14.25" x14ac:dyDescent="0.2">
      <c r="A2466" s="18"/>
      <c r="B2466" s="16"/>
      <c r="C2466" s="17"/>
      <c r="D2466" s="16"/>
    </row>
    <row r="2467" spans="1:4" s="3" customFormat="1" ht="14.25" x14ac:dyDescent="0.2">
      <c r="A2467" s="15"/>
      <c r="B2467" s="16"/>
      <c r="C2467" s="17"/>
      <c r="D2467" s="16"/>
    </row>
    <row r="2468" spans="1:4" s="3" customFormat="1" ht="14.25" x14ac:dyDescent="0.2">
      <c r="A2468" s="18"/>
      <c r="B2468" s="16"/>
      <c r="C2468" s="17"/>
      <c r="D2468" s="16"/>
    </row>
    <row r="2469" spans="1:4" s="3" customFormat="1" ht="14.25" x14ac:dyDescent="0.2">
      <c r="A2469" s="15"/>
      <c r="B2469" s="16"/>
      <c r="C2469" s="17"/>
      <c r="D2469" s="16"/>
    </row>
    <row r="2470" spans="1:4" s="3" customFormat="1" ht="14.25" x14ac:dyDescent="0.2">
      <c r="A2470" s="18"/>
      <c r="B2470" s="16"/>
      <c r="C2470" s="17"/>
      <c r="D2470" s="16"/>
    </row>
    <row r="2471" spans="1:4" s="3" customFormat="1" ht="14.25" x14ac:dyDescent="0.2">
      <c r="A2471" s="15"/>
      <c r="B2471" s="16"/>
      <c r="C2471" s="17"/>
      <c r="D2471" s="16"/>
    </row>
    <row r="2472" spans="1:4" s="3" customFormat="1" ht="14.25" x14ac:dyDescent="0.2">
      <c r="A2472" s="18"/>
      <c r="B2472" s="16"/>
      <c r="C2472" s="17"/>
      <c r="D2472" s="16"/>
    </row>
    <row r="2473" spans="1:4" s="3" customFormat="1" ht="14.25" x14ac:dyDescent="0.2">
      <c r="A2473" s="15"/>
      <c r="B2473" s="16"/>
      <c r="C2473" s="17"/>
      <c r="D2473" s="16"/>
    </row>
    <row r="2474" spans="1:4" s="3" customFormat="1" ht="14.25" x14ac:dyDescent="0.2">
      <c r="A2474" s="18"/>
      <c r="B2474" s="16"/>
      <c r="C2474" s="17"/>
      <c r="D2474" s="16"/>
    </row>
    <row r="2475" spans="1:4" s="3" customFormat="1" ht="14.25" x14ac:dyDescent="0.2">
      <c r="A2475" s="15"/>
      <c r="B2475" s="16"/>
      <c r="C2475" s="17"/>
      <c r="D2475" s="16"/>
    </row>
    <row r="2476" spans="1:4" s="3" customFormat="1" ht="14.25" x14ac:dyDescent="0.2">
      <c r="A2476" s="18"/>
      <c r="B2476" s="16"/>
      <c r="C2476" s="17"/>
      <c r="D2476" s="16"/>
    </row>
    <row r="2477" spans="1:4" s="3" customFormat="1" ht="14.25" x14ac:dyDescent="0.2">
      <c r="A2477" s="15"/>
      <c r="B2477" s="16"/>
      <c r="C2477" s="17"/>
      <c r="D2477" s="16"/>
    </row>
    <row r="2478" spans="1:4" s="3" customFormat="1" ht="14.25" x14ac:dyDescent="0.2">
      <c r="A2478" s="18"/>
      <c r="B2478" s="16"/>
      <c r="C2478" s="17"/>
      <c r="D2478" s="16"/>
    </row>
    <row r="2479" spans="1:4" s="3" customFormat="1" ht="14.25" x14ac:dyDescent="0.2">
      <c r="A2479" s="15"/>
      <c r="B2479" s="16"/>
      <c r="C2479" s="17"/>
      <c r="D2479" s="16"/>
    </row>
    <row r="2480" spans="1:4" s="3" customFormat="1" ht="14.25" x14ac:dyDescent="0.2">
      <c r="A2480" s="18"/>
      <c r="B2480" s="16"/>
      <c r="C2480" s="17"/>
      <c r="D2480" s="16"/>
    </row>
    <row r="2481" spans="1:4" s="3" customFormat="1" ht="14.25" x14ac:dyDescent="0.2">
      <c r="A2481" s="15"/>
      <c r="B2481" s="16"/>
      <c r="C2481" s="17"/>
      <c r="D2481" s="16"/>
    </row>
    <row r="2482" spans="1:4" s="3" customFormat="1" ht="14.25" x14ac:dyDescent="0.2">
      <c r="A2482" s="18"/>
      <c r="B2482" s="16"/>
      <c r="C2482" s="17"/>
      <c r="D2482" s="16"/>
    </row>
    <row r="2483" spans="1:4" s="3" customFormat="1" ht="14.25" x14ac:dyDescent="0.2">
      <c r="A2483" s="15"/>
      <c r="B2483" s="16"/>
      <c r="C2483" s="17"/>
      <c r="D2483" s="16"/>
    </row>
    <row r="2484" spans="1:4" s="3" customFormat="1" ht="14.25" x14ac:dyDescent="0.2">
      <c r="A2484" s="18"/>
      <c r="B2484" s="16"/>
      <c r="C2484" s="17"/>
      <c r="D2484" s="16"/>
    </row>
    <row r="2485" spans="1:4" s="3" customFormat="1" ht="14.25" x14ac:dyDescent="0.2">
      <c r="A2485" s="15"/>
      <c r="B2485" s="16"/>
      <c r="C2485" s="17"/>
      <c r="D2485" s="16"/>
    </row>
    <row r="2486" spans="1:4" s="3" customFormat="1" ht="14.25" x14ac:dyDescent="0.2">
      <c r="A2486" s="18"/>
      <c r="B2486" s="16"/>
      <c r="C2486" s="17"/>
      <c r="D2486" s="16"/>
    </row>
    <row r="2487" spans="1:4" s="3" customFormat="1" ht="14.25" x14ac:dyDescent="0.2">
      <c r="A2487" s="15"/>
      <c r="B2487" s="16"/>
      <c r="C2487" s="17"/>
      <c r="D2487" s="16"/>
    </row>
    <row r="2488" spans="1:4" s="3" customFormat="1" ht="14.25" x14ac:dyDescent="0.2">
      <c r="A2488" s="18"/>
      <c r="B2488" s="16"/>
      <c r="C2488" s="17"/>
      <c r="D2488" s="16"/>
    </row>
    <row r="2489" spans="1:4" s="3" customFormat="1" ht="14.25" x14ac:dyDescent="0.2">
      <c r="A2489" s="15"/>
      <c r="B2489" s="16"/>
      <c r="C2489" s="17"/>
      <c r="D2489" s="16"/>
    </row>
    <row r="2490" spans="1:4" s="3" customFormat="1" ht="14.25" x14ac:dyDescent="0.2">
      <c r="A2490" s="18"/>
      <c r="B2490" s="16"/>
      <c r="C2490" s="17"/>
      <c r="D2490" s="16"/>
    </row>
    <row r="2491" spans="1:4" s="3" customFormat="1" ht="14.25" x14ac:dyDescent="0.2">
      <c r="A2491" s="15"/>
      <c r="B2491" s="16"/>
      <c r="C2491" s="17"/>
      <c r="D2491" s="16"/>
    </row>
    <row r="2492" spans="1:4" s="3" customFormat="1" ht="14.25" x14ac:dyDescent="0.2">
      <c r="A2492" s="18"/>
      <c r="B2492" s="16"/>
      <c r="C2492" s="17"/>
      <c r="D2492" s="16"/>
    </row>
    <row r="2493" spans="1:4" s="3" customFormat="1" ht="14.25" x14ac:dyDescent="0.2">
      <c r="A2493" s="15"/>
      <c r="B2493" s="16"/>
      <c r="C2493" s="17"/>
      <c r="D2493" s="16"/>
    </row>
    <row r="2494" spans="1:4" s="3" customFormat="1" ht="14.25" x14ac:dyDescent="0.2">
      <c r="A2494" s="18"/>
      <c r="B2494" s="16"/>
      <c r="C2494" s="17"/>
      <c r="D2494" s="16"/>
    </row>
    <row r="2495" spans="1:4" s="3" customFormat="1" ht="14.25" x14ac:dyDescent="0.2">
      <c r="A2495" s="15"/>
      <c r="B2495" s="16"/>
      <c r="C2495" s="17"/>
      <c r="D2495" s="16"/>
    </row>
    <row r="2496" spans="1:4" s="3" customFormat="1" ht="14.25" x14ac:dyDescent="0.2">
      <c r="A2496" s="18"/>
      <c r="B2496" s="16"/>
      <c r="C2496" s="17"/>
      <c r="D2496" s="16"/>
    </row>
    <row r="2497" spans="1:4" s="3" customFormat="1" ht="14.25" x14ac:dyDescent="0.2">
      <c r="A2497" s="15"/>
      <c r="B2497" s="16"/>
      <c r="C2497" s="17"/>
      <c r="D2497" s="16"/>
    </row>
    <row r="2498" spans="1:4" s="3" customFormat="1" ht="14.25" x14ac:dyDescent="0.2">
      <c r="A2498" s="18"/>
      <c r="B2498" s="16"/>
      <c r="C2498" s="17"/>
      <c r="D2498" s="16"/>
    </row>
    <row r="2499" spans="1:4" s="3" customFormat="1" ht="14.25" x14ac:dyDescent="0.2">
      <c r="A2499" s="15"/>
      <c r="B2499" s="16"/>
      <c r="C2499" s="17"/>
      <c r="D2499" s="16"/>
    </row>
    <row r="2500" spans="1:4" s="3" customFormat="1" ht="14.25" x14ac:dyDescent="0.2">
      <c r="A2500" s="18"/>
      <c r="B2500" s="16"/>
      <c r="C2500" s="17"/>
      <c r="D2500" s="16"/>
    </row>
    <row r="2501" spans="1:4" s="3" customFormat="1" ht="14.25" x14ac:dyDescent="0.2">
      <c r="A2501" s="15"/>
      <c r="B2501" s="16"/>
      <c r="C2501" s="17"/>
      <c r="D2501" s="16"/>
    </row>
    <row r="2502" spans="1:4" s="3" customFormat="1" ht="14.25" x14ac:dyDescent="0.2">
      <c r="A2502" s="18"/>
      <c r="B2502" s="16"/>
      <c r="C2502" s="17"/>
      <c r="D2502" s="16"/>
    </row>
    <row r="2503" spans="1:4" s="3" customFormat="1" ht="14.25" x14ac:dyDescent="0.2">
      <c r="A2503" s="15"/>
      <c r="B2503" s="16"/>
      <c r="C2503" s="17"/>
      <c r="D2503" s="16"/>
    </row>
    <row r="2504" spans="1:4" s="3" customFormat="1" ht="14.25" x14ac:dyDescent="0.2">
      <c r="A2504" s="18"/>
      <c r="B2504" s="16"/>
      <c r="C2504" s="17"/>
      <c r="D2504" s="16"/>
    </row>
    <row r="2505" spans="1:4" s="3" customFormat="1" ht="14.25" x14ac:dyDescent="0.2">
      <c r="A2505" s="15"/>
      <c r="B2505" s="16"/>
      <c r="C2505" s="17"/>
      <c r="D2505" s="16"/>
    </row>
    <row r="2506" spans="1:4" s="3" customFormat="1" ht="14.25" x14ac:dyDescent="0.2">
      <c r="A2506" s="18"/>
      <c r="B2506" s="16"/>
      <c r="C2506" s="17"/>
      <c r="D2506" s="16"/>
    </row>
    <row r="2507" spans="1:4" s="3" customFormat="1" ht="14.25" x14ac:dyDescent="0.2">
      <c r="A2507" s="15"/>
      <c r="B2507" s="16"/>
      <c r="C2507" s="17"/>
      <c r="D2507" s="16"/>
    </row>
    <row r="2508" spans="1:4" s="3" customFormat="1" ht="14.25" x14ac:dyDescent="0.2">
      <c r="A2508" s="18"/>
      <c r="B2508" s="16"/>
      <c r="C2508" s="17"/>
      <c r="D2508" s="16"/>
    </row>
    <row r="2509" spans="1:4" s="3" customFormat="1" ht="14.25" x14ac:dyDescent="0.2">
      <c r="A2509" s="15"/>
      <c r="B2509" s="16"/>
      <c r="C2509" s="17"/>
      <c r="D2509" s="16"/>
    </row>
    <row r="2510" spans="1:4" s="3" customFormat="1" ht="14.25" x14ac:dyDescent="0.2">
      <c r="A2510" s="18"/>
      <c r="B2510" s="16"/>
      <c r="C2510" s="17"/>
      <c r="D2510" s="16"/>
    </row>
    <row r="2511" spans="1:4" s="3" customFormat="1" ht="14.25" x14ac:dyDescent="0.2">
      <c r="A2511" s="15"/>
      <c r="B2511" s="16"/>
      <c r="C2511" s="17"/>
      <c r="D2511" s="16"/>
    </row>
    <row r="2512" spans="1:4" s="3" customFormat="1" ht="14.25" x14ac:dyDescent="0.2">
      <c r="A2512" s="18"/>
      <c r="B2512" s="16"/>
      <c r="C2512" s="17"/>
      <c r="D2512" s="16"/>
    </row>
    <row r="2513" spans="1:4" s="3" customFormat="1" ht="14.25" x14ac:dyDescent="0.2">
      <c r="A2513" s="15"/>
      <c r="B2513" s="16"/>
      <c r="C2513" s="17"/>
      <c r="D2513" s="16"/>
    </row>
    <row r="2514" spans="1:4" s="3" customFormat="1" ht="14.25" x14ac:dyDescent="0.2">
      <c r="A2514" s="18"/>
      <c r="B2514" s="16"/>
      <c r="C2514" s="17"/>
      <c r="D2514" s="16"/>
    </row>
    <row r="2515" spans="1:4" s="3" customFormat="1" ht="14.25" x14ac:dyDescent="0.2">
      <c r="A2515" s="15"/>
      <c r="B2515" s="16"/>
      <c r="C2515" s="17"/>
      <c r="D2515" s="16"/>
    </row>
    <row r="2516" spans="1:4" s="3" customFormat="1" ht="14.25" x14ac:dyDescent="0.2">
      <c r="A2516" s="18"/>
      <c r="B2516" s="16"/>
      <c r="C2516" s="17"/>
      <c r="D2516" s="16"/>
    </row>
    <row r="2517" spans="1:4" s="3" customFormat="1" ht="14.25" x14ac:dyDescent="0.2">
      <c r="A2517" s="15"/>
      <c r="B2517" s="16"/>
      <c r="C2517" s="17"/>
      <c r="D2517" s="16"/>
    </row>
    <row r="2518" spans="1:4" s="3" customFormat="1" ht="14.25" x14ac:dyDescent="0.2">
      <c r="A2518" s="18"/>
      <c r="B2518" s="16"/>
      <c r="C2518" s="17"/>
      <c r="D2518" s="16"/>
    </row>
    <row r="2519" spans="1:4" s="3" customFormat="1" ht="14.25" x14ac:dyDescent="0.2">
      <c r="A2519" s="15"/>
      <c r="B2519" s="16"/>
      <c r="C2519" s="17"/>
      <c r="D2519" s="16"/>
    </row>
    <row r="2520" spans="1:4" s="3" customFormat="1" ht="14.25" x14ac:dyDescent="0.2">
      <c r="A2520" s="18"/>
      <c r="B2520" s="16"/>
      <c r="C2520" s="17"/>
      <c r="D2520" s="16"/>
    </row>
    <row r="2521" spans="1:4" s="3" customFormat="1" ht="14.25" x14ac:dyDescent="0.2">
      <c r="A2521" s="15"/>
      <c r="B2521" s="16"/>
      <c r="C2521" s="17"/>
      <c r="D2521" s="16"/>
    </row>
    <row r="2522" spans="1:4" s="3" customFormat="1" ht="14.25" x14ac:dyDescent="0.2">
      <c r="A2522" s="18"/>
      <c r="B2522" s="16"/>
      <c r="C2522" s="17"/>
      <c r="D2522" s="16"/>
    </row>
    <row r="2523" spans="1:4" s="3" customFormat="1" ht="14.25" x14ac:dyDescent="0.2">
      <c r="A2523" s="15"/>
      <c r="B2523" s="16"/>
      <c r="C2523" s="17"/>
      <c r="D2523" s="16"/>
    </row>
    <row r="2524" spans="1:4" s="3" customFormat="1" ht="14.25" x14ac:dyDescent="0.2">
      <c r="A2524" s="18"/>
      <c r="B2524" s="16"/>
      <c r="C2524" s="17"/>
      <c r="D2524" s="16"/>
    </row>
    <row r="2525" spans="1:4" s="3" customFormat="1" ht="14.25" x14ac:dyDescent="0.2">
      <c r="A2525" s="15"/>
      <c r="B2525" s="16"/>
      <c r="C2525" s="17"/>
      <c r="D2525" s="16"/>
    </row>
    <row r="2526" spans="1:4" s="3" customFormat="1" ht="14.25" x14ac:dyDescent="0.2">
      <c r="A2526" s="18"/>
      <c r="B2526" s="16"/>
      <c r="C2526" s="17"/>
      <c r="D2526" s="16"/>
    </row>
    <row r="2527" spans="1:4" s="3" customFormat="1" ht="14.25" x14ac:dyDescent="0.2">
      <c r="A2527" s="15"/>
      <c r="B2527" s="16"/>
      <c r="C2527" s="17"/>
      <c r="D2527" s="16"/>
    </row>
    <row r="2528" spans="1:4" s="3" customFormat="1" ht="14.25" x14ac:dyDescent="0.2">
      <c r="A2528" s="18"/>
      <c r="B2528" s="16"/>
      <c r="C2528" s="17"/>
      <c r="D2528" s="16"/>
    </row>
    <row r="2529" spans="1:4" s="3" customFormat="1" ht="14.25" x14ac:dyDescent="0.2">
      <c r="A2529" s="15"/>
      <c r="B2529" s="16"/>
      <c r="C2529" s="17"/>
      <c r="D2529" s="16"/>
    </row>
    <row r="2530" spans="1:4" s="3" customFormat="1" ht="14.25" x14ac:dyDescent="0.2">
      <c r="A2530" s="18"/>
      <c r="B2530" s="16"/>
      <c r="C2530" s="17"/>
      <c r="D2530" s="16"/>
    </row>
    <row r="2531" spans="1:4" s="3" customFormat="1" ht="14.25" x14ac:dyDescent="0.2">
      <c r="A2531" s="15"/>
      <c r="B2531" s="16"/>
      <c r="C2531" s="17"/>
      <c r="D2531" s="16"/>
    </row>
    <row r="2532" spans="1:4" s="3" customFormat="1" ht="14.25" x14ac:dyDescent="0.2">
      <c r="A2532" s="18"/>
      <c r="B2532" s="16"/>
      <c r="C2532" s="17"/>
      <c r="D2532" s="16"/>
    </row>
    <row r="2533" spans="1:4" s="3" customFormat="1" ht="14.25" x14ac:dyDescent="0.2">
      <c r="A2533" s="15"/>
      <c r="B2533" s="16"/>
      <c r="C2533" s="17"/>
      <c r="D2533" s="16"/>
    </row>
    <row r="2534" spans="1:4" s="3" customFormat="1" ht="14.25" x14ac:dyDescent="0.2">
      <c r="A2534" s="18"/>
      <c r="B2534" s="16"/>
      <c r="C2534" s="17"/>
      <c r="D2534" s="16"/>
    </row>
    <row r="2535" spans="1:4" s="3" customFormat="1" ht="14.25" x14ac:dyDescent="0.2">
      <c r="A2535" s="15"/>
      <c r="B2535" s="16"/>
      <c r="C2535" s="17"/>
      <c r="D2535" s="16"/>
    </row>
    <row r="2536" spans="1:4" s="3" customFormat="1" ht="14.25" x14ac:dyDescent="0.2">
      <c r="A2536" s="18"/>
      <c r="B2536" s="16"/>
      <c r="C2536" s="17"/>
      <c r="D2536" s="16"/>
    </row>
    <row r="2537" spans="1:4" s="3" customFormat="1" ht="14.25" x14ac:dyDescent="0.2">
      <c r="A2537" s="15"/>
      <c r="B2537" s="16"/>
      <c r="C2537" s="17"/>
      <c r="D2537" s="16"/>
    </row>
    <row r="2538" spans="1:4" s="3" customFormat="1" ht="14.25" x14ac:dyDescent="0.2">
      <c r="A2538" s="18"/>
      <c r="B2538" s="16"/>
      <c r="C2538" s="17"/>
      <c r="D2538" s="16"/>
    </row>
    <row r="2539" spans="1:4" s="3" customFormat="1" ht="14.25" x14ac:dyDescent="0.2">
      <c r="A2539" s="15"/>
      <c r="B2539" s="16"/>
      <c r="C2539" s="17"/>
      <c r="D2539" s="16"/>
    </row>
    <row r="2540" spans="1:4" s="3" customFormat="1" ht="14.25" x14ac:dyDescent="0.2">
      <c r="A2540" s="18"/>
      <c r="B2540" s="16"/>
      <c r="C2540" s="17"/>
      <c r="D2540" s="16"/>
    </row>
    <row r="2541" spans="1:4" s="3" customFormat="1" ht="14.25" x14ac:dyDescent="0.2">
      <c r="A2541" s="15"/>
      <c r="B2541" s="16"/>
      <c r="C2541" s="17"/>
      <c r="D2541" s="16"/>
    </row>
    <row r="2542" spans="1:4" s="3" customFormat="1" ht="14.25" x14ac:dyDescent="0.2">
      <c r="A2542" s="18"/>
      <c r="B2542" s="16"/>
      <c r="C2542" s="17"/>
      <c r="D2542" s="16"/>
    </row>
    <row r="2543" spans="1:4" s="3" customFormat="1" ht="14.25" x14ac:dyDescent="0.2">
      <c r="A2543" s="15"/>
      <c r="B2543" s="16"/>
      <c r="C2543" s="17"/>
      <c r="D2543" s="16"/>
    </row>
    <row r="2544" spans="1:4" s="3" customFormat="1" ht="14.25" x14ac:dyDescent="0.2">
      <c r="A2544" s="18"/>
      <c r="B2544" s="16"/>
      <c r="C2544" s="17"/>
      <c r="D2544" s="16"/>
    </row>
    <row r="2545" spans="1:4" s="3" customFormat="1" ht="14.25" x14ac:dyDescent="0.2">
      <c r="A2545" s="15"/>
      <c r="B2545" s="16"/>
      <c r="C2545" s="17"/>
      <c r="D2545" s="16"/>
    </row>
    <row r="2546" spans="1:4" s="3" customFormat="1" ht="14.25" x14ac:dyDescent="0.2">
      <c r="A2546" s="18"/>
      <c r="B2546" s="16"/>
      <c r="C2546" s="17"/>
      <c r="D2546" s="16"/>
    </row>
    <row r="2547" spans="1:4" s="3" customFormat="1" ht="14.25" x14ac:dyDescent="0.2">
      <c r="A2547" s="15"/>
      <c r="B2547" s="16"/>
      <c r="C2547" s="17"/>
      <c r="D2547" s="16"/>
    </row>
    <row r="2548" spans="1:4" s="3" customFormat="1" ht="14.25" x14ac:dyDescent="0.2">
      <c r="A2548" s="18"/>
      <c r="B2548" s="16"/>
      <c r="C2548" s="17"/>
      <c r="D2548" s="16"/>
    </row>
    <row r="2549" spans="1:4" s="3" customFormat="1" ht="14.25" x14ac:dyDescent="0.2">
      <c r="A2549" s="15"/>
      <c r="B2549" s="16"/>
      <c r="C2549" s="17"/>
      <c r="D2549" s="16"/>
    </row>
    <row r="2550" spans="1:4" s="3" customFormat="1" ht="14.25" x14ac:dyDescent="0.2">
      <c r="A2550" s="18"/>
      <c r="B2550" s="16"/>
      <c r="C2550" s="17"/>
      <c r="D2550" s="16"/>
    </row>
    <row r="2551" spans="1:4" s="3" customFormat="1" ht="14.25" x14ac:dyDescent="0.2">
      <c r="A2551" s="15"/>
      <c r="B2551" s="16"/>
      <c r="C2551" s="17"/>
      <c r="D2551" s="16"/>
    </row>
    <row r="2552" spans="1:4" s="3" customFormat="1" ht="14.25" x14ac:dyDescent="0.2">
      <c r="A2552" s="18"/>
      <c r="B2552" s="16"/>
      <c r="C2552" s="17"/>
      <c r="D2552" s="16"/>
    </row>
    <row r="2553" spans="1:4" s="3" customFormat="1" ht="14.25" x14ac:dyDescent="0.2">
      <c r="A2553" s="15"/>
      <c r="B2553" s="16"/>
      <c r="C2553" s="17"/>
      <c r="D2553" s="16"/>
    </row>
    <row r="2554" spans="1:4" s="3" customFormat="1" ht="14.25" x14ac:dyDescent="0.2">
      <c r="A2554" s="18"/>
      <c r="B2554" s="16"/>
      <c r="C2554" s="17"/>
      <c r="D2554" s="16"/>
    </row>
    <row r="2555" spans="1:4" s="3" customFormat="1" ht="14.25" x14ac:dyDescent="0.2">
      <c r="A2555" s="15"/>
      <c r="B2555" s="16"/>
      <c r="C2555" s="17"/>
      <c r="D2555" s="16"/>
    </row>
    <row r="2556" spans="1:4" s="3" customFormat="1" ht="14.25" x14ac:dyDescent="0.2">
      <c r="A2556" s="18"/>
      <c r="B2556" s="16"/>
      <c r="C2556" s="17"/>
      <c r="D2556" s="16"/>
    </row>
    <row r="2557" spans="1:4" s="3" customFormat="1" ht="14.25" x14ac:dyDescent="0.2">
      <c r="A2557" s="15"/>
      <c r="B2557" s="16"/>
      <c r="C2557" s="17"/>
      <c r="D2557" s="16"/>
    </row>
    <row r="2558" spans="1:4" s="3" customFormat="1" ht="14.25" x14ac:dyDescent="0.2">
      <c r="A2558" s="18"/>
      <c r="B2558" s="16"/>
      <c r="C2558" s="17"/>
      <c r="D2558" s="16"/>
    </row>
    <row r="2559" spans="1:4" s="3" customFormat="1" ht="14.25" x14ac:dyDescent="0.2">
      <c r="A2559" s="15"/>
      <c r="B2559" s="16"/>
      <c r="C2559" s="17"/>
      <c r="D2559" s="16"/>
    </row>
    <row r="2560" spans="1:4" s="3" customFormat="1" ht="14.25" x14ac:dyDescent="0.2">
      <c r="A2560" s="18"/>
      <c r="B2560" s="16"/>
      <c r="C2560" s="17"/>
      <c r="D2560" s="16"/>
    </row>
    <row r="2561" spans="1:4" s="3" customFormat="1" ht="14.25" x14ac:dyDescent="0.2">
      <c r="A2561" s="15"/>
      <c r="B2561" s="16"/>
      <c r="C2561" s="17"/>
      <c r="D2561" s="16"/>
    </row>
    <row r="2562" spans="1:4" s="3" customFormat="1" ht="14.25" x14ac:dyDescent="0.2">
      <c r="A2562" s="18"/>
      <c r="B2562" s="16"/>
      <c r="C2562" s="17"/>
      <c r="D2562" s="16"/>
    </row>
    <row r="2563" spans="1:4" s="3" customFormat="1" ht="14.25" x14ac:dyDescent="0.2">
      <c r="A2563" s="15"/>
      <c r="B2563" s="16"/>
      <c r="C2563" s="17"/>
      <c r="D2563" s="16"/>
    </row>
    <row r="2564" spans="1:4" s="3" customFormat="1" ht="14.25" x14ac:dyDescent="0.2">
      <c r="A2564" s="18"/>
      <c r="B2564" s="16"/>
      <c r="C2564" s="17"/>
      <c r="D2564" s="16"/>
    </row>
    <row r="2565" spans="1:4" s="3" customFormat="1" ht="14.25" x14ac:dyDescent="0.2">
      <c r="A2565" s="15"/>
      <c r="B2565" s="16"/>
      <c r="C2565" s="17"/>
      <c r="D2565" s="16"/>
    </row>
    <row r="2566" spans="1:4" s="3" customFormat="1" ht="14.25" x14ac:dyDescent="0.2">
      <c r="A2566" s="18"/>
      <c r="B2566" s="16"/>
      <c r="C2566" s="17"/>
      <c r="D2566" s="16"/>
    </row>
    <row r="2567" spans="1:4" s="3" customFormat="1" ht="14.25" x14ac:dyDescent="0.2">
      <c r="A2567" s="15"/>
      <c r="B2567" s="16"/>
      <c r="C2567" s="17"/>
      <c r="D2567" s="16"/>
    </row>
    <row r="2568" spans="1:4" s="3" customFormat="1" ht="14.25" x14ac:dyDescent="0.2">
      <c r="A2568" s="18"/>
      <c r="B2568" s="16"/>
      <c r="C2568" s="17"/>
      <c r="D2568" s="16"/>
    </row>
    <row r="2569" spans="1:4" s="3" customFormat="1" ht="14.25" x14ac:dyDescent="0.2">
      <c r="A2569" s="15"/>
      <c r="B2569" s="16"/>
      <c r="C2569" s="17"/>
      <c r="D2569" s="16"/>
    </row>
    <row r="2570" spans="1:4" s="3" customFormat="1" ht="14.25" x14ac:dyDescent="0.2">
      <c r="A2570" s="18"/>
      <c r="B2570" s="16"/>
      <c r="C2570" s="17"/>
      <c r="D2570" s="16"/>
    </row>
    <row r="2571" spans="1:4" s="3" customFormat="1" ht="14.25" x14ac:dyDescent="0.2">
      <c r="A2571" s="15"/>
      <c r="B2571" s="16"/>
      <c r="C2571" s="17"/>
      <c r="D2571" s="16"/>
    </row>
    <row r="2572" spans="1:4" s="3" customFormat="1" ht="14.25" x14ac:dyDescent="0.2">
      <c r="A2572" s="18"/>
      <c r="B2572" s="16"/>
      <c r="C2572" s="17"/>
      <c r="D2572" s="16"/>
    </row>
    <row r="2573" spans="1:4" s="3" customFormat="1" ht="14.25" x14ac:dyDescent="0.2">
      <c r="A2573" s="15"/>
      <c r="B2573" s="16"/>
      <c r="C2573" s="17"/>
      <c r="D2573" s="16"/>
    </row>
    <row r="2574" spans="1:4" s="3" customFormat="1" ht="14.25" x14ac:dyDescent="0.2">
      <c r="A2574" s="18"/>
      <c r="B2574" s="16"/>
      <c r="C2574" s="17"/>
      <c r="D2574" s="16"/>
    </row>
    <row r="2575" spans="1:4" s="3" customFormat="1" ht="14.25" x14ac:dyDescent="0.2">
      <c r="A2575" s="15"/>
      <c r="B2575" s="16"/>
      <c r="C2575" s="17"/>
      <c r="D2575" s="16"/>
    </row>
    <row r="2576" spans="1:4" s="3" customFormat="1" ht="14.25" x14ac:dyDescent="0.2">
      <c r="A2576" s="18"/>
      <c r="B2576" s="16"/>
      <c r="C2576" s="17"/>
      <c r="D2576" s="16"/>
    </row>
    <row r="2577" spans="1:4" s="3" customFormat="1" ht="14.25" x14ac:dyDescent="0.2">
      <c r="A2577" s="15"/>
      <c r="B2577" s="16"/>
      <c r="C2577" s="17"/>
      <c r="D2577" s="16"/>
    </row>
    <row r="2578" spans="1:4" s="3" customFormat="1" ht="14.25" x14ac:dyDescent="0.2">
      <c r="A2578" s="18"/>
      <c r="B2578" s="16"/>
      <c r="C2578" s="17"/>
      <c r="D2578" s="16"/>
    </row>
    <row r="2579" spans="1:4" s="3" customFormat="1" ht="14.25" x14ac:dyDescent="0.2">
      <c r="A2579" s="15"/>
      <c r="B2579" s="16"/>
      <c r="C2579" s="17"/>
      <c r="D2579" s="16"/>
    </row>
    <row r="2580" spans="1:4" s="3" customFormat="1" ht="14.25" x14ac:dyDescent="0.2">
      <c r="A2580" s="18"/>
      <c r="B2580" s="16"/>
      <c r="C2580" s="17"/>
      <c r="D2580" s="16"/>
    </row>
    <row r="2581" spans="1:4" s="3" customFormat="1" ht="14.25" x14ac:dyDescent="0.2">
      <c r="A2581" s="15"/>
      <c r="B2581" s="16"/>
      <c r="C2581" s="17"/>
      <c r="D2581" s="16"/>
    </row>
    <row r="2582" spans="1:4" s="3" customFormat="1" ht="14.25" x14ac:dyDescent="0.2">
      <c r="A2582" s="18"/>
      <c r="B2582" s="16"/>
      <c r="C2582" s="17"/>
      <c r="D2582" s="16"/>
    </row>
    <row r="2583" spans="1:4" s="3" customFormat="1" ht="14.25" x14ac:dyDescent="0.2">
      <c r="A2583" s="15"/>
      <c r="B2583" s="16"/>
      <c r="C2583" s="17"/>
      <c r="D2583" s="16"/>
    </row>
    <row r="2584" spans="1:4" s="3" customFormat="1" ht="14.25" x14ac:dyDescent="0.2">
      <c r="A2584" s="18"/>
      <c r="B2584" s="16"/>
      <c r="C2584" s="17"/>
      <c r="D2584" s="16"/>
    </row>
    <row r="2585" spans="1:4" s="3" customFormat="1" ht="14.25" x14ac:dyDescent="0.2">
      <c r="A2585" s="15"/>
      <c r="B2585" s="16"/>
      <c r="C2585" s="17"/>
      <c r="D2585" s="16"/>
    </row>
    <row r="2586" spans="1:4" s="3" customFormat="1" ht="14.25" x14ac:dyDescent="0.2">
      <c r="A2586" s="18"/>
      <c r="B2586" s="16"/>
      <c r="C2586" s="17"/>
      <c r="D2586" s="16"/>
    </row>
    <row r="2587" spans="1:4" s="3" customFormat="1" ht="14.25" x14ac:dyDescent="0.2">
      <c r="A2587" s="15"/>
      <c r="B2587" s="16"/>
      <c r="C2587" s="17"/>
      <c r="D2587" s="16"/>
    </row>
    <row r="2588" spans="1:4" s="3" customFormat="1" ht="14.25" x14ac:dyDescent="0.2">
      <c r="A2588" s="18"/>
      <c r="B2588" s="16"/>
      <c r="C2588" s="17"/>
      <c r="D2588" s="16"/>
    </row>
    <row r="2589" spans="1:4" s="3" customFormat="1" ht="14.25" x14ac:dyDescent="0.2">
      <c r="A2589" s="15"/>
      <c r="B2589" s="16"/>
      <c r="C2589" s="17"/>
      <c r="D2589" s="16"/>
    </row>
    <row r="2590" spans="1:4" s="3" customFormat="1" ht="14.25" x14ac:dyDescent="0.2">
      <c r="A2590" s="18"/>
      <c r="B2590" s="16"/>
      <c r="C2590" s="17"/>
      <c r="D2590" s="16"/>
    </row>
    <row r="2591" spans="1:4" s="3" customFormat="1" ht="14.25" x14ac:dyDescent="0.2">
      <c r="A2591" s="15"/>
      <c r="B2591" s="16"/>
      <c r="C2591" s="17"/>
      <c r="D2591" s="16"/>
    </row>
    <row r="2592" spans="1:4" s="3" customFormat="1" ht="14.25" x14ac:dyDescent="0.2">
      <c r="A2592" s="18"/>
      <c r="B2592" s="16"/>
      <c r="C2592" s="17"/>
      <c r="D2592" s="16"/>
    </row>
    <row r="2593" spans="1:4" s="3" customFormat="1" ht="14.25" x14ac:dyDescent="0.2">
      <c r="A2593" s="15"/>
      <c r="B2593" s="16"/>
      <c r="C2593" s="17"/>
      <c r="D2593" s="16"/>
    </row>
    <row r="2594" spans="1:4" s="3" customFormat="1" ht="14.25" x14ac:dyDescent="0.2">
      <c r="A2594" s="18"/>
      <c r="B2594" s="16"/>
      <c r="C2594" s="17"/>
      <c r="D2594" s="16"/>
    </row>
    <row r="2595" spans="1:4" s="3" customFormat="1" ht="14.25" x14ac:dyDescent="0.2">
      <c r="A2595" s="15"/>
      <c r="B2595" s="16"/>
      <c r="C2595" s="17"/>
      <c r="D2595" s="16"/>
    </row>
    <row r="2596" spans="1:4" s="3" customFormat="1" ht="14.25" x14ac:dyDescent="0.2">
      <c r="A2596" s="18"/>
      <c r="B2596" s="16"/>
      <c r="C2596" s="17"/>
      <c r="D2596" s="16"/>
    </row>
    <row r="2597" spans="1:4" s="3" customFormat="1" ht="14.25" x14ac:dyDescent="0.2">
      <c r="A2597" s="15"/>
      <c r="B2597" s="16"/>
      <c r="C2597" s="17"/>
      <c r="D2597" s="16"/>
    </row>
    <row r="2598" spans="1:4" s="3" customFormat="1" ht="14.25" x14ac:dyDescent="0.2">
      <c r="A2598" s="18"/>
      <c r="B2598" s="16"/>
      <c r="C2598" s="17"/>
      <c r="D2598" s="16"/>
    </row>
    <row r="2599" spans="1:4" s="3" customFormat="1" ht="14.25" x14ac:dyDescent="0.2">
      <c r="A2599" s="15"/>
      <c r="B2599" s="16"/>
      <c r="C2599" s="17"/>
      <c r="D2599" s="16"/>
    </row>
    <row r="2600" spans="1:4" s="3" customFormat="1" ht="14.25" x14ac:dyDescent="0.2">
      <c r="A2600" s="18"/>
      <c r="B2600" s="16"/>
      <c r="C2600" s="17"/>
      <c r="D2600" s="16"/>
    </row>
    <row r="2601" spans="1:4" s="3" customFormat="1" ht="14.25" x14ac:dyDescent="0.2">
      <c r="A2601" s="15"/>
      <c r="B2601" s="16"/>
      <c r="C2601" s="17"/>
      <c r="D2601" s="16"/>
    </row>
    <row r="2602" spans="1:4" s="3" customFormat="1" ht="14.25" x14ac:dyDescent="0.2">
      <c r="A2602" s="18"/>
      <c r="B2602" s="16"/>
      <c r="C2602" s="17"/>
      <c r="D2602" s="16"/>
    </row>
    <row r="2603" spans="1:4" s="3" customFormat="1" ht="14.25" x14ac:dyDescent="0.2">
      <c r="A2603" s="15"/>
      <c r="B2603" s="16"/>
      <c r="C2603" s="17"/>
      <c r="D2603" s="16"/>
    </row>
    <row r="2604" spans="1:4" s="3" customFormat="1" ht="14.25" x14ac:dyDescent="0.2">
      <c r="A2604" s="18"/>
      <c r="B2604" s="16"/>
      <c r="C2604" s="17"/>
      <c r="D2604" s="16"/>
    </row>
    <row r="2605" spans="1:4" s="3" customFormat="1" ht="14.25" x14ac:dyDescent="0.2">
      <c r="A2605" s="15"/>
      <c r="B2605" s="16"/>
      <c r="C2605" s="17"/>
      <c r="D2605" s="16"/>
    </row>
    <row r="2606" spans="1:4" s="3" customFormat="1" ht="14.25" x14ac:dyDescent="0.2">
      <c r="A2606" s="18"/>
      <c r="B2606" s="16"/>
      <c r="C2606" s="17"/>
      <c r="D2606" s="16"/>
    </row>
    <row r="2607" spans="1:4" s="3" customFormat="1" ht="14.25" x14ac:dyDescent="0.2">
      <c r="A2607" s="15"/>
      <c r="B2607" s="16"/>
      <c r="C2607" s="17"/>
      <c r="D2607" s="16"/>
    </row>
    <row r="2608" spans="1:4" s="3" customFormat="1" ht="14.25" x14ac:dyDescent="0.2">
      <c r="A2608" s="18"/>
      <c r="B2608" s="16"/>
      <c r="C2608" s="17"/>
      <c r="D2608" s="16"/>
    </row>
    <row r="2609" spans="1:4" s="3" customFormat="1" ht="14.25" x14ac:dyDescent="0.2">
      <c r="A2609" s="15"/>
      <c r="B2609" s="16"/>
      <c r="C2609" s="17"/>
      <c r="D2609" s="16"/>
    </row>
    <row r="2610" spans="1:4" s="3" customFormat="1" ht="14.25" x14ac:dyDescent="0.2">
      <c r="A2610" s="18"/>
      <c r="B2610" s="16"/>
      <c r="C2610" s="17"/>
      <c r="D2610" s="16"/>
    </row>
    <row r="2611" spans="1:4" s="3" customFormat="1" ht="14.25" x14ac:dyDescent="0.2">
      <c r="A2611" s="15"/>
      <c r="B2611" s="16"/>
      <c r="C2611" s="17"/>
      <c r="D2611" s="16"/>
    </row>
    <row r="2612" spans="1:4" s="3" customFormat="1" ht="14.25" x14ac:dyDescent="0.2">
      <c r="A2612" s="18"/>
      <c r="B2612" s="16"/>
      <c r="C2612" s="17"/>
      <c r="D2612" s="16"/>
    </row>
    <row r="2613" spans="1:4" s="3" customFormat="1" ht="14.25" x14ac:dyDescent="0.2">
      <c r="A2613" s="15"/>
      <c r="B2613" s="16"/>
      <c r="C2613" s="17"/>
      <c r="D2613" s="16"/>
    </row>
    <row r="2614" spans="1:4" s="3" customFormat="1" ht="14.25" x14ac:dyDescent="0.2">
      <c r="A2614" s="18"/>
      <c r="B2614" s="16"/>
      <c r="C2614" s="17"/>
      <c r="D2614" s="16"/>
    </row>
    <row r="2615" spans="1:4" s="3" customFormat="1" ht="14.25" x14ac:dyDescent="0.2">
      <c r="A2615" s="15"/>
      <c r="B2615" s="16"/>
      <c r="C2615" s="17"/>
      <c r="D2615" s="16"/>
    </row>
    <row r="2616" spans="1:4" s="3" customFormat="1" ht="14.25" x14ac:dyDescent="0.2">
      <c r="A2616" s="18"/>
      <c r="B2616" s="16"/>
      <c r="C2616" s="17"/>
      <c r="D2616" s="16"/>
    </row>
    <row r="2617" spans="1:4" s="3" customFormat="1" ht="14.25" x14ac:dyDescent="0.2">
      <c r="A2617" s="15"/>
      <c r="B2617" s="16"/>
      <c r="C2617" s="17"/>
      <c r="D2617" s="16"/>
    </row>
    <row r="2618" spans="1:4" s="3" customFormat="1" ht="14.25" x14ac:dyDescent="0.2">
      <c r="A2618" s="18"/>
      <c r="B2618" s="16"/>
      <c r="C2618" s="17"/>
      <c r="D2618" s="16"/>
    </row>
    <row r="2619" spans="1:4" s="3" customFormat="1" ht="14.25" x14ac:dyDescent="0.2">
      <c r="A2619" s="15"/>
      <c r="B2619" s="16"/>
      <c r="C2619" s="17"/>
      <c r="D2619" s="16"/>
    </row>
    <row r="2620" spans="1:4" s="3" customFormat="1" ht="14.25" x14ac:dyDescent="0.2">
      <c r="A2620" s="18"/>
      <c r="B2620" s="16"/>
      <c r="C2620" s="17"/>
      <c r="D2620" s="16"/>
    </row>
    <row r="2621" spans="1:4" s="3" customFormat="1" ht="14.25" x14ac:dyDescent="0.2">
      <c r="A2621" s="15"/>
      <c r="B2621" s="16"/>
      <c r="C2621" s="17"/>
      <c r="D2621" s="16"/>
    </row>
    <row r="2622" spans="1:4" s="3" customFormat="1" ht="14.25" x14ac:dyDescent="0.2">
      <c r="A2622" s="18"/>
      <c r="B2622" s="16"/>
      <c r="C2622" s="17"/>
      <c r="D2622" s="16"/>
    </row>
    <row r="2623" spans="1:4" s="3" customFormat="1" ht="14.25" x14ac:dyDescent="0.2">
      <c r="A2623" s="15"/>
      <c r="B2623" s="16"/>
      <c r="C2623" s="17"/>
      <c r="D2623" s="16"/>
    </row>
    <row r="2624" spans="1:4" s="3" customFormat="1" ht="14.25" x14ac:dyDescent="0.2">
      <c r="A2624" s="18"/>
      <c r="B2624" s="16"/>
      <c r="C2624" s="17"/>
      <c r="D2624" s="16"/>
    </row>
    <row r="2625" spans="1:4" s="3" customFormat="1" ht="14.25" x14ac:dyDescent="0.2">
      <c r="A2625" s="15"/>
      <c r="B2625" s="16"/>
      <c r="C2625" s="17"/>
      <c r="D2625" s="16"/>
    </row>
    <row r="2626" spans="1:4" s="3" customFormat="1" ht="14.25" x14ac:dyDescent="0.2">
      <c r="A2626" s="18"/>
      <c r="B2626" s="16"/>
      <c r="C2626" s="17"/>
      <c r="D2626" s="16"/>
    </row>
    <row r="2627" spans="1:4" s="3" customFormat="1" ht="14.25" x14ac:dyDescent="0.2">
      <c r="A2627" s="15"/>
      <c r="B2627" s="16"/>
      <c r="C2627" s="17"/>
      <c r="D2627" s="16"/>
    </row>
    <row r="2628" spans="1:4" s="3" customFormat="1" ht="14.25" x14ac:dyDescent="0.2">
      <c r="A2628" s="18"/>
      <c r="B2628" s="16"/>
      <c r="C2628" s="17"/>
      <c r="D2628" s="16"/>
    </row>
    <row r="2629" spans="1:4" s="3" customFormat="1" ht="14.25" x14ac:dyDescent="0.2">
      <c r="A2629" s="15"/>
      <c r="B2629" s="16"/>
      <c r="C2629" s="17"/>
      <c r="D2629" s="16"/>
    </row>
    <row r="2630" spans="1:4" s="3" customFormat="1" ht="14.25" x14ac:dyDescent="0.2">
      <c r="A2630" s="18"/>
      <c r="B2630" s="16"/>
      <c r="C2630" s="17"/>
      <c r="D2630" s="16"/>
    </row>
    <row r="2631" spans="1:4" s="3" customFormat="1" ht="14.25" x14ac:dyDescent="0.2">
      <c r="A2631" s="15"/>
      <c r="B2631" s="16"/>
      <c r="C2631" s="17"/>
      <c r="D2631" s="16"/>
    </row>
    <row r="2632" spans="1:4" s="3" customFormat="1" ht="14.25" x14ac:dyDescent="0.2">
      <c r="A2632" s="18"/>
      <c r="B2632" s="16"/>
      <c r="C2632" s="17"/>
      <c r="D2632" s="16"/>
    </row>
    <row r="2633" spans="1:4" s="3" customFormat="1" ht="14.25" x14ac:dyDescent="0.2">
      <c r="A2633" s="15"/>
      <c r="B2633" s="16"/>
      <c r="C2633" s="17"/>
      <c r="D2633" s="16"/>
    </row>
    <row r="2634" spans="1:4" s="3" customFormat="1" ht="14.25" x14ac:dyDescent="0.2">
      <c r="A2634" s="18"/>
      <c r="B2634" s="16"/>
      <c r="C2634" s="17"/>
      <c r="D2634" s="16"/>
    </row>
    <row r="2635" spans="1:4" s="3" customFormat="1" ht="14.25" x14ac:dyDescent="0.2">
      <c r="A2635" s="15"/>
      <c r="B2635" s="16"/>
      <c r="C2635" s="17"/>
      <c r="D2635" s="16"/>
    </row>
    <row r="2636" spans="1:4" s="3" customFormat="1" ht="14.25" x14ac:dyDescent="0.2">
      <c r="A2636" s="18"/>
      <c r="B2636" s="16"/>
      <c r="C2636" s="17"/>
      <c r="D2636" s="16"/>
    </row>
    <row r="2637" spans="1:4" s="3" customFormat="1" ht="14.25" x14ac:dyDescent="0.2">
      <c r="A2637" s="15"/>
      <c r="B2637" s="16"/>
      <c r="C2637" s="17"/>
      <c r="D2637" s="16"/>
    </row>
    <row r="2638" spans="1:4" s="3" customFormat="1" ht="14.25" x14ac:dyDescent="0.2">
      <c r="A2638" s="18"/>
      <c r="B2638" s="16"/>
      <c r="C2638" s="17"/>
      <c r="D2638" s="16"/>
    </row>
    <row r="2639" spans="1:4" s="3" customFormat="1" ht="14.25" x14ac:dyDescent="0.2">
      <c r="A2639" s="15"/>
      <c r="B2639" s="16"/>
      <c r="C2639" s="17"/>
      <c r="D2639" s="16"/>
    </row>
    <row r="2640" spans="1:4" s="3" customFormat="1" ht="14.25" x14ac:dyDescent="0.2">
      <c r="A2640" s="18"/>
      <c r="B2640" s="16"/>
      <c r="C2640" s="17"/>
      <c r="D2640" s="16"/>
    </row>
    <row r="2641" spans="1:4" s="3" customFormat="1" ht="14.25" x14ac:dyDescent="0.2">
      <c r="A2641" s="15"/>
      <c r="B2641" s="16"/>
      <c r="C2641" s="17"/>
      <c r="D2641" s="16"/>
    </row>
    <row r="2642" spans="1:4" s="3" customFormat="1" ht="14.25" x14ac:dyDescent="0.2">
      <c r="A2642" s="18"/>
      <c r="B2642" s="16"/>
      <c r="C2642" s="17"/>
      <c r="D2642" s="16"/>
    </row>
    <row r="2643" spans="1:4" s="3" customFormat="1" ht="14.25" x14ac:dyDescent="0.2">
      <c r="A2643" s="15"/>
      <c r="B2643" s="16"/>
      <c r="C2643" s="17"/>
      <c r="D2643" s="16"/>
    </row>
    <row r="2644" spans="1:4" s="3" customFormat="1" ht="14.25" x14ac:dyDescent="0.2">
      <c r="A2644" s="18"/>
      <c r="B2644" s="16"/>
      <c r="C2644" s="17"/>
      <c r="D2644" s="16"/>
    </row>
    <row r="2645" spans="1:4" s="3" customFormat="1" ht="14.25" x14ac:dyDescent="0.2">
      <c r="A2645" s="15"/>
      <c r="B2645" s="16"/>
      <c r="C2645" s="17"/>
      <c r="D2645" s="16"/>
    </row>
    <row r="2646" spans="1:4" s="3" customFormat="1" ht="14.25" x14ac:dyDescent="0.2">
      <c r="A2646" s="18"/>
      <c r="B2646" s="16"/>
      <c r="C2646" s="17"/>
      <c r="D2646" s="16"/>
    </row>
    <row r="2647" spans="1:4" s="3" customFormat="1" ht="14.25" x14ac:dyDescent="0.2">
      <c r="A2647" s="15"/>
      <c r="B2647" s="16"/>
      <c r="C2647" s="17"/>
      <c r="D2647" s="16"/>
    </row>
    <row r="2648" spans="1:4" s="3" customFormat="1" ht="14.25" x14ac:dyDescent="0.2">
      <c r="A2648" s="18"/>
      <c r="B2648" s="16"/>
      <c r="C2648" s="17"/>
      <c r="D2648" s="16"/>
    </row>
    <row r="2649" spans="1:4" s="3" customFormat="1" ht="14.25" x14ac:dyDescent="0.2">
      <c r="A2649" s="15"/>
      <c r="B2649" s="16"/>
      <c r="C2649" s="17"/>
      <c r="D2649" s="16"/>
    </row>
    <row r="2650" spans="1:4" s="3" customFormat="1" ht="14.25" x14ac:dyDescent="0.2">
      <c r="A2650" s="18"/>
      <c r="B2650" s="16"/>
      <c r="C2650" s="17"/>
      <c r="D2650" s="16"/>
    </row>
    <row r="2651" spans="1:4" s="3" customFormat="1" ht="14.25" x14ac:dyDescent="0.2">
      <c r="A2651" s="15"/>
      <c r="B2651" s="16"/>
      <c r="C2651" s="17"/>
      <c r="D2651" s="16"/>
    </row>
    <row r="2652" spans="1:4" s="3" customFormat="1" ht="14.25" x14ac:dyDescent="0.2">
      <c r="A2652" s="18"/>
      <c r="B2652" s="16"/>
      <c r="C2652" s="17"/>
      <c r="D2652" s="16"/>
    </row>
    <row r="2653" spans="1:4" s="3" customFormat="1" ht="14.25" x14ac:dyDescent="0.2">
      <c r="A2653" s="15"/>
      <c r="B2653" s="16"/>
      <c r="C2653" s="17"/>
      <c r="D2653" s="16"/>
    </row>
    <row r="2654" spans="1:4" s="3" customFormat="1" ht="14.25" x14ac:dyDescent="0.2">
      <c r="A2654" s="18"/>
      <c r="B2654" s="16"/>
      <c r="C2654" s="17"/>
      <c r="D2654" s="16"/>
    </row>
    <row r="2655" spans="1:4" s="3" customFormat="1" ht="14.25" x14ac:dyDescent="0.2">
      <c r="A2655" s="15"/>
      <c r="B2655" s="16"/>
      <c r="C2655" s="17"/>
      <c r="D2655" s="16"/>
    </row>
    <row r="2656" spans="1:4" s="3" customFormat="1" ht="14.25" x14ac:dyDescent="0.2">
      <c r="A2656" s="18"/>
      <c r="B2656" s="16"/>
      <c r="C2656" s="17"/>
      <c r="D2656" s="16"/>
    </row>
    <row r="2657" spans="1:4" s="3" customFormat="1" ht="14.25" x14ac:dyDescent="0.2">
      <c r="A2657" s="15"/>
      <c r="B2657" s="16"/>
      <c r="C2657" s="17"/>
      <c r="D2657" s="16"/>
    </row>
    <row r="2658" spans="1:4" s="3" customFormat="1" ht="14.25" x14ac:dyDescent="0.2">
      <c r="A2658" s="18"/>
      <c r="B2658" s="16"/>
      <c r="C2658" s="17"/>
      <c r="D2658" s="16"/>
    </row>
    <row r="2659" spans="1:4" s="3" customFormat="1" ht="14.25" x14ac:dyDescent="0.2">
      <c r="A2659" s="15"/>
      <c r="B2659" s="16"/>
      <c r="C2659" s="17"/>
      <c r="D2659" s="16"/>
    </row>
    <row r="2660" spans="1:4" s="3" customFormat="1" ht="14.25" x14ac:dyDescent="0.2">
      <c r="A2660" s="18"/>
      <c r="B2660" s="16"/>
      <c r="C2660" s="17"/>
      <c r="D2660" s="16"/>
    </row>
    <row r="2661" spans="1:4" s="3" customFormat="1" ht="14.25" x14ac:dyDescent="0.2">
      <c r="A2661" s="15"/>
      <c r="B2661" s="16"/>
      <c r="C2661" s="17"/>
      <c r="D2661" s="16"/>
    </row>
    <row r="2662" spans="1:4" s="3" customFormat="1" ht="14.25" x14ac:dyDescent="0.2">
      <c r="A2662" s="18"/>
      <c r="B2662" s="16"/>
      <c r="C2662" s="17"/>
      <c r="D2662" s="16"/>
    </row>
    <row r="2663" spans="1:4" s="3" customFormat="1" ht="14.25" x14ac:dyDescent="0.2">
      <c r="A2663" s="15"/>
      <c r="B2663" s="16"/>
      <c r="C2663" s="17"/>
      <c r="D2663" s="16"/>
    </row>
    <row r="2664" spans="1:4" s="3" customFormat="1" ht="14.25" x14ac:dyDescent="0.2">
      <c r="A2664" s="18"/>
      <c r="B2664" s="16"/>
      <c r="C2664" s="17"/>
      <c r="D2664" s="16"/>
    </row>
    <row r="2665" spans="1:4" s="3" customFormat="1" ht="14.25" x14ac:dyDescent="0.2">
      <c r="A2665" s="15"/>
      <c r="B2665" s="16"/>
      <c r="C2665" s="17"/>
      <c r="D2665" s="16"/>
    </row>
    <row r="2666" spans="1:4" s="3" customFormat="1" ht="14.25" x14ac:dyDescent="0.2">
      <c r="A2666" s="18"/>
      <c r="B2666" s="16"/>
      <c r="C2666" s="17"/>
      <c r="D2666" s="16"/>
    </row>
    <row r="2667" spans="1:4" s="3" customFormat="1" ht="14.25" x14ac:dyDescent="0.2">
      <c r="A2667" s="15"/>
      <c r="B2667" s="16"/>
      <c r="C2667" s="17"/>
      <c r="D2667" s="16"/>
    </row>
    <row r="2668" spans="1:4" s="3" customFormat="1" ht="14.25" x14ac:dyDescent="0.2">
      <c r="A2668" s="18"/>
      <c r="B2668" s="16"/>
      <c r="C2668" s="17"/>
      <c r="D2668" s="16"/>
    </row>
    <row r="2669" spans="1:4" s="3" customFormat="1" ht="14.25" x14ac:dyDescent="0.2">
      <c r="A2669" s="15"/>
      <c r="B2669" s="16"/>
      <c r="C2669" s="17"/>
      <c r="D2669" s="16"/>
    </row>
    <row r="2670" spans="1:4" s="3" customFormat="1" ht="14.25" x14ac:dyDescent="0.2">
      <c r="A2670" s="18"/>
      <c r="B2670" s="16"/>
      <c r="C2670" s="17"/>
      <c r="D2670" s="16"/>
    </row>
    <row r="2671" spans="1:4" s="3" customFormat="1" ht="14.25" x14ac:dyDescent="0.2">
      <c r="A2671" s="15"/>
      <c r="B2671" s="16"/>
      <c r="C2671" s="17"/>
      <c r="D2671" s="16"/>
    </row>
    <row r="2672" spans="1:4" s="3" customFormat="1" ht="14.25" x14ac:dyDescent="0.2">
      <c r="A2672" s="18"/>
      <c r="B2672" s="16"/>
      <c r="C2672" s="17"/>
      <c r="D2672" s="16"/>
    </row>
    <row r="2673" spans="1:4" s="3" customFormat="1" ht="14.25" x14ac:dyDescent="0.2">
      <c r="A2673" s="15"/>
      <c r="B2673" s="16"/>
      <c r="C2673" s="17"/>
      <c r="D2673" s="16"/>
    </row>
    <row r="2674" spans="1:4" s="3" customFormat="1" ht="14.25" x14ac:dyDescent="0.2">
      <c r="A2674" s="18"/>
      <c r="B2674" s="16"/>
      <c r="C2674" s="17"/>
      <c r="D2674" s="16"/>
    </row>
    <row r="2675" spans="1:4" s="3" customFormat="1" ht="14.25" x14ac:dyDescent="0.2">
      <c r="A2675" s="15"/>
      <c r="B2675" s="16"/>
      <c r="C2675" s="17"/>
      <c r="D2675" s="16"/>
    </row>
    <row r="2676" spans="1:4" s="3" customFormat="1" ht="14.25" x14ac:dyDescent="0.2">
      <c r="A2676" s="18"/>
      <c r="B2676" s="16"/>
      <c r="C2676" s="17"/>
      <c r="D2676" s="16"/>
    </row>
    <row r="2677" spans="1:4" s="3" customFormat="1" ht="14.25" x14ac:dyDescent="0.2">
      <c r="A2677" s="15"/>
      <c r="B2677" s="16"/>
      <c r="C2677" s="17"/>
      <c r="D2677" s="16"/>
    </row>
    <row r="2678" spans="1:4" s="3" customFormat="1" ht="14.25" x14ac:dyDescent="0.2">
      <c r="A2678" s="18"/>
      <c r="B2678" s="16"/>
      <c r="C2678" s="17"/>
      <c r="D2678" s="16"/>
    </row>
    <row r="2679" spans="1:4" s="3" customFormat="1" ht="14.25" x14ac:dyDescent="0.2">
      <c r="A2679" s="15"/>
      <c r="B2679" s="16"/>
      <c r="C2679" s="17"/>
      <c r="D2679" s="16"/>
    </row>
    <row r="2680" spans="1:4" s="3" customFormat="1" ht="14.25" x14ac:dyDescent="0.2">
      <c r="A2680" s="18"/>
      <c r="B2680" s="16"/>
      <c r="C2680" s="17"/>
      <c r="D2680" s="16"/>
    </row>
    <row r="2681" spans="1:4" s="3" customFormat="1" ht="14.25" x14ac:dyDescent="0.2">
      <c r="A2681" s="15"/>
      <c r="B2681" s="16"/>
      <c r="C2681" s="17"/>
      <c r="D2681" s="16"/>
    </row>
    <row r="2682" spans="1:4" s="3" customFormat="1" ht="14.25" x14ac:dyDescent="0.2">
      <c r="A2682" s="18"/>
      <c r="B2682" s="16"/>
      <c r="C2682" s="17"/>
      <c r="D2682" s="16"/>
    </row>
    <row r="2683" spans="1:4" s="3" customFormat="1" ht="14.25" x14ac:dyDescent="0.2">
      <c r="A2683" s="15"/>
      <c r="B2683" s="16"/>
      <c r="C2683" s="17"/>
      <c r="D2683" s="16"/>
    </row>
    <row r="2684" spans="1:4" s="3" customFormat="1" ht="14.25" x14ac:dyDescent="0.2">
      <c r="A2684" s="18"/>
      <c r="B2684" s="16"/>
      <c r="C2684" s="17"/>
      <c r="D2684" s="16"/>
    </row>
    <row r="2685" spans="1:4" s="3" customFormat="1" ht="14.25" x14ac:dyDescent="0.2">
      <c r="A2685" s="15"/>
      <c r="B2685" s="16"/>
      <c r="C2685" s="17"/>
      <c r="D2685" s="16"/>
    </row>
    <row r="2686" spans="1:4" s="3" customFormat="1" ht="14.25" x14ac:dyDescent="0.2">
      <c r="A2686" s="18"/>
      <c r="B2686" s="16"/>
      <c r="C2686" s="17"/>
      <c r="D2686" s="16"/>
    </row>
    <row r="2687" spans="1:4" s="3" customFormat="1" ht="14.25" x14ac:dyDescent="0.2">
      <c r="A2687" s="15"/>
      <c r="B2687" s="16"/>
      <c r="C2687" s="17"/>
      <c r="D2687" s="16"/>
    </row>
    <row r="2688" spans="1:4" s="3" customFormat="1" ht="14.25" x14ac:dyDescent="0.2">
      <c r="A2688" s="18"/>
      <c r="B2688" s="16"/>
      <c r="C2688" s="17"/>
      <c r="D2688" s="16"/>
    </row>
    <row r="2689" spans="1:4" s="3" customFormat="1" ht="14.25" x14ac:dyDescent="0.2">
      <c r="A2689" s="15"/>
      <c r="B2689" s="16"/>
      <c r="C2689" s="17"/>
      <c r="D2689" s="16"/>
    </row>
    <row r="2690" spans="1:4" s="3" customFormat="1" ht="14.25" x14ac:dyDescent="0.2">
      <c r="A2690" s="18"/>
      <c r="B2690" s="16"/>
      <c r="C2690" s="17"/>
      <c r="D2690" s="16"/>
    </row>
    <row r="2691" spans="1:4" s="3" customFormat="1" ht="14.25" x14ac:dyDescent="0.2">
      <c r="A2691" s="15"/>
      <c r="B2691" s="16"/>
      <c r="C2691" s="17"/>
      <c r="D2691" s="16"/>
    </row>
    <row r="2692" spans="1:4" s="3" customFormat="1" ht="14.25" x14ac:dyDescent="0.2">
      <c r="A2692" s="18"/>
      <c r="B2692" s="16"/>
      <c r="C2692" s="17"/>
      <c r="D2692" s="16"/>
    </row>
    <row r="2693" spans="1:4" s="3" customFormat="1" ht="14.25" x14ac:dyDescent="0.2">
      <c r="A2693" s="15"/>
      <c r="B2693" s="16"/>
      <c r="C2693" s="17"/>
      <c r="D2693" s="16"/>
    </row>
    <row r="2694" spans="1:4" s="3" customFormat="1" ht="14.25" x14ac:dyDescent="0.2">
      <c r="A2694" s="18"/>
      <c r="B2694" s="16"/>
      <c r="C2694" s="17"/>
      <c r="D2694" s="16"/>
    </row>
    <row r="2695" spans="1:4" s="3" customFormat="1" ht="14.25" x14ac:dyDescent="0.2">
      <c r="A2695" s="15"/>
      <c r="B2695" s="16"/>
      <c r="C2695" s="17"/>
      <c r="D2695" s="16"/>
    </row>
    <row r="2696" spans="1:4" s="3" customFormat="1" ht="14.25" x14ac:dyDescent="0.2">
      <c r="A2696" s="18"/>
      <c r="B2696" s="16"/>
      <c r="C2696" s="17"/>
      <c r="D2696" s="16"/>
    </row>
    <row r="2697" spans="1:4" s="3" customFormat="1" ht="14.25" x14ac:dyDescent="0.2">
      <c r="A2697" s="15"/>
      <c r="B2697" s="16"/>
      <c r="C2697" s="17"/>
      <c r="D2697" s="16"/>
    </row>
    <row r="2698" spans="1:4" s="3" customFormat="1" ht="14.25" x14ac:dyDescent="0.2">
      <c r="A2698" s="18"/>
      <c r="B2698" s="16"/>
      <c r="C2698" s="17"/>
      <c r="D2698" s="16"/>
    </row>
    <row r="2699" spans="1:4" s="3" customFormat="1" ht="14.25" x14ac:dyDescent="0.2">
      <c r="A2699" s="15"/>
      <c r="B2699" s="16"/>
      <c r="C2699" s="17"/>
      <c r="D2699" s="16"/>
    </row>
    <row r="2700" spans="1:4" s="3" customFormat="1" ht="14.25" x14ac:dyDescent="0.2">
      <c r="A2700" s="18"/>
      <c r="B2700" s="16"/>
      <c r="C2700" s="17"/>
      <c r="D2700" s="16"/>
    </row>
    <row r="2701" spans="1:4" s="3" customFormat="1" ht="14.25" x14ac:dyDescent="0.2">
      <c r="A2701" s="15"/>
      <c r="B2701" s="16"/>
      <c r="C2701" s="17"/>
      <c r="D2701" s="16"/>
    </row>
    <row r="2702" spans="1:4" s="3" customFormat="1" ht="14.25" x14ac:dyDescent="0.2">
      <c r="A2702" s="18"/>
      <c r="B2702" s="16"/>
      <c r="C2702" s="17"/>
      <c r="D2702" s="16"/>
    </row>
    <row r="2703" spans="1:4" s="3" customFormat="1" ht="14.25" x14ac:dyDescent="0.2">
      <c r="A2703" s="15"/>
      <c r="B2703" s="16"/>
      <c r="C2703" s="17"/>
      <c r="D2703" s="16"/>
    </row>
    <row r="2704" spans="1:4" s="3" customFormat="1" ht="14.25" x14ac:dyDescent="0.2">
      <c r="A2704" s="18"/>
      <c r="B2704" s="16"/>
      <c r="C2704" s="17"/>
      <c r="D2704" s="16"/>
    </row>
    <row r="2705" spans="1:4" s="3" customFormat="1" ht="14.25" x14ac:dyDescent="0.2">
      <c r="A2705" s="15"/>
      <c r="B2705" s="16"/>
      <c r="C2705" s="17"/>
      <c r="D2705" s="16"/>
    </row>
    <row r="2706" spans="1:4" s="3" customFormat="1" ht="14.25" x14ac:dyDescent="0.2">
      <c r="A2706" s="18"/>
      <c r="B2706" s="16"/>
      <c r="C2706" s="17"/>
      <c r="D2706" s="16"/>
    </row>
    <row r="2707" spans="1:4" s="3" customFormat="1" ht="14.25" x14ac:dyDescent="0.2">
      <c r="A2707" s="15"/>
      <c r="B2707" s="16"/>
      <c r="C2707" s="17"/>
      <c r="D2707" s="16"/>
    </row>
    <row r="2708" spans="1:4" s="3" customFormat="1" ht="14.25" x14ac:dyDescent="0.2">
      <c r="A2708" s="18"/>
      <c r="B2708" s="16"/>
      <c r="C2708" s="17"/>
      <c r="D2708" s="16"/>
    </row>
    <row r="2709" spans="1:4" s="3" customFormat="1" ht="14.25" x14ac:dyDescent="0.2">
      <c r="A2709" s="15"/>
      <c r="B2709" s="16"/>
      <c r="C2709" s="17"/>
      <c r="D2709" s="16"/>
    </row>
    <row r="2710" spans="1:4" s="3" customFormat="1" ht="14.25" x14ac:dyDescent="0.2">
      <c r="A2710" s="18"/>
      <c r="B2710" s="16"/>
      <c r="C2710" s="17"/>
      <c r="D2710" s="16"/>
    </row>
    <row r="2711" spans="1:4" s="3" customFormat="1" ht="14.25" x14ac:dyDescent="0.2">
      <c r="A2711" s="15"/>
      <c r="B2711" s="16"/>
      <c r="C2711" s="17"/>
      <c r="D2711" s="16"/>
    </row>
    <row r="2712" spans="1:4" s="3" customFormat="1" ht="14.25" x14ac:dyDescent="0.2">
      <c r="A2712" s="18"/>
      <c r="B2712" s="16"/>
      <c r="C2712" s="17"/>
      <c r="D2712" s="16"/>
    </row>
    <row r="2713" spans="1:4" s="3" customFormat="1" ht="14.25" x14ac:dyDescent="0.2">
      <c r="A2713" s="15"/>
      <c r="B2713" s="16"/>
      <c r="C2713" s="17"/>
      <c r="D2713" s="16"/>
    </row>
    <row r="2714" spans="1:4" s="3" customFormat="1" ht="14.25" x14ac:dyDescent="0.2">
      <c r="A2714" s="18"/>
      <c r="B2714" s="16"/>
      <c r="C2714" s="17"/>
      <c r="D2714" s="16"/>
    </row>
    <row r="2715" spans="1:4" s="3" customFormat="1" ht="14.25" x14ac:dyDescent="0.2">
      <c r="A2715" s="15"/>
      <c r="B2715" s="16"/>
      <c r="C2715" s="17"/>
      <c r="D2715" s="16"/>
    </row>
    <row r="2716" spans="1:4" s="3" customFormat="1" ht="14.25" x14ac:dyDescent="0.2">
      <c r="A2716" s="18"/>
      <c r="B2716" s="16"/>
      <c r="C2716" s="17"/>
      <c r="D2716" s="16"/>
    </row>
    <row r="2717" spans="1:4" s="3" customFormat="1" ht="14.25" x14ac:dyDescent="0.2">
      <c r="A2717" s="15"/>
      <c r="B2717" s="16"/>
      <c r="C2717" s="17"/>
      <c r="D2717" s="16"/>
    </row>
    <row r="2718" spans="1:4" s="3" customFormat="1" ht="14.25" x14ac:dyDescent="0.2">
      <c r="A2718" s="18"/>
      <c r="B2718" s="16"/>
      <c r="C2718" s="17"/>
      <c r="D2718" s="16"/>
    </row>
    <row r="2719" spans="1:4" s="3" customFormat="1" ht="14.25" x14ac:dyDescent="0.2">
      <c r="A2719" s="15"/>
      <c r="B2719" s="16"/>
      <c r="C2719" s="17"/>
      <c r="D2719" s="16"/>
    </row>
    <row r="2720" spans="1:4" s="3" customFormat="1" ht="14.25" x14ac:dyDescent="0.2">
      <c r="A2720" s="18"/>
      <c r="B2720" s="16"/>
      <c r="C2720" s="17"/>
      <c r="D2720" s="16"/>
    </row>
    <row r="2721" spans="1:4" s="3" customFormat="1" ht="14.25" x14ac:dyDescent="0.2">
      <c r="A2721" s="15"/>
      <c r="B2721" s="16"/>
      <c r="C2721" s="17"/>
      <c r="D2721" s="16"/>
    </row>
    <row r="2722" spans="1:4" s="3" customFormat="1" ht="14.25" x14ac:dyDescent="0.2">
      <c r="A2722" s="18"/>
      <c r="B2722" s="16"/>
      <c r="C2722" s="17"/>
      <c r="D2722" s="16"/>
    </row>
    <row r="2723" spans="1:4" s="3" customFormat="1" ht="14.25" x14ac:dyDescent="0.2">
      <c r="A2723" s="15"/>
      <c r="B2723" s="16"/>
      <c r="C2723" s="17"/>
      <c r="D2723" s="16"/>
    </row>
    <row r="2724" spans="1:4" s="3" customFormat="1" ht="14.25" x14ac:dyDescent="0.2">
      <c r="A2724" s="18"/>
      <c r="B2724" s="16"/>
      <c r="C2724" s="17"/>
      <c r="D2724" s="16"/>
    </row>
    <row r="2725" spans="1:4" s="3" customFormat="1" ht="14.25" x14ac:dyDescent="0.2">
      <c r="A2725" s="15"/>
      <c r="B2725" s="16"/>
      <c r="C2725" s="17"/>
      <c r="D2725" s="16"/>
    </row>
    <row r="2726" spans="1:4" s="3" customFormat="1" ht="14.25" x14ac:dyDescent="0.2">
      <c r="A2726" s="18"/>
      <c r="B2726" s="16"/>
      <c r="C2726" s="17"/>
      <c r="D2726" s="16"/>
    </row>
    <row r="2727" spans="1:4" s="3" customFormat="1" ht="14.25" x14ac:dyDescent="0.2">
      <c r="A2727" s="15"/>
      <c r="B2727" s="16"/>
      <c r="C2727" s="17"/>
      <c r="D2727" s="16"/>
    </row>
    <row r="2728" spans="1:4" s="3" customFormat="1" ht="14.25" x14ac:dyDescent="0.2">
      <c r="A2728" s="18"/>
      <c r="B2728" s="16"/>
      <c r="C2728" s="17"/>
      <c r="D2728" s="16"/>
    </row>
    <row r="2729" spans="1:4" s="3" customFormat="1" ht="14.25" x14ac:dyDescent="0.2">
      <c r="A2729" s="15"/>
      <c r="B2729" s="16"/>
      <c r="C2729" s="17"/>
      <c r="D2729" s="16"/>
    </row>
    <row r="2730" spans="1:4" s="3" customFormat="1" ht="14.25" x14ac:dyDescent="0.2">
      <c r="A2730" s="18"/>
      <c r="B2730" s="16"/>
      <c r="C2730" s="17"/>
      <c r="D2730" s="16"/>
    </row>
    <row r="2731" spans="1:4" s="3" customFormat="1" ht="14.25" x14ac:dyDescent="0.2">
      <c r="A2731" s="15"/>
      <c r="B2731" s="16"/>
      <c r="C2731" s="17"/>
      <c r="D2731" s="16"/>
    </row>
    <row r="2732" spans="1:4" s="3" customFormat="1" ht="14.25" x14ac:dyDescent="0.2">
      <c r="A2732" s="18"/>
      <c r="B2732" s="16"/>
      <c r="C2732" s="17"/>
      <c r="D2732" s="16"/>
    </row>
    <row r="2733" spans="1:4" s="3" customFormat="1" ht="14.25" x14ac:dyDescent="0.2">
      <c r="A2733" s="15"/>
      <c r="B2733" s="16"/>
      <c r="C2733" s="17"/>
      <c r="D2733" s="16"/>
    </row>
    <row r="2734" spans="1:4" s="3" customFormat="1" ht="14.25" x14ac:dyDescent="0.2">
      <c r="A2734" s="18"/>
      <c r="B2734" s="16"/>
      <c r="C2734" s="17"/>
      <c r="D2734" s="16"/>
    </row>
    <row r="2735" spans="1:4" s="3" customFormat="1" ht="14.25" x14ac:dyDescent="0.2">
      <c r="A2735" s="15"/>
      <c r="B2735" s="16"/>
      <c r="C2735" s="17"/>
      <c r="D2735" s="16"/>
    </row>
    <row r="2736" spans="1:4" s="3" customFormat="1" ht="14.25" x14ac:dyDescent="0.2">
      <c r="A2736" s="18"/>
      <c r="B2736" s="16"/>
      <c r="C2736" s="17"/>
      <c r="D2736" s="16"/>
    </row>
    <row r="2737" spans="1:4" s="3" customFormat="1" ht="14.25" x14ac:dyDescent="0.2">
      <c r="A2737" s="15"/>
      <c r="B2737" s="16"/>
      <c r="C2737" s="17"/>
      <c r="D2737" s="16"/>
    </row>
    <row r="2738" spans="1:4" s="3" customFormat="1" ht="14.25" x14ac:dyDescent="0.2">
      <c r="A2738" s="18"/>
      <c r="B2738" s="16"/>
      <c r="C2738" s="17"/>
      <c r="D2738" s="16"/>
    </row>
    <row r="2739" spans="1:4" s="3" customFormat="1" ht="14.25" x14ac:dyDescent="0.2">
      <c r="A2739" s="15"/>
      <c r="B2739" s="16"/>
      <c r="C2739" s="17"/>
      <c r="D2739" s="16"/>
    </row>
    <row r="2740" spans="1:4" s="3" customFormat="1" ht="14.25" x14ac:dyDescent="0.2">
      <c r="A2740" s="18"/>
      <c r="B2740" s="16"/>
      <c r="C2740" s="17"/>
      <c r="D2740" s="16"/>
    </row>
    <row r="2741" spans="1:4" s="3" customFormat="1" ht="14.25" x14ac:dyDescent="0.2">
      <c r="A2741" s="15"/>
      <c r="B2741" s="16"/>
      <c r="C2741" s="17"/>
      <c r="D2741" s="16"/>
    </row>
    <row r="2742" spans="1:4" s="3" customFormat="1" ht="14.25" x14ac:dyDescent="0.2">
      <c r="A2742" s="18"/>
      <c r="B2742" s="16"/>
      <c r="C2742" s="17"/>
      <c r="D2742" s="16"/>
    </row>
    <row r="2743" spans="1:4" s="3" customFormat="1" ht="14.25" x14ac:dyDescent="0.2">
      <c r="A2743" s="15"/>
      <c r="B2743" s="16"/>
      <c r="C2743" s="17"/>
      <c r="D2743" s="16"/>
    </row>
    <row r="2744" spans="1:4" s="3" customFormat="1" ht="14.25" x14ac:dyDescent="0.2">
      <c r="A2744" s="18"/>
      <c r="B2744" s="16"/>
      <c r="C2744" s="17"/>
      <c r="D2744" s="16"/>
    </row>
    <row r="2745" spans="1:4" s="3" customFormat="1" ht="14.25" x14ac:dyDescent="0.2">
      <c r="A2745" s="15"/>
      <c r="B2745" s="16"/>
      <c r="C2745" s="17"/>
      <c r="D2745" s="16"/>
    </row>
    <row r="2746" spans="1:4" s="3" customFormat="1" ht="14.25" x14ac:dyDescent="0.2">
      <c r="A2746" s="18"/>
      <c r="B2746" s="16"/>
      <c r="C2746" s="17"/>
      <c r="D2746" s="16"/>
    </row>
    <row r="2747" spans="1:4" s="3" customFormat="1" ht="14.25" x14ac:dyDescent="0.2">
      <c r="A2747" s="15"/>
      <c r="B2747" s="16"/>
      <c r="C2747" s="17"/>
      <c r="D2747" s="16"/>
    </row>
    <row r="2748" spans="1:4" s="3" customFormat="1" ht="14.25" x14ac:dyDescent="0.2">
      <c r="A2748" s="18"/>
      <c r="B2748" s="16"/>
      <c r="C2748" s="17"/>
      <c r="D2748" s="16"/>
    </row>
    <row r="2749" spans="1:4" s="3" customFormat="1" ht="14.25" x14ac:dyDescent="0.2">
      <c r="A2749" s="15"/>
      <c r="B2749" s="16"/>
      <c r="C2749" s="17"/>
      <c r="D2749" s="16"/>
    </row>
    <row r="2750" spans="1:4" s="3" customFormat="1" ht="14.25" x14ac:dyDescent="0.2">
      <c r="A2750" s="18"/>
      <c r="B2750" s="16"/>
      <c r="C2750" s="17"/>
      <c r="D2750" s="16"/>
    </row>
    <row r="2751" spans="1:4" s="3" customFormat="1" ht="14.25" x14ac:dyDescent="0.2">
      <c r="A2751" s="15"/>
      <c r="B2751" s="16"/>
      <c r="C2751" s="17"/>
      <c r="D2751" s="16"/>
    </row>
    <row r="2752" spans="1:4" s="3" customFormat="1" ht="14.25" x14ac:dyDescent="0.2">
      <c r="A2752" s="18"/>
      <c r="B2752" s="16"/>
      <c r="C2752" s="17"/>
      <c r="D2752" s="16"/>
    </row>
    <row r="2753" spans="1:4" s="3" customFormat="1" ht="14.25" x14ac:dyDescent="0.2">
      <c r="A2753" s="15"/>
      <c r="B2753" s="16"/>
      <c r="C2753" s="17"/>
      <c r="D2753" s="16"/>
    </row>
    <row r="2754" spans="1:4" s="3" customFormat="1" ht="14.25" x14ac:dyDescent="0.2">
      <c r="A2754" s="18"/>
      <c r="B2754" s="16"/>
      <c r="C2754" s="17"/>
      <c r="D2754" s="16"/>
    </row>
    <row r="2755" spans="1:4" s="3" customFormat="1" ht="14.25" x14ac:dyDescent="0.2">
      <c r="A2755" s="15"/>
      <c r="B2755" s="16"/>
      <c r="C2755" s="17"/>
      <c r="D2755" s="16"/>
    </row>
    <row r="2756" spans="1:4" s="3" customFormat="1" ht="14.25" x14ac:dyDescent="0.2">
      <c r="A2756" s="18"/>
      <c r="B2756" s="16"/>
      <c r="C2756" s="17"/>
      <c r="D2756" s="16"/>
    </row>
    <row r="2757" spans="1:4" s="3" customFormat="1" ht="14.25" x14ac:dyDescent="0.2">
      <c r="A2757" s="15"/>
      <c r="B2757" s="16"/>
      <c r="C2757" s="17"/>
      <c r="D2757" s="16"/>
    </row>
    <row r="2758" spans="1:4" s="3" customFormat="1" ht="14.25" x14ac:dyDescent="0.2">
      <c r="A2758" s="18"/>
      <c r="B2758" s="16"/>
      <c r="C2758" s="17"/>
      <c r="D2758" s="16"/>
    </row>
    <row r="2759" spans="1:4" s="3" customFormat="1" ht="14.25" x14ac:dyDescent="0.2">
      <c r="A2759" s="15"/>
      <c r="B2759" s="16"/>
      <c r="C2759" s="17"/>
      <c r="D2759" s="16"/>
    </row>
    <row r="2760" spans="1:4" s="3" customFormat="1" ht="14.25" x14ac:dyDescent="0.2">
      <c r="A2760" s="18"/>
      <c r="B2760" s="16"/>
      <c r="C2760" s="17"/>
      <c r="D2760" s="16"/>
    </row>
    <row r="2761" spans="1:4" s="3" customFormat="1" ht="14.25" x14ac:dyDescent="0.2">
      <c r="A2761" s="15"/>
      <c r="B2761" s="16"/>
      <c r="C2761" s="17"/>
      <c r="D2761" s="16"/>
    </row>
    <row r="2762" spans="1:4" s="3" customFormat="1" ht="14.25" x14ac:dyDescent="0.2">
      <c r="A2762" s="18"/>
      <c r="B2762" s="16"/>
      <c r="C2762" s="17"/>
      <c r="D2762" s="16"/>
    </row>
    <row r="2763" spans="1:4" s="3" customFormat="1" ht="14.25" x14ac:dyDescent="0.2">
      <c r="A2763" s="15"/>
      <c r="B2763" s="16"/>
      <c r="C2763" s="17"/>
      <c r="D2763" s="16"/>
    </row>
    <row r="2764" spans="1:4" s="3" customFormat="1" ht="14.25" x14ac:dyDescent="0.2">
      <c r="A2764" s="18"/>
      <c r="B2764" s="16"/>
      <c r="C2764" s="17"/>
      <c r="D2764" s="16"/>
    </row>
    <row r="2765" spans="1:4" s="3" customFormat="1" ht="14.25" x14ac:dyDescent="0.2">
      <c r="A2765" s="15"/>
      <c r="B2765" s="16"/>
      <c r="C2765" s="17"/>
      <c r="D2765" s="16"/>
    </row>
    <row r="2766" spans="1:4" s="3" customFormat="1" ht="14.25" x14ac:dyDescent="0.2">
      <c r="A2766" s="18"/>
      <c r="B2766" s="16"/>
      <c r="C2766" s="17"/>
      <c r="D2766" s="16"/>
    </row>
    <row r="2767" spans="1:4" s="3" customFormat="1" ht="14.25" x14ac:dyDescent="0.2">
      <c r="A2767" s="15"/>
      <c r="B2767" s="16"/>
      <c r="C2767" s="17"/>
      <c r="D2767" s="16"/>
    </row>
    <row r="2768" spans="1:4" s="3" customFormat="1" ht="14.25" x14ac:dyDescent="0.2">
      <c r="A2768" s="18"/>
      <c r="B2768" s="16"/>
      <c r="C2768" s="17"/>
      <c r="D2768" s="16"/>
    </row>
    <row r="2769" spans="1:4" s="3" customFormat="1" ht="14.25" x14ac:dyDescent="0.2">
      <c r="A2769" s="15"/>
      <c r="B2769" s="16"/>
      <c r="C2769" s="17"/>
      <c r="D2769" s="16"/>
    </row>
    <row r="2770" spans="1:4" s="3" customFormat="1" ht="14.25" x14ac:dyDescent="0.2">
      <c r="A2770" s="18"/>
      <c r="B2770" s="16"/>
      <c r="C2770" s="17"/>
      <c r="D2770" s="16"/>
    </row>
    <row r="2771" spans="1:4" s="3" customFormat="1" ht="14.25" x14ac:dyDescent="0.2">
      <c r="A2771" s="15"/>
      <c r="B2771" s="16"/>
      <c r="C2771" s="17"/>
      <c r="D2771" s="16"/>
    </row>
    <row r="2772" spans="1:4" s="3" customFormat="1" ht="14.25" x14ac:dyDescent="0.2">
      <c r="A2772" s="18"/>
      <c r="B2772" s="16"/>
      <c r="C2772" s="17"/>
      <c r="D2772" s="16"/>
    </row>
    <row r="2773" spans="1:4" s="3" customFormat="1" ht="14.25" x14ac:dyDescent="0.2">
      <c r="A2773" s="15"/>
      <c r="B2773" s="16"/>
      <c r="C2773" s="17"/>
      <c r="D2773" s="16"/>
    </row>
    <row r="2774" spans="1:4" s="3" customFormat="1" ht="14.25" x14ac:dyDescent="0.2">
      <c r="A2774" s="18"/>
      <c r="B2774" s="16"/>
      <c r="C2774" s="17"/>
      <c r="D2774" s="16"/>
    </row>
    <row r="2775" spans="1:4" s="3" customFormat="1" ht="14.25" x14ac:dyDescent="0.2">
      <c r="A2775" s="15"/>
      <c r="B2775" s="16"/>
      <c r="C2775" s="17"/>
      <c r="D2775" s="16"/>
    </row>
    <row r="2776" spans="1:4" s="3" customFormat="1" ht="14.25" x14ac:dyDescent="0.2">
      <c r="A2776" s="18"/>
      <c r="B2776" s="16"/>
      <c r="C2776" s="17"/>
      <c r="D2776" s="16"/>
    </row>
    <row r="2777" spans="1:4" s="3" customFormat="1" ht="14.25" x14ac:dyDescent="0.2">
      <c r="A2777" s="15"/>
      <c r="B2777" s="16"/>
      <c r="C2777" s="17"/>
      <c r="D2777" s="16"/>
    </row>
    <row r="2778" spans="1:4" s="3" customFormat="1" ht="14.25" x14ac:dyDescent="0.2">
      <c r="A2778" s="18"/>
      <c r="B2778" s="16"/>
      <c r="C2778" s="17"/>
      <c r="D2778" s="16"/>
    </row>
    <row r="2779" spans="1:4" s="3" customFormat="1" ht="14.25" x14ac:dyDescent="0.2">
      <c r="A2779" s="15"/>
      <c r="B2779" s="16"/>
      <c r="C2779" s="17"/>
      <c r="D2779" s="16"/>
    </row>
    <row r="2780" spans="1:4" s="3" customFormat="1" ht="14.25" x14ac:dyDescent="0.2">
      <c r="A2780" s="18"/>
      <c r="B2780" s="16"/>
      <c r="C2780" s="17"/>
      <c r="D2780" s="16"/>
    </row>
    <row r="2781" spans="1:4" s="3" customFormat="1" ht="14.25" x14ac:dyDescent="0.2">
      <c r="A2781" s="15"/>
      <c r="B2781" s="16"/>
      <c r="C2781" s="17"/>
      <c r="D2781" s="16"/>
    </row>
    <row r="2782" spans="1:4" s="3" customFormat="1" ht="14.25" x14ac:dyDescent="0.2">
      <c r="A2782" s="18"/>
      <c r="B2782" s="16"/>
      <c r="C2782" s="17"/>
      <c r="D2782" s="16"/>
    </row>
    <row r="2783" spans="1:4" s="3" customFormat="1" ht="14.25" x14ac:dyDescent="0.2">
      <c r="A2783" s="15"/>
      <c r="B2783" s="16"/>
      <c r="C2783" s="17"/>
      <c r="D2783" s="16"/>
    </row>
    <row r="2784" spans="1:4" s="3" customFormat="1" ht="14.25" x14ac:dyDescent="0.2">
      <c r="A2784" s="18"/>
      <c r="B2784" s="16"/>
      <c r="C2784" s="17"/>
      <c r="D2784" s="16"/>
    </row>
    <row r="2785" spans="1:4" s="3" customFormat="1" ht="14.25" x14ac:dyDescent="0.2">
      <c r="A2785" s="15"/>
      <c r="B2785" s="16"/>
      <c r="C2785" s="17"/>
      <c r="D2785" s="16"/>
    </row>
    <row r="2786" spans="1:4" s="3" customFormat="1" ht="14.25" x14ac:dyDescent="0.2">
      <c r="A2786" s="18"/>
      <c r="B2786" s="16"/>
      <c r="C2786" s="17"/>
      <c r="D2786" s="16"/>
    </row>
    <row r="2787" spans="1:4" s="3" customFormat="1" ht="14.25" x14ac:dyDescent="0.2">
      <c r="A2787" s="15"/>
      <c r="B2787" s="16"/>
      <c r="C2787" s="17"/>
      <c r="D2787" s="16"/>
    </row>
    <row r="2788" spans="1:4" s="3" customFormat="1" ht="14.25" x14ac:dyDescent="0.2">
      <c r="A2788" s="18"/>
      <c r="B2788" s="16"/>
      <c r="C2788" s="17"/>
      <c r="D2788" s="16"/>
    </row>
    <row r="2789" spans="1:4" s="3" customFormat="1" ht="14.25" x14ac:dyDescent="0.2">
      <c r="A2789" s="15"/>
      <c r="B2789" s="16"/>
      <c r="C2789" s="17"/>
      <c r="D2789" s="16"/>
    </row>
    <row r="2790" spans="1:4" s="3" customFormat="1" ht="14.25" x14ac:dyDescent="0.2">
      <c r="A2790" s="18"/>
      <c r="B2790" s="16"/>
      <c r="C2790" s="17"/>
      <c r="D2790" s="16"/>
    </row>
    <row r="2791" spans="1:4" s="3" customFormat="1" ht="14.25" x14ac:dyDescent="0.2">
      <c r="A2791" s="15"/>
      <c r="B2791" s="16"/>
      <c r="C2791" s="17"/>
      <c r="D2791" s="16"/>
    </row>
    <row r="2792" spans="1:4" s="3" customFormat="1" ht="14.25" x14ac:dyDescent="0.2">
      <c r="A2792" s="18"/>
      <c r="B2792" s="16"/>
      <c r="C2792" s="17"/>
      <c r="D2792" s="16"/>
    </row>
    <row r="2793" spans="1:4" s="3" customFormat="1" ht="14.25" x14ac:dyDescent="0.2">
      <c r="A2793" s="15"/>
      <c r="B2793" s="16"/>
      <c r="C2793" s="17"/>
      <c r="D2793" s="16"/>
    </row>
    <row r="2794" spans="1:4" s="3" customFormat="1" ht="14.25" x14ac:dyDescent="0.2">
      <c r="A2794" s="18"/>
      <c r="B2794" s="16"/>
      <c r="C2794" s="17"/>
      <c r="D2794" s="16"/>
    </row>
    <row r="2795" spans="1:4" s="3" customFormat="1" ht="14.25" x14ac:dyDescent="0.2">
      <c r="A2795" s="15"/>
      <c r="B2795" s="16"/>
      <c r="C2795" s="17"/>
      <c r="D2795" s="16"/>
    </row>
    <row r="2796" spans="1:4" s="3" customFormat="1" ht="14.25" x14ac:dyDescent="0.2">
      <c r="A2796" s="18"/>
      <c r="B2796" s="16"/>
      <c r="C2796" s="17"/>
      <c r="D2796" s="16"/>
    </row>
    <row r="2797" spans="1:4" s="3" customFormat="1" ht="14.25" x14ac:dyDescent="0.2">
      <c r="A2797" s="15"/>
      <c r="B2797" s="16"/>
      <c r="C2797" s="17"/>
      <c r="D2797" s="16"/>
    </row>
    <row r="2798" spans="1:4" s="3" customFormat="1" ht="14.25" x14ac:dyDescent="0.2">
      <c r="A2798" s="18"/>
      <c r="B2798" s="16"/>
      <c r="C2798" s="17"/>
      <c r="D2798" s="16"/>
    </row>
    <row r="2799" spans="1:4" s="3" customFormat="1" ht="14.25" x14ac:dyDescent="0.2">
      <c r="A2799" s="15"/>
      <c r="B2799" s="16"/>
      <c r="C2799" s="17"/>
      <c r="D2799" s="16"/>
    </row>
    <row r="2800" spans="1:4" s="3" customFormat="1" ht="14.25" x14ac:dyDescent="0.2">
      <c r="A2800" s="18"/>
      <c r="B2800" s="16"/>
      <c r="C2800" s="17"/>
      <c r="D2800" s="16"/>
    </row>
    <row r="2801" spans="1:4" s="3" customFormat="1" ht="14.25" x14ac:dyDescent="0.2">
      <c r="A2801" s="15"/>
      <c r="B2801" s="16"/>
      <c r="C2801" s="17"/>
      <c r="D2801" s="16"/>
    </row>
    <row r="2802" spans="1:4" s="3" customFormat="1" ht="14.25" x14ac:dyDescent="0.2">
      <c r="A2802" s="18"/>
      <c r="B2802" s="16"/>
      <c r="C2802" s="17"/>
      <c r="D2802" s="16"/>
    </row>
    <row r="2803" spans="1:4" s="3" customFormat="1" ht="14.25" x14ac:dyDescent="0.2">
      <c r="A2803" s="15"/>
      <c r="B2803" s="16"/>
      <c r="C2803" s="17"/>
      <c r="D2803" s="16"/>
    </row>
    <row r="2804" spans="1:4" s="3" customFormat="1" ht="14.25" x14ac:dyDescent="0.2">
      <c r="A2804" s="18"/>
      <c r="B2804" s="16"/>
      <c r="C2804" s="17"/>
      <c r="D2804" s="16"/>
    </row>
    <row r="2805" spans="1:4" s="3" customFormat="1" ht="14.25" x14ac:dyDescent="0.2">
      <c r="A2805" s="15"/>
      <c r="B2805" s="16"/>
      <c r="C2805" s="17"/>
      <c r="D2805" s="16"/>
    </row>
    <row r="2806" spans="1:4" s="3" customFormat="1" ht="14.25" x14ac:dyDescent="0.2">
      <c r="A2806" s="18"/>
      <c r="B2806" s="16"/>
      <c r="C2806" s="17"/>
      <c r="D2806" s="16"/>
    </row>
    <row r="2807" spans="1:4" s="3" customFormat="1" ht="14.25" x14ac:dyDescent="0.2">
      <c r="A2807" s="15"/>
      <c r="B2807" s="16"/>
      <c r="C2807" s="17"/>
      <c r="D2807" s="16"/>
    </row>
    <row r="2808" spans="1:4" s="3" customFormat="1" ht="14.25" x14ac:dyDescent="0.2">
      <c r="A2808" s="18"/>
      <c r="B2808" s="16"/>
      <c r="C2808" s="17"/>
      <c r="D2808" s="16"/>
    </row>
    <row r="2809" spans="1:4" s="3" customFormat="1" ht="14.25" x14ac:dyDescent="0.2">
      <c r="A2809" s="15"/>
      <c r="B2809" s="16"/>
      <c r="C2809" s="17"/>
      <c r="D2809" s="16"/>
    </row>
    <row r="2810" spans="1:4" s="3" customFormat="1" ht="14.25" x14ac:dyDescent="0.2">
      <c r="A2810" s="18"/>
      <c r="B2810" s="16"/>
      <c r="C2810" s="17"/>
      <c r="D2810" s="16"/>
    </row>
    <row r="2811" spans="1:4" s="3" customFormat="1" ht="14.25" x14ac:dyDescent="0.2">
      <c r="A2811" s="15"/>
      <c r="B2811" s="16"/>
      <c r="C2811" s="17"/>
      <c r="D2811" s="16"/>
    </row>
    <row r="2812" spans="1:4" s="3" customFormat="1" ht="14.25" x14ac:dyDescent="0.2">
      <c r="A2812" s="18"/>
      <c r="B2812" s="16"/>
      <c r="C2812" s="17"/>
      <c r="D2812" s="16"/>
    </row>
    <row r="2813" spans="1:4" s="3" customFormat="1" ht="14.25" x14ac:dyDescent="0.2">
      <c r="A2813" s="15"/>
      <c r="B2813" s="16"/>
      <c r="C2813" s="17"/>
      <c r="D2813" s="16"/>
    </row>
    <row r="2814" spans="1:4" s="3" customFormat="1" ht="14.25" x14ac:dyDescent="0.2">
      <c r="A2814" s="18"/>
      <c r="B2814" s="16"/>
      <c r="C2814" s="17"/>
      <c r="D2814" s="16"/>
    </row>
    <row r="2815" spans="1:4" s="3" customFormat="1" ht="14.25" x14ac:dyDescent="0.2">
      <c r="A2815" s="15"/>
      <c r="B2815" s="16"/>
      <c r="C2815" s="17"/>
      <c r="D2815" s="16"/>
    </row>
    <row r="2816" spans="1:4" s="3" customFormat="1" ht="14.25" x14ac:dyDescent="0.2">
      <c r="A2816" s="18"/>
      <c r="B2816" s="16"/>
      <c r="C2816" s="17"/>
      <c r="D2816" s="16"/>
    </row>
    <row r="2817" spans="1:4" s="3" customFormat="1" ht="14.25" x14ac:dyDescent="0.2">
      <c r="A2817" s="15"/>
      <c r="B2817" s="16"/>
      <c r="C2817" s="17"/>
      <c r="D2817" s="16"/>
    </row>
    <row r="2818" spans="1:4" s="3" customFormat="1" ht="14.25" x14ac:dyDescent="0.2">
      <c r="A2818" s="18"/>
      <c r="B2818" s="16"/>
      <c r="C2818" s="17"/>
      <c r="D2818" s="16"/>
    </row>
    <row r="2819" spans="1:4" s="3" customFormat="1" ht="14.25" x14ac:dyDescent="0.2">
      <c r="A2819" s="15"/>
      <c r="B2819" s="16"/>
      <c r="C2819" s="17"/>
      <c r="D2819" s="16"/>
    </row>
    <row r="2820" spans="1:4" s="3" customFormat="1" ht="14.25" x14ac:dyDescent="0.2">
      <c r="A2820" s="18"/>
      <c r="B2820" s="16"/>
      <c r="C2820" s="17"/>
      <c r="D2820" s="16"/>
    </row>
    <row r="2821" spans="1:4" s="3" customFormat="1" ht="14.25" x14ac:dyDescent="0.2">
      <c r="A2821" s="15"/>
      <c r="B2821" s="16"/>
      <c r="C2821" s="17"/>
      <c r="D2821" s="16"/>
    </row>
    <row r="2822" spans="1:4" s="3" customFormat="1" ht="14.25" x14ac:dyDescent="0.2">
      <c r="A2822" s="18"/>
      <c r="B2822" s="16"/>
      <c r="C2822" s="17"/>
      <c r="D2822" s="16"/>
    </row>
    <row r="2823" spans="1:4" s="3" customFormat="1" ht="14.25" x14ac:dyDescent="0.2">
      <c r="A2823" s="15"/>
      <c r="B2823" s="16"/>
      <c r="C2823" s="17"/>
      <c r="D2823" s="16"/>
    </row>
    <row r="2824" spans="1:4" s="3" customFormat="1" ht="14.25" x14ac:dyDescent="0.2">
      <c r="A2824" s="18"/>
      <c r="B2824" s="16"/>
      <c r="C2824" s="17"/>
      <c r="D2824" s="16"/>
    </row>
    <row r="2825" spans="1:4" s="3" customFormat="1" ht="14.25" x14ac:dyDescent="0.2">
      <c r="A2825" s="15"/>
      <c r="B2825" s="16"/>
      <c r="C2825" s="17"/>
      <c r="D2825" s="16"/>
    </row>
    <row r="2826" spans="1:4" s="3" customFormat="1" ht="14.25" x14ac:dyDescent="0.2">
      <c r="A2826" s="18"/>
      <c r="B2826" s="16"/>
      <c r="C2826" s="17"/>
      <c r="D2826" s="16"/>
    </row>
    <row r="2827" spans="1:4" s="3" customFormat="1" ht="14.25" x14ac:dyDescent="0.2">
      <c r="A2827" s="15"/>
      <c r="B2827" s="16"/>
      <c r="C2827" s="17"/>
      <c r="D2827" s="16"/>
    </row>
    <row r="2828" spans="1:4" s="3" customFormat="1" ht="14.25" x14ac:dyDescent="0.2">
      <c r="A2828" s="18"/>
      <c r="B2828" s="16"/>
      <c r="C2828" s="17"/>
      <c r="D2828" s="16"/>
    </row>
    <row r="2829" spans="1:4" s="3" customFormat="1" ht="14.25" x14ac:dyDescent="0.2">
      <c r="A2829" s="15"/>
      <c r="B2829" s="16"/>
      <c r="C2829" s="17"/>
      <c r="D2829" s="16"/>
    </row>
    <row r="2830" spans="1:4" s="3" customFormat="1" ht="14.25" x14ac:dyDescent="0.2">
      <c r="A2830" s="18"/>
      <c r="B2830" s="16"/>
      <c r="C2830" s="17"/>
      <c r="D2830" s="16"/>
    </row>
    <row r="2831" spans="1:4" s="3" customFormat="1" ht="14.25" x14ac:dyDescent="0.2">
      <c r="A2831" s="15"/>
      <c r="B2831" s="16"/>
      <c r="C2831" s="17"/>
      <c r="D2831" s="16"/>
    </row>
    <row r="2832" spans="1:4" s="3" customFormat="1" ht="14.25" x14ac:dyDescent="0.2">
      <c r="A2832" s="18"/>
      <c r="B2832" s="16"/>
      <c r="C2832" s="17"/>
      <c r="D2832" s="16"/>
    </row>
    <row r="2833" spans="1:4" s="3" customFormat="1" ht="14.25" x14ac:dyDescent="0.2">
      <c r="A2833" s="15"/>
      <c r="B2833" s="16"/>
      <c r="C2833" s="17"/>
      <c r="D2833" s="16"/>
    </row>
    <row r="2834" spans="1:4" s="3" customFormat="1" ht="14.25" x14ac:dyDescent="0.2">
      <c r="A2834" s="18"/>
      <c r="B2834" s="16"/>
      <c r="C2834" s="17"/>
      <c r="D2834" s="16"/>
    </row>
    <row r="2835" spans="1:4" s="3" customFormat="1" ht="14.25" x14ac:dyDescent="0.2">
      <c r="A2835" s="15"/>
      <c r="B2835" s="16"/>
      <c r="C2835" s="17"/>
      <c r="D2835" s="16"/>
    </row>
    <row r="2836" spans="1:4" s="3" customFormat="1" ht="14.25" x14ac:dyDescent="0.2">
      <c r="A2836" s="18"/>
      <c r="B2836" s="16"/>
      <c r="C2836" s="17"/>
      <c r="D2836" s="16"/>
    </row>
    <row r="2837" spans="1:4" s="3" customFormat="1" ht="14.25" x14ac:dyDescent="0.2">
      <c r="A2837" s="15"/>
      <c r="B2837" s="16"/>
      <c r="C2837" s="17"/>
      <c r="D2837" s="16"/>
    </row>
    <row r="2838" spans="1:4" s="3" customFormat="1" ht="14.25" x14ac:dyDescent="0.2">
      <c r="A2838" s="18"/>
      <c r="B2838" s="16"/>
      <c r="C2838" s="17"/>
      <c r="D2838" s="16"/>
    </row>
    <row r="2839" spans="1:4" s="3" customFormat="1" ht="14.25" x14ac:dyDescent="0.2">
      <c r="A2839" s="15"/>
      <c r="B2839" s="16"/>
      <c r="C2839" s="17"/>
      <c r="D2839" s="16"/>
    </row>
    <row r="2840" spans="1:4" s="3" customFormat="1" ht="14.25" x14ac:dyDescent="0.2">
      <c r="A2840" s="18"/>
      <c r="B2840" s="16"/>
      <c r="C2840" s="17"/>
      <c r="D2840" s="16"/>
    </row>
    <row r="2841" spans="1:4" s="3" customFormat="1" ht="14.25" x14ac:dyDescent="0.2">
      <c r="A2841" s="15"/>
      <c r="B2841" s="16"/>
      <c r="C2841" s="17"/>
      <c r="D2841" s="16"/>
    </row>
    <row r="2842" spans="1:4" s="3" customFormat="1" ht="14.25" x14ac:dyDescent="0.2">
      <c r="A2842" s="18"/>
      <c r="B2842" s="16"/>
      <c r="C2842" s="17"/>
      <c r="D2842" s="16"/>
    </row>
    <row r="2843" spans="1:4" s="3" customFormat="1" ht="14.25" x14ac:dyDescent="0.2">
      <c r="A2843" s="15"/>
      <c r="B2843" s="16"/>
      <c r="C2843" s="17"/>
      <c r="D2843" s="16"/>
    </row>
    <row r="2844" spans="1:4" s="3" customFormat="1" ht="14.25" x14ac:dyDescent="0.2">
      <c r="A2844" s="18"/>
      <c r="B2844" s="16"/>
      <c r="C2844" s="17"/>
      <c r="D2844" s="16"/>
    </row>
    <row r="2845" spans="1:4" s="3" customFormat="1" ht="14.25" x14ac:dyDescent="0.2">
      <c r="A2845" s="15"/>
      <c r="B2845" s="16"/>
      <c r="C2845" s="17"/>
      <c r="D2845" s="16"/>
    </row>
    <row r="2846" spans="1:4" s="3" customFormat="1" ht="14.25" x14ac:dyDescent="0.2">
      <c r="A2846" s="18"/>
      <c r="B2846" s="16"/>
      <c r="C2846" s="17"/>
      <c r="D2846" s="16"/>
    </row>
    <row r="2847" spans="1:4" s="3" customFormat="1" ht="14.25" x14ac:dyDescent="0.2">
      <c r="A2847" s="15"/>
      <c r="B2847" s="16"/>
      <c r="C2847" s="17"/>
      <c r="D2847" s="16"/>
    </row>
    <row r="2848" spans="1:4" s="3" customFormat="1" ht="14.25" x14ac:dyDescent="0.2">
      <c r="A2848" s="18"/>
      <c r="B2848" s="16"/>
      <c r="C2848" s="17"/>
      <c r="D2848" s="16"/>
    </row>
    <row r="2849" spans="1:4" s="3" customFormat="1" ht="14.25" x14ac:dyDescent="0.2">
      <c r="A2849" s="15"/>
      <c r="B2849" s="16"/>
      <c r="C2849" s="17"/>
      <c r="D2849" s="16"/>
    </row>
    <row r="2850" spans="1:4" s="3" customFormat="1" ht="14.25" x14ac:dyDescent="0.2">
      <c r="A2850" s="18"/>
      <c r="B2850" s="16"/>
      <c r="C2850" s="17"/>
      <c r="D2850" s="16"/>
    </row>
    <row r="2851" spans="1:4" s="3" customFormat="1" ht="14.25" x14ac:dyDescent="0.2">
      <c r="A2851" s="15"/>
      <c r="B2851" s="16"/>
      <c r="C2851" s="17"/>
      <c r="D2851" s="16"/>
    </row>
    <row r="2852" spans="1:4" s="3" customFormat="1" ht="14.25" x14ac:dyDescent="0.2">
      <c r="A2852" s="18"/>
      <c r="B2852" s="16"/>
      <c r="C2852" s="17"/>
      <c r="D2852" s="16"/>
    </row>
    <row r="2853" spans="1:4" s="3" customFormat="1" ht="14.25" x14ac:dyDescent="0.2">
      <c r="A2853" s="15"/>
      <c r="B2853" s="16"/>
      <c r="C2853" s="17"/>
      <c r="D2853" s="16"/>
    </row>
    <row r="2854" spans="1:4" s="3" customFormat="1" ht="14.25" x14ac:dyDescent="0.2">
      <c r="A2854" s="18"/>
      <c r="B2854" s="16"/>
      <c r="C2854" s="17"/>
      <c r="D2854" s="16"/>
    </row>
    <row r="2855" spans="1:4" s="3" customFormat="1" ht="14.25" x14ac:dyDescent="0.2">
      <c r="A2855" s="15"/>
      <c r="B2855" s="16"/>
      <c r="C2855" s="17"/>
      <c r="D2855" s="16"/>
    </row>
    <row r="2856" spans="1:4" s="3" customFormat="1" ht="14.25" x14ac:dyDescent="0.2">
      <c r="A2856" s="18"/>
      <c r="B2856" s="16"/>
      <c r="C2856" s="17"/>
      <c r="D2856" s="16"/>
    </row>
    <row r="2857" spans="1:4" s="3" customFormat="1" ht="14.25" x14ac:dyDescent="0.2">
      <c r="A2857" s="15"/>
      <c r="B2857" s="16"/>
      <c r="C2857" s="17"/>
      <c r="D2857" s="16"/>
    </row>
    <row r="2858" spans="1:4" s="3" customFormat="1" ht="14.25" x14ac:dyDescent="0.2">
      <c r="A2858" s="18"/>
      <c r="B2858" s="16"/>
      <c r="C2858" s="17"/>
      <c r="D2858" s="16"/>
    </row>
    <row r="2859" spans="1:4" s="3" customFormat="1" ht="14.25" x14ac:dyDescent="0.2">
      <c r="A2859" s="15"/>
      <c r="B2859" s="16"/>
      <c r="C2859" s="17"/>
      <c r="D2859" s="16"/>
    </row>
    <row r="2860" spans="1:4" s="3" customFormat="1" ht="14.25" x14ac:dyDescent="0.2">
      <c r="A2860" s="18"/>
      <c r="B2860" s="16"/>
      <c r="C2860" s="17"/>
      <c r="D2860" s="16"/>
    </row>
    <row r="2861" spans="1:4" s="3" customFormat="1" ht="14.25" x14ac:dyDescent="0.2">
      <c r="A2861" s="15"/>
      <c r="B2861" s="16"/>
      <c r="C2861" s="17"/>
      <c r="D2861" s="16"/>
    </row>
    <row r="2862" spans="1:4" s="3" customFormat="1" ht="14.25" x14ac:dyDescent="0.2">
      <c r="A2862" s="18"/>
      <c r="B2862" s="16"/>
      <c r="C2862" s="17"/>
      <c r="D2862" s="16"/>
    </row>
    <row r="2863" spans="1:4" s="3" customFormat="1" ht="14.25" x14ac:dyDescent="0.2">
      <c r="A2863" s="15"/>
      <c r="B2863" s="16"/>
      <c r="C2863" s="17"/>
      <c r="D2863" s="16"/>
    </row>
    <row r="2864" spans="1:4" s="3" customFormat="1" ht="14.25" x14ac:dyDescent="0.2">
      <c r="A2864" s="18"/>
      <c r="B2864" s="16"/>
      <c r="C2864" s="17"/>
      <c r="D2864" s="16"/>
    </row>
    <row r="2865" spans="1:4" s="3" customFormat="1" ht="14.25" x14ac:dyDescent="0.2">
      <c r="A2865" s="15"/>
      <c r="B2865" s="16"/>
      <c r="C2865" s="17"/>
      <c r="D2865" s="16"/>
    </row>
    <row r="2866" spans="1:4" s="3" customFormat="1" ht="14.25" x14ac:dyDescent="0.2">
      <c r="A2866" s="18"/>
      <c r="B2866" s="16"/>
      <c r="C2866" s="17"/>
      <c r="D2866" s="16"/>
    </row>
    <row r="2867" spans="1:4" s="3" customFormat="1" ht="14.25" x14ac:dyDescent="0.2">
      <c r="A2867" s="15"/>
      <c r="B2867" s="16"/>
      <c r="C2867" s="17"/>
      <c r="D2867" s="16"/>
    </row>
    <row r="2868" spans="1:4" s="3" customFormat="1" ht="14.25" x14ac:dyDescent="0.2">
      <c r="A2868" s="18"/>
      <c r="B2868" s="16"/>
      <c r="C2868" s="17"/>
      <c r="D2868" s="16"/>
    </row>
    <row r="2869" spans="1:4" s="3" customFormat="1" ht="14.25" x14ac:dyDescent="0.2">
      <c r="A2869" s="15"/>
      <c r="B2869" s="16"/>
      <c r="C2869" s="17"/>
      <c r="D2869" s="16"/>
    </row>
    <row r="2870" spans="1:4" s="3" customFormat="1" ht="14.25" x14ac:dyDescent="0.2">
      <c r="A2870" s="18"/>
      <c r="B2870" s="16"/>
      <c r="C2870" s="17"/>
      <c r="D2870" s="16"/>
    </row>
    <row r="2871" spans="1:4" s="3" customFormat="1" ht="14.25" x14ac:dyDescent="0.2">
      <c r="A2871" s="15"/>
      <c r="B2871" s="16"/>
      <c r="C2871" s="17"/>
      <c r="D2871" s="16"/>
    </row>
    <row r="2872" spans="1:4" s="3" customFormat="1" ht="14.25" x14ac:dyDescent="0.2">
      <c r="A2872" s="18"/>
      <c r="B2872" s="16"/>
      <c r="C2872" s="17"/>
      <c r="D2872" s="16"/>
    </row>
    <row r="2873" spans="1:4" s="3" customFormat="1" ht="14.25" x14ac:dyDescent="0.2">
      <c r="A2873" s="15"/>
      <c r="B2873" s="16"/>
      <c r="C2873" s="17"/>
      <c r="D2873" s="16"/>
    </row>
    <row r="2874" spans="1:4" s="3" customFormat="1" ht="14.25" x14ac:dyDescent="0.2">
      <c r="A2874" s="18"/>
      <c r="B2874" s="16"/>
      <c r="C2874" s="17"/>
      <c r="D2874" s="16"/>
    </row>
    <row r="2875" spans="1:4" s="3" customFormat="1" ht="14.25" x14ac:dyDescent="0.2">
      <c r="A2875" s="15"/>
      <c r="B2875" s="16"/>
      <c r="C2875" s="17"/>
      <c r="D2875" s="16"/>
    </row>
    <row r="2876" spans="1:4" s="3" customFormat="1" ht="14.25" x14ac:dyDescent="0.2">
      <c r="A2876" s="18"/>
      <c r="B2876" s="16"/>
      <c r="C2876" s="17"/>
      <c r="D2876" s="16"/>
    </row>
    <row r="2877" spans="1:4" s="3" customFormat="1" ht="14.25" x14ac:dyDescent="0.2">
      <c r="A2877" s="15"/>
      <c r="B2877" s="16"/>
      <c r="C2877" s="17"/>
      <c r="D2877" s="16"/>
    </row>
    <row r="2878" spans="1:4" s="3" customFormat="1" ht="14.25" x14ac:dyDescent="0.2">
      <c r="A2878" s="18"/>
      <c r="B2878" s="16"/>
      <c r="C2878" s="17"/>
      <c r="D2878" s="16"/>
    </row>
    <row r="2879" spans="1:4" s="3" customFormat="1" ht="14.25" x14ac:dyDescent="0.2">
      <c r="A2879" s="15"/>
      <c r="B2879" s="16"/>
      <c r="C2879" s="17"/>
      <c r="D2879" s="16"/>
    </row>
    <row r="2880" spans="1:4" s="3" customFormat="1" ht="14.25" x14ac:dyDescent="0.2">
      <c r="A2880" s="18"/>
      <c r="B2880" s="16"/>
      <c r="C2880" s="17"/>
      <c r="D2880" s="16"/>
    </row>
    <row r="2881" spans="1:4" s="3" customFormat="1" ht="14.25" x14ac:dyDescent="0.2">
      <c r="A2881" s="15"/>
      <c r="B2881" s="16"/>
      <c r="C2881" s="17"/>
      <c r="D2881" s="16"/>
    </row>
    <row r="2882" spans="1:4" s="3" customFormat="1" ht="14.25" x14ac:dyDescent="0.2">
      <c r="A2882" s="18"/>
      <c r="B2882" s="16"/>
      <c r="C2882" s="17"/>
      <c r="D2882" s="16"/>
    </row>
    <row r="2883" spans="1:4" s="3" customFormat="1" ht="14.25" x14ac:dyDescent="0.2">
      <c r="A2883" s="15"/>
      <c r="B2883" s="16"/>
      <c r="C2883" s="17"/>
      <c r="D2883" s="16"/>
    </row>
    <row r="2884" spans="1:4" s="3" customFormat="1" ht="14.25" x14ac:dyDescent="0.2">
      <c r="A2884" s="18"/>
      <c r="B2884" s="16"/>
      <c r="C2884" s="17"/>
      <c r="D2884" s="16"/>
    </row>
    <row r="2885" spans="1:4" s="3" customFormat="1" ht="14.25" x14ac:dyDescent="0.2">
      <c r="A2885" s="15"/>
      <c r="B2885" s="16"/>
      <c r="C2885" s="17"/>
      <c r="D2885" s="16"/>
    </row>
    <row r="2886" spans="1:4" s="3" customFormat="1" ht="14.25" x14ac:dyDescent="0.2">
      <c r="A2886" s="18"/>
      <c r="B2886" s="16"/>
      <c r="C2886" s="17"/>
      <c r="D2886" s="16"/>
    </row>
    <row r="2887" spans="1:4" s="3" customFormat="1" ht="14.25" x14ac:dyDescent="0.2">
      <c r="A2887" s="15"/>
      <c r="B2887" s="16"/>
      <c r="C2887" s="17"/>
      <c r="D2887" s="16"/>
    </row>
    <row r="2888" spans="1:4" s="3" customFormat="1" ht="14.25" x14ac:dyDescent="0.2">
      <c r="A2888" s="18"/>
      <c r="B2888" s="16"/>
      <c r="C2888" s="17"/>
      <c r="D2888" s="16"/>
    </row>
    <row r="2889" spans="1:4" s="3" customFormat="1" ht="14.25" x14ac:dyDescent="0.2">
      <c r="A2889" s="15"/>
      <c r="B2889" s="16"/>
      <c r="C2889" s="17"/>
      <c r="D2889" s="16"/>
    </row>
    <row r="2890" spans="1:4" s="3" customFormat="1" ht="14.25" x14ac:dyDescent="0.2">
      <c r="A2890" s="18"/>
      <c r="B2890" s="16"/>
      <c r="C2890" s="17"/>
      <c r="D2890" s="16"/>
    </row>
    <row r="2891" spans="1:4" s="3" customFormat="1" ht="14.25" x14ac:dyDescent="0.2">
      <c r="A2891" s="15"/>
      <c r="B2891" s="16"/>
      <c r="C2891" s="17"/>
      <c r="D2891" s="16"/>
    </row>
    <row r="2892" spans="1:4" s="3" customFormat="1" ht="14.25" x14ac:dyDescent="0.2">
      <c r="A2892" s="18"/>
      <c r="B2892" s="16"/>
      <c r="C2892" s="17"/>
      <c r="D2892" s="16"/>
    </row>
    <row r="2893" spans="1:4" s="3" customFormat="1" ht="14.25" x14ac:dyDescent="0.2">
      <c r="A2893" s="15"/>
      <c r="B2893" s="16"/>
      <c r="C2893" s="17"/>
      <c r="D2893" s="16"/>
    </row>
    <row r="2894" spans="1:4" s="3" customFormat="1" ht="14.25" x14ac:dyDescent="0.2">
      <c r="A2894" s="18"/>
      <c r="B2894" s="16"/>
      <c r="C2894" s="17"/>
      <c r="D2894" s="16"/>
    </row>
    <row r="2895" spans="1:4" s="3" customFormat="1" ht="14.25" x14ac:dyDescent="0.2">
      <c r="A2895" s="15"/>
      <c r="B2895" s="16"/>
      <c r="C2895" s="17"/>
      <c r="D2895" s="16"/>
    </row>
    <row r="2896" spans="1:4" s="3" customFormat="1" ht="14.25" x14ac:dyDescent="0.2">
      <c r="A2896" s="18"/>
      <c r="B2896" s="16"/>
      <c r="C2896" s="17"/>
      <c r="D2896" s="16"/>
    </row>
    <row r="2897" spans="1:4" s="3" customFormat="1" ht="14.25" x14ac:dyDescent="0.2">
      <c r="A2897" s="15"/>
      <c r="B2897" s="16"/>
      <c r="C2897" s="17"/>
      <c r="D2897" s="16"/>
    </row>
    <row r="2898" spans="1:4" s="3" customFormat="1" ht="14.25" x14ac:dyDescent="0.2">
      <c r="A2898" s="18"/>
      <c r="B2898" s="16"/>
      <c r="C2898" s="17"/>
      <c r="D2898" s="16"/>
    </row>
    <row r="2899" spans="1:4" s="3" customFormat="1" ht="14.25" x14ac:dyDescent="0.2">
      <c r="A2899" s="15"/>
      <c r="B2899" s="16"/>
      <c r="C2899" s="17"/>
      <c r="D2899" s="16"/>
    </row>
    <row r="2900" spans="1:4" s="3" customFormat="1" ht="14.25" x14ac:dyDescent="0.2">
      <c r="A2900" s="18"/>
      <c r="B2900" s="16"/>
      <c r="C2900" s="17"/>
      <c r="D2900" s="16"/>
    </row>
    <row r="2901" spans="1:4" s="3" customFormat="1" ht="14.25" x14ac:dyDescent="0.2">
      <c r="A2901" s="15"/>
      <c r="B2901" s="16"/>
      <c r="C2901" s="17"/>
      <c r="D2901" s="16"/>
    </row>
    <row r="2902" spans="1:4" s="3" customFormat="1" ht="14.25" x14ac:dyDescent="0.2">
      <c r="A2902" s="18"/>
      <c r="B2902" s="16"/>
      <c r="C2902" s="17"/>
      <c r="D2902" s="16"/>
    </row>
    <row r="2903" spans="1:4" s="3" customFormat="1" ht="14.25" x14ac:dyDescent="0.2">
      <c r="A2903" s="15"/>
      <c r="B2903" s="16"/>
      <c r="C2903" s="17"/>
      <c r="D2903" s="16"/>
    </row>
    <row r="2904" spans="1:4" s="3" customFormat="1" ht="14.25" x14ac:dyDescent="0.2">
      <c r="A2904" s="18"/>
      <c r="B2904" s="16"/>
      <c r="C2904" s="17"/>
      <c r="D2904" s="16"/>
    </row>
    <row r="2905" spans="1:4" s="3" customFormat="1" ht="14.25" x14ac:dyDescent="0.2">
      <c r="A2905" s="15"/>
      <c r="B2905" s="16"/>
      <c r="C2905" s="17"/>
      <c r="D2905" s="16"/>
    </row>
    <row r="2906" spans="1:4" s="3" customFormat="1" ht="14.25" x14ac:dyDescent="0.2">
      <c r="A2906" s="18"/>
      <c r="B2906" s="16"/>
      <c r="C2906" s="17"/>
      <c r="D2906" s="16"/>
    </row>
    <row r="2907" spans="1:4" s="3" customFormat="1" ht="14.25" x14ac:dyDescent="0.2">
      <c r="A2907" s="15"/>
      <c r="B2907" s="16"/>
      <c r="C2907" s="17"/>
      <c r="D2907" s="16"/>
    </row>
    <row r="2908" spans="1:4" s="3" customFormat="1" ht="14.25" x14ac:dyDescent="0.2">
      <c r="A2908" s="18"/>
      <c r="B2908" s="16"/>
      <c r="C2908" s="17"/>
      <c r="D2908" s="16"/>
    </row>
    <row r="2909" spans="1:4" s="3" customFormat="1" ht="14.25" x14ac:dyDescent="0.2">
      <c r="A2909" s="15"/>
      <c r="B2909" s="16"/>
      <c r="C2909" s="17"/>
      <c r="D2909" s="16"/>
    </row>
    <row r="2910" spans="1:4" s="3" customFormat="1" ht="14.25" x14ac:dyDescent="0.2">
      <c r="A2910" s="18"/>
      <c r="B2910" s="16"/>
      <c r="C2910" s="17"/>
      <c r="D2910" s="16"/>
    </row>
    <row r="2911" spans="1:4" s="3" customFormat="1" ht="14.25" x14ac:dyDescent="0.2">
      <c r="A2911" s="15"/>
      <c r="B2911" s="16"/>
      <c r="C2911" s="17"/>
      <c r="D2911" s="16"/>
    </row>
    <row r="2912" spans="1:4" s="3" customFormat="1" ht="14.25" x14ac:dyDescent="0.2">
      <c r="A2912" s="18"/>
      <c r="B2912" s="16"/>
      <c r="C2912" s="17"/>
      <c r="D2912" s="16"/>
    </row>
    <row r="2913" spans="1:4" s="3" customFormat="1" ht="14.25" x14ac:dyDescent="0.2">
      <c r="A2913" s="15"/>
      <c r="B2913" s="16"/>
      <c r="C2913" s="17"/>
      <c r="D2913" s="16"/>
    </row>
    <row r="2914" spans="1:4" s="3" customFormat="1" ht="14.25" x14ac:dyDescent="0.2">
      <c r="A2914" s="18"/>
      <c r="B2914" s="16"/>
      <c r="C2914" s="17"/>
      <c r="D2914" s="16"/>
    </row>
    <row r="2915" spans="1:4" s="3" customFormat="1" ht="14.25" x14ac:dyDescent="0.2">
      <c r="A2915" s="15"/>
      <c r="B2915" s="16"/>
      <c r="C2915" s="17"/>
      <c r="D2915" s="16"/>
    </row>
    <row r="2916" spans="1:4" s="3" customFormat="1" ht="14.25" x14ac:dyDescent="0.2">
      <c r="A2916" s="18"/>
      <c r="B2916" s="16"/>
      <c r="C2916" s="17"/>
      <c r="D2916" s="16"/>
    </row>
    <row r="2917" spans="1:4" s="3" customFormat="1" ht="14.25" x14ac:dyDescent="0.2">
      <c r="A2917" s="15"/>
      <c r="B2917" s="16"/>
      <c r="C2917" s="17"/>
      <c r="D2917" s="16"/>
    </row>
    <row r="2918" spans="1:4" s="3" customFormat="1" ht="14.25" x14ac:dyDescent="0.2">
      <c r="A2918" s="18"/>
      <c r="B2918" s="16"/>
      <c r="C2918" s="17"/>
      <c r="D2918" s="16"/>
    </row>
    <row r="2919" spans="1:4" s="3" customFormat="1" ht="14.25" x14ac:dyDescent="0.2">
      <c r="A2919" s="15"/>
      <c r="B2919" s="16"/>
      <c r="C2919" s="17"/>
      <c r="D2919" s="16"/>
    </row>
    <row r="2920" spans="1:4" s="3" customFormat="1" ht="14.25" x14ac:dyDescent="0.2">
      <c r="A2920" s="18"/>
      <c r="B2920" s="16"/>
      <c r="C2920" s="17"/>
      <c r="D2920" s="16"/>
    </row>
    <row r="2921" spans="1:4" s="3" customFormat="1" ht="14.25" x14ac:dyDescent="0.2">
      <c r="A2921" s="15"/>
      <c r="B2921" s="16"/>
      <c r="C2921" s="17"/>
      <c r="D2921" s="16"/>
    </row>
    <row r="2922" spans="1:4" s="3" customFormat="1" ht="14.25" x14ac:dyDescent="0.2">
      <c r="A2922" s="18"/>
      <c r="B2922" s="16"/>
      <c r="C2922" s="17"/>
      <c r="D2922" s="16"/>
    </row>
    <row r="2923" spans="1:4" s="3" customFormat="1" ht="14.25" x14ac:dyDescent="0.2">
      <c r="A2923" s="15"/>
      <c r="B2923" s="16"/>
      <c r="C2923" s="17"/>
      <c r="D2923" s="16"/>
    </row>
    <row r="2924" spans="1:4" s="3" customFormat="1" ht="14.25" x14ac:dyDescent="0.2">
      <c r="A2924" s="18"/>
      <c r="B2924" s="16"/>
      <c r="C2924" s="17"/>
      <c r="D2924" s="16"/>
    </row>
    <row r="2925" spans="1:4" s="3" customFormat="1" ht="14.25" x14ac:dyDescent="0.2">
      <c r="A2925" s="15"/>
      <c r="B2925" s="16"/>
      <c r="C2925" s="17"/>
      <c r="D2925" s="16"/>
    </row>
    <row r="2926" spans="1:4" s="3" customFormat="1" ht="14.25" x14ac:dyDescent="0.2">
      <c r="A2926" s="18"/>
      <c r="B2926" s="16"/>
      <c r="C2926" s="17"/>
      <c r="D2926" s="16"/>
    </row>
    <row r="2927" spans="1:4" s="3" customFormat="1" ht="14.25" x14ac:dyDescent="0.2">
      <c r="A2927" s="15"/>
      <c r="B2927" s="16"/>
      <c r="C2927" s="17"/>
      <c r="D2927" s="16"/>
    </row>
    <row r="2928" spans="1:4" s="3" customFormat="1" ht="14.25" x14ac:dyDescent="0.2">
      <c r="A2928" s="18"/>
      <c r="B2928" s="16"/>
      <c r="C2928" s="17"/>
      <c r="D2928" s="16"/>
    </row>
    <row r="2929" spans="1:4" s="3" customFormat="1" ht="14.25" x14ac:dyDescent="0.2">
      <c r="A2929" s="15"/>
      <c r="B2929" s="16"/>
      <c r="C2929" s="17"/>
      <c r="D2929" s="16"/>
    </row>
    <row r="2930" spans="1:4" s="3" customFormat="1" ht="14.25" x14ac:dyDescent="0.2">
      <c r="A2930" s="18"/>
      <c r="B2930" s="16"/>
      <c r="C2930" s="17"/>
      <c r="D2930" s="16"/>
    </row>
    <row r="2931" spans="1:4" s="3" customFormat="1" ht="14.25" x14ac:dyDescent="0.2">
      <c r="A2931" s="15"/>
      <c r="B2931" s="16"/>
      <c r="C2931" s="17"/>
      <c r="D2931" s="16"/>
    </row>
    <row r="2932" spans="1:4" s="3" customFormat="1" ht="14.25" x14ac:dyDescent="0.2">
      <c r="A2932" s="18"/>
      <c r="B2932" s="16"/>
      <c r="C2932" s="17"/>
      <c r="D2932" s="16"/>
    </row>
    <row r="2933" spans="1:4" s="3" customFormat="1" ht="14.25" x14ac:dyDescent="0.2">
      <c r="A2933" s="15"/>
      <c r="B2933" s="16"/>
      <c r="C2933" s="17"/>
      <c r="D2933" s="16"/>
    </row>
    <row r="2934" spans="1:4" s="3" customFormat="1" ht="14.25" x14ac:dyDescent="0.2">
      <c r="A2934" s="18"/>
      <c r="B2934" s="16"/>
      <c r="C2934" s="17"/>
      <c r="D2934" s="16"/>
    </row>
    <row r="2935" spans="1:4" s="3" customFormat="1" ht="14.25" x14ac:dyDescent="0.2">
      <c r="A2935" s="15"/>
      <c r="B2935" s="16"/>
      <c r="C2935" s="17"/>
      <c r="D2935" s="16"/>
    </row>
    <row r="2936" spans="1:4" s="3" customFormat="1" ht="14.25" x14ac:dyDescent="0.2">
      <c r="A2936" s="18"/>
      <c r="B2936" s="16"/>
      <c r="C2936" s="17"/>
      <c r="D2936" s="16"/>
    </row>
    <row r="2937" spans="1:4" s="3" customFormat="1" ht="14.25" x14ac:dyDescent="0.2">
      <c r="A2937" s="15"/>
      <c r="B2937" s="16"/>
      <c r="C2937" s="17"/>
      <c r="D2937" s="16"/>
    </row>
    <row r="2938" spans="1:4" s="3" customFormat="1" ht="14.25" x14ac:dyDescent="0.2">
      <c r="A2938" s="18"/>
      <c r="B2938" s="16"/>
      <c r="C2938" s="17"/>
      <c r="D2938" s="16"/>
    </row>
    <row r="2939" spans="1:4" s="3" customFormat="1" ht="14.25" x14ac:dyDescent="0.2">
      <c r="A2939" s="15"/>
      <c r="B2939" s="16"/>
      <c r="C2939" s="17"/>
      <c r="D2939" s="16"/>
    </row>
    <row r="2940" spans="1:4" s="3" customFormat="1" ht="14.25" x14ac:dyDescent="0.2">
      <c r="A2940" s="18"/>
      <c r="B2940" s="16"/>
      <c r="C2940" s="17"/>
      <c r="D2940" s="16"/>
    </row>
    <row r="2941" spans="1:4" s="3" customFormat="1" ht="14.25" x14ac:dyDescent="0.2">
      <c r="A2941" s="15"/>
      <c r="B2941" s="16"/>
      <c r="C2941" s="17"/>
      <c r="D2941" s="16"/>
    </row>
    <row r="2942" spans="1:4" s="3" customFormat="1" ht="14.25" x14ac:dyDescent="0.2">
      <c r="A2942" s="18"/>
      <c r="B2942" s="16"/>
      <c r="C2942" s="17"/>
      <c r="D2942" s="16"/>
    </row>
    <row r="2943" spans="1:4" s="3" customFormat="1" ht="14.25" x14ac:dyDescent="0.2">
      <c r="A2943" s="15"/>
      <c r="B2943" s="16"/>
      <c r="C2943" s="17"/>
      <c r="D2943" s="16"/>
    </row>
    <row r="2944" spans="1:4" s="3" customFormat="1" ht="14.25" x14ac:dyDescent="0.2">
      <c r="A2944" s="18"/>
      <c r="B2944" s="16"/>
      <c r="C2944" s="17"/>
      <c r="D2944" s="16"/>
    </row>
    <row r="2945" spans="1:4" s="3" customFormat="1" ht="14.25" x14ac:dyDescent="0.2">
      <c r="A2945" s="15"/>
      <c r="B2945" s="16"/>
      <c r="C2945" s="17"/>
      <c r="D2945" s="16"/>
    </row>
    <row r="2946" spans="1:4" s="3" customFormat="1" ht="14.25" x14ac:dyDescent="0.2">
      <c r="A2946" s="18"/>
      <c r="B2946" s="16"/>
      <c r="C2946" s="17"/>
      <c r="D2946" s="16"/>
    </row>
    <row r="2947" spans="1:4" s="3" customFormat="1" ht="14.25" x14ac:dyDescent="0.2">
      <c r="A2947" s="15"/>
      <c r="B2947" s="16"/>
      <c r="C2947" s="17"/>
      <c r="D2947" s="16"/>
    </row>
    <row r="2948" spans="1:4" s="3" customFormat="1" ht="14.25" x14ac:dyDescent="0.2">
      <c r="A2948" s="18"/>
      <c r="B2948" s="16"/>
      <c r="C2948" s="17"/>
      <c r="D2948" s="16"/>
    </row>
    <row r="2949" spans="1:4" s="3" customFormat="1" ht="14.25" x14ac:dyDescent="0.2">
      <c r="A2949" s="15"/>
      <c r="B2949" s="16"/>
      <c r="C2949" s="17"/>
      <c r="D2949" s="16"/>
    </row>
    <row r="2950" spans="1:4" s="3" customFormat="1" ht="14.25" x14ac:dyDescent="0.2">
      <c r="A2950" s="18"/>
      <c r="B2950" s="16"/>
      <c r="C2950" s="17"/>
      <c r="D2950" s="16"/>
    </row>
    <row r="2951" spans="1:4" s="3" customFormat="1" ht="14.25" x14ac:dyDescent="0.2">
      <c r="A2951" s="15"/>
      <c r="B2951" s="16"/>
      <c r="C2951" s="17"/>
      <c r="D2951" s="16"/>
    </row>
    <row r="2952" spans="1:4" s="3" customFormat="1" ht="14.25" x14ac:dyDescent="0.2">
      <c r="A2952" s="18"/>
      <c r="B2952" s="16"/>
      <c r="C2952" s="17"/>
      <c r="D2952" s="16"/>
    </row>
    <row r="2953" spans="1:4" s="3" customFormat="1" ht="14.25" x14ac:dyDescent="0.2">
      <c r="A2953" s="15"/>
      <c r="B2953" s="16"/>
      <c r="C2953" s="17"/>
      <c r="D2953" s="16"/>
    </row>
    <row r="2954" spans="1:4" s="3" customFormat="1" ht="14.25" x14ac:dyDescent="0.2">
      <c r="A2954" s="18"/>
      <c r="B2954" s="16"/>
      <c r="C2954" s="17"/>
      <c r="D2954" s="16"/>
    </row>
    <row r="2955" spans="1:4" s="3" customFormat="1" ht="14.25" x14ac:dyDescent="0.2">
      <c r="A2955" s="15"/>
      <c r="B2955" s="16"/>
      <c r="C2955" s="17"/>
      <c r="D2955" s="16"/>
    </row>
    <row r="2956" spans="1:4" s="3" customFormat="1" ht="14.25" x14ac:dyDescent="0.2">
      <c r="A2956" s="18"/>
      <c r="B2956" s="16"/>
      <c r="C2956" s="17"/>
      <c r="D2956" s="16"/>
    </row>
    <row r="2957" spans="1:4" s="3" customFormat="1" ht="14.25" x14ac:dyDescent="0.2">
      <c r="A2957" s="15"/>
      <c r="B2957" s="16"/>
      <c r="C2957" s="17"/>
      <c r="D2957" s="16"/>
    </row>
    <row r="2958" spans="1:4" s="3" customFormat="1" ht="14.25" x14ac:dyDescent="0.2">
      <c r="A2958" s="18"/>
      <c r="B2958" s="16"/>
      <c r="C2958" s="17"/>
      <c r="D2958" s="16"/>
    </row>
    <row r="2959" spans="1:4" s="3" customFormat="1" ht="14.25" x14ac:dyDescent="0.2">
      <c r="A2959" s="15"/>
      <c r="B2959" s="16"/>
      <c r="C2959" s="17"/>
      <c r="D2959" s="16"/>
    </row>
    <row r="2960" spans="1:4" s="3" customFormat="1" ht="14.25" x14ac:dyDescent="0.2">
      <c r="A2960" s="18"/>
      <c r="B2960" s="16"/>
      <c r="C2960" s="17"/>
      <c r="D2960" s="16"/>
    </row>
    <row r="2961" spans="1:4" s="3" customFormat="1" ht="14.25" x14ac:dyDescent="0.2">
      <c r="A2961" s="15"/>
      <c r="B2961" s="16"/>
      <c r="C2961" s="17"/>
      <c r="D2961" s="16"/>
    </row>
    <row r="2962" spans="1:4" s="3" customFormat="1" ht="14.25" x14ac:dyDescent="0.2">
      <c r="A2962" s="18"/>
      <c r="B2962" s="16"/>
      <c r="C2962" s="17"/>
      <c r="D2962" s="16"/>
    </row>
    <row r="2963" spans="1:4" s="3" customFormat="1" ht="14.25" x14ac:dyDescent="0.2">
      <c r="A2963" s="15"/>
      <c r="B2963" s="16"/>
      <c r="C2963" s="17"/>
      <c r="D2963" s="16"/>
    </row>
    <row r="2964" spans="1:4" s="3" customFormat="1" ht="14.25" x14ac:dyDescent="0.2">
      <c r="A2964" s="18"/>
      <c r="B2964" s="16"/>
      <c r="C2964" s="17"/>
      <c r="D2964" s="16"/>
    </row>
    <row r="2965" spans="1:4" s="3" customFormat="1" ht="14.25" x14ac:dyDescent="0.2">
      <c r="A2965" s="15"/>
      <c r="B2965" s="16"/>
      <c r="C2965" s="17"/>
      <c r="D2965" s="16"/>
    </row>
    <row r="2966" spans="1:4" s="3" customFormat="1" ht="14.25" x14ac:dyDescent="0.2">
      <c r="A2966" s="18"/>
      <c r="B2966" s="16"/>
      <c r="C2966" s="17"/>
      <c r="D2966" s="16"/>
    </row>
    <row r="2967" spans="1:4" s="3" customFormat="1" ht="14.25" x14ac:dyDescent="0.2">
      <c r="A2967" s="15"/>
      <c r="B2967" s="16"/>
      <c r="C2967" s="17"/>
      <c r="D2967" s="16"/>
    </row>
    <row r="2968" spans="1:4" s="3" customFormat="1" ht="14.25" x14ac:dyDescent="0.2">
      <c r="A2968" s="18"/>
      <c r="B2968" s="16"/>
      <c r="C2968" s="17"/>
      <c r="D2968" s="16"/>
    </row>
    <row r="2969" spans="1:4" s="3" customFormat="1" ht="14.25" x14ac:dyDescent="0.2">
      <c r="A2969" s="15"/>
      <c r="B2969" s="16"/>
      <c r="C2969" s="17"/>
      <c r="D2969" s="16"/>
    </row>
    <row r="2970" spans="1:4" s="3" customFormat="1" ht="14.25" x14ac:dyDescent="0.2">
      <c r="A2970" s="18"/>
      <c r="B2970" s="16"/>
      <c r="C2970" s="17"/>
      <c r="D2970" s="16"/>
    </row>
    <row r="2971" spans="1:4" s="3" customFormat="1" ht="14.25" x14ac:dyDescent="0.2">
      <c r="A2971" s="15"/>
      <c r="B2971" s="16"/>
      <c r="C2971" s="17"/>
      <c r="D2971" s="16"/>
    </row>
    <row r="2972" spans="1:4" s="3" customFormat="1" ht="14.25" x14ac:dyDescent="0.2">
      <c r="A2972" s="18"/>
      <c r="B2972" s="16"/>
      <c r="C2972" s="17"/>
      <c r="D2972" s="16"/>
    </row>
    <row r="2973" spans="1:4" s="3" customFormat="1" ht="14.25" x14ac:dyDescent="0.2">
      <c r="A2973" s="15"/>
      <c r="B2973" s="16"/>
      <c r="C2973" s="17"/>
      <c r="D2973" s="16"/>
    </row>
    <row r="2974" spans="1:4" s="3" customFormat="1" ht="14.25" x14ac:dyDescent="0.2">
      <c r="A2974" s="18"/>
      <c r="B2974" s="16"/>
      <c r="C2974" s="17"/>
      <c r="D2974" s="16"/>
    </row>
    <row r="2975" spans="1:4" s="3" customFormat="1" ht="14.25" x14ac:dyDescent="0.2">
      <c r="A2975" s="15"/>
      <c r="B2975" s="16"/>
      <c r="C2975" s="17"/>
      <c r="D2975" s="16"/>
    </row>
    <row r="2976" spans="1:4" s="3" customFormat="1" ht="14.25" x14ac:dyDescent="0.2">
      <c r="A2976" s="18"/>
      <c r="B2976" s="16"/>
      <c r="C2976" s="17"/>
      <c r="D2976" s="16"/>
    </row>
    <row r="2977" spans="1:4" s="3" customFormat="1" ht="14.25" x14ac:dyDescent="0.2">
      <c r="A2977" s="15"/>
      <c r="B2977" s="16"/>
      <c r="C2977" s="17"/>
      <c r="D2977" s="16"/>
    </row>
    <row r="2978" spans="1:4" s="3" customFormat="1" ht="14.25" x14ac:dyDescent="0.2">
      <c r="A2978" s="18"/>
      <c r="B2978" s="16"/>
      <c r="C2978" s="17"/>
      <c r="D2978" s="16"/>
    </row>
    <row r="2979" spans="1:4" s="3" customFormat="1" ht="14.25" x14ac:dyDescent="0.2">
      <c r="A2979" s="15"/>
      <c r="B2979" s="16"/>
      <c r="C2979" s="17"/>
      <c r="D2979" s="16"/>
    </row>
    <row r="2980" spans="1:4" s="3" customFormat="1" ht="14.25" x14ac:dyDescent="0.2">
      <c r="A2980" s="18"/>
      <c r="B2980" s="16"/>
      <c r="C2980" s="17"/>
      <c r="D2980" s="16"/>
    </row>
    <row r="2981" spans="1:4" s="3" customFormat="1" ht="14.25" x14ac:dyDescent="0.2">
      <c r="A2981" s="15"/>
      <c r="B2981" s="16"/>
      <c r="C2981" s="17"/>
      <c r="D2981" s="16"/>
    </row>
    <row r="2982" spans="1:4" s="3" customFormat="1" ht="14.25" x14ac:dyDescent="0.2">
      <c r="A2982" s="18"/>
      <c r="B2982" s="16"/>
      <c r="C2982" s="17"/>
      <c r="D2982" s="16"/>
    </row>
    <row r="2983" spans="1:4" s="3" customFormat="1" ht="14.25" x14ac:dyDescent="0.2">
      <c r="A2983" s="15"/>
      <c r="B2983" s="16"/>
      <c r="C2983" s="17"/>
      <c r="D2983" s="16"/>
    </row>
    <row r="2984" spans="1:4" s="3" customFormat="1" ht="14.25" x14ac:dyDescent="0.2">
      <c r="A2984" s="18"/>
      <c r="B2984" s="16"/>
      <c r="C2984" s="17"/>
      <c r="D2984" s="16"/>
    </row>
    <row r="2985" spans="1:4" s="3" customFormat="1" ht="14.25" x14ac:dyDescent="0.2">
      <c r="A2985" s="15"/>
      <c r="B2985" s="16"/>
      <c r="C2985" s="17"/>
      <c r="D2985" s="16"/>
    </row>
    <row r="2986" spans="1:4" s="3" customFormat="1" ht="14.25" x14ac:dyDescent="0.2">
      <c r="A2986" s="18"/>
      <c r="B2986" s="16"/>
      <c r="C2986" s="17"/>
      <c r="D2986" s="16"/>
    </row>
    <row r="2987" spans="1:4" s="3" customFormat="1" ht="14.25" x14ac:dyDescent="0.2">
      <c r="A2987" s="15"/>
      <c r="B2987" s="16"/>
      <c r="C2987" s="17"/>
      <c r="D2987" s="16"/>
    </row>
    <row r="2988" spans="1:4" s="3" customFormat="1" ht="14.25" x14ac:dyDescent="0.2">
      <c r="A2988" s="18"/>
      <c r="B2988" s="16"/>
      <c r="C2988" s="17"/>
      <c r="D2988" s="16"/>
    </row>
    <row r="2989" spans="1:4" s="3" customFormat="1" ht="14.25" x14ac:dyDescent="0.2">
      <c r="A2989" s="15"/>
      <c r="B2989" s="16"/>
      <c r="C2989" s="17"/>
      <c r="D2989" s="16"/>
    </row>
    <row r="2990" spans="1:4" s="3" customFormat="1" ht="14.25" x14ac:dyDescent="0.2">
      <c r="A2990" s="18"/>
      <c r="B2990" s="16"/>
      <c r="C2990" s="17"/>
      <c r="D2990" s="16"/>
    </row>
    <row r="2991" spans="1:4" s="3" customFormat="1" ht="14.25" x14ac:dyDescent="0.2">
      <c r="A2991" s="15"/>
      <c r="B2991" s="16"/>
      <c r="C2991" s="17"/>
      <c r="D2991" s="16"/>
    </row>
    <row r="2992" spans="1:4" s="3" customFormat="1" ht="14.25" x14ac:dyDescent="0.2">
      <c r="A2992" s="18"/>
      <c r="B2992" s="16"/>
      <c r="C2992" s="17"/>
      <c r="D2992" s="16"/>
    </row>
    <row r="2993" spans="1:4" s="3" customFormat="1" ht="14.25" x14ac:dyDescent="0.2">
      <c r="A2993" s="15"/>
      <c r="B2993" s="16"/>
      <c r="C2993" s="17"/>
      <c r="D2993" s="16"/>
    </row>
    <row r="2994" spans="1:4" s="3" customFormat="1" ht="14.25" x14ac:dyDescent="0.2">
      <c r="A2994" s="18"/>
      <c r="B2994" s="16"/>
      <c r="C2994" s="17"/>
      <c r="D2994" s="16"/>
    </row>
    <row r="2995" spans="1:4" s="3" customFormat="1" ht="14.25" x14ac:dyDescent="0.2">
      <c r="A2995" s="15"/>
      <c r="B2995" s="16"/>
      <c r="C2995" s="17"/>
      <c r="D2995" s="16"/>
    </row>
    <row r="2996" spans="1:4" s="3" customFormat="1" ht="14.25" x14ac:dyDescent="0.2">
      <c r="A2996" s="18"/>
      <c r="B2996" s="16"/>
      <c r="C2996" s="17"/>
      <c r="D2996" s="16"/>
    </row>
    <row r="2997" spans="1:4" s="3" customFormat="1" ht="14.25" x14ac:dyDescent="0.2">
      <c r="A2997" s="15"/>
      <c r="B2997" s="16"/>
      <c r="C2997" s="17"/>
      <c r="D2997" s="16"/>
    </row>
    <row r="2998" spans="1:4" s="3" customFormat="1" ht="14.25" x14ac:dyDescent="0.2">
      <c r="A2998" s="18"/>
      <c r="B2998" s="16"/>
      <c r="C2998" s="17"/>
      <c r="D2998" s="16"/>
    </row>
    <row r="2999" spans="1:4" s="3" customFormat="1" ht="14.25" x14ac:dyDescent="0.2">
      <c r="A2999" s="15"/>
      <c r="B2999" s="16"/>
      <c r="C2999" s="17"/>
      <c r="D2999" s="16"/>
    </row>
    <row r="3000" spans="1:4" s="3" customFormat="1" ht="14.25" x14ac:dyDescent="0.2">
      <c r="A3000" s="18"/>
      <c r="B3000" s="16"/>
      <c r="C3000" s="17"/>
      <c r="D3000" s="16"/>
    </row>
    <row r="3001" spans="1:4" s="3" customFormat="1" ht="14.25" x14ac:dyDescent="0.2">
      <c r="A3001" s="15"/>
      <c r="B3001" s="16"/>
      <c r="C3001" s="17"/>
      <c r="D3001" s="16"/>
    </row>
    <row r="3002" spans="1:4" s="3" customFormat="1" ht="14.25" x14ac:dyDescent="0.2">
      <c r="A3002" s="18"/>
      <c r="B3002" s="16"/>
      <c r="C3002" s="17"/>
      <c r="D3002" s="16"/>
    </row>
    <row r="3003" spans="1:4" s="3" customFormat="1" ht="14.25" x14ac:dyDescent="0.2">
      <c r="A3003" s="15"/>
      <c r="B3003" s="16"/>
      <c r="C3003" s="17"/>
      <c r="D3003" s="16"/>
    </row>
    <row r="3004" spans="1:4" s="3" customFormat="1" ht="14.25" x14ac:dyDescent="0.2">
      <c r="A3004" s="18"/>
      <c r="B3004" s="16"/>
      <c r="C3004" s="17"/>
      <c r="D3004" s="16"/>
    </row>
    <row r="3005" spans="1:4" s="3" customFormat="1" ht="14.25" x14ac:dyDescent="0.2">
      <c r="A3005" s="15"/>
      <c r="B3005" s="16"/>
      <c r="C3005" s="17"/>
      <c r="D3005" s="16"/>
    </row>
    <row r="3006" spans="1:4" s="3" customFormat="1" ht="14.25" x14ac:dyDescent="0.2">
      <c r="A3006" s="18"/>
      <c r="B3006" s="16"/>
      <c r="C3006" s="17"/>
      <c r="D3006" s="16"/>
    </row>
    <row r="3007" spans="1:4" s="3" customFormat="1" ht="14.25" x14ac:dyDescent="0.2">
      <c r="A3007" s="15"/>
      <c r="B3007" s="16"/>
      <c r="C3007" s="17"/>
      <c r="D3007" s="16"/>
    </row>
    <row r="3008" spans="1:4" s="3" customFormat="1" ht="14.25" x14ac:dyDescent="0.2">
      <c r="A3008" s="18"/>
      <c r="B3008" s="16"/>
      <c r="C3008" s="17"/>
      <c r="D3008" s="16"/>
    </row>
    <row r="3009" spans="1:4" s="3" customFormat="1" ht="14.25" x14ac:dyDescent="0.2">
      <c r="A3009" s="15"/>
      <c r="B3009" s="16"/>
      <c r="C3009" s="17"/>
      <c r="D3009" s="16"/>
    </row>
    <row r="3010" spans="1:4" s="3" customFormat="1" ht="14.25" x14ac:dyDescent="0.2">
      <c r="A3010" s="18"/>
      <c r="B3010" s="16"/>
      <c r="C3010" s="17"/>
      <c r="D3010" s="16"/>
    </row>
    <row r="3011" spans="1:4" s="3" customFormat="1" ht="14.25" x14ac:dyDescent="0.2">
      <c r="A3011" s="15"/>
      <c r="B3011" s="16"/>
      <c r="C3011" s="17"/>
      <c r="D3011" s="16"/>
    </row>
    <row r="3012" spans="1:4" s="3" customFormat="1" ht="14.25" x14ac:dyDescent="0.2">
      <c r="A3012" s="18"/>
      <c r="B3012" s="16"/>
      <c r="C3012" s="17"/>
      <c r="D3012" s="16"/>
    </row>
    <row r="3013" spans="1:4" s="3" customFormat="1" ht="14.25" x14ac:dyDescent="0.2">
      <c r="A3013" s="15"/>
      <c r="B3013" s="16"/>
      <c r="C3013" s="17"/>
      <c r="D3013" s="16"/>
    </row>
    <row r="3014" spans="1:4" s="3" customFormat="1" ht="14.25" x14ac:dyDescent="0.2">
      <c r="A3014" s="18"/>
      <c r="B3014" s="16"/>
      <c r="C3014" s="17"/>
      <c r="D3014" s="16"/>
    </row>
    <row r="3015" spans="1:4" s="3" customFormat="1" ht="14.25" x14ac:dyDescent="0.2">
      <c r="A3015" s="15"/>
      <c r="B3015" s="16"/>
      <c r="C3015" s="17"/>
      <c r="D3015" s="16"/>
    </row>
    <row r="3016" spans="1:4" s="3" customFormat="1" ht="14.25" x14ac:dyDescent="0.2">
      <c r="A3016" s="18"/>
      <c r="B3016" s="16"/>
      <c r="C3016" s="17"/>
      <c r="D3016" s="16"/>
    </row>
    <row r="3017" spans="1:4" s="3" customFormat="1" ht="14.25" x14ac:dyDescent="0.2">
      <c r="A3017" s="15"/>
      <c r="B3017" s="16"/>
      <c r="C3017" s="17"/>
      <c r="D3017" s="16"/>
    </row>
    <row r="3018" spans="1:4" s="3" customFormat="1" ht="14.25" x14ac:dyDescent="0.2">
      <c r="A3018" s="18"/>
      <c r="B3018" s="16"/>
      <c r="C3018" s="17"/>
      <c r="D3018" s="16"/>
    </row>
    <row r="3019" spans="1:4" s="3" customFormat="1" ht="14.25" x14ac:dyDescent="0.2">
      <c r="A3019" s="15"/>
      <c r="B3019" s="16"/>
      <c r="C3019" s="17"/>
      <c r="D3019" s="16"/>
    </row>
    <row r="3020" spans="1:4" s="3" customFormat="1" ht="14.25" x14ac:dyDescent="0.2">
      <c r="A3020" s="18"/>
      <c r="B3020" s="16"/>
      <c r="C3020" s="17"/>
      <c r="D3020" s="16"/>
    </row>
    <row r="3021" spans="1:4" s="3" customFormat="1" ht="14.25" x14ac:dyDescent="0.2">
      <c r="A3021" s="15"/>
      <c r="B3021" s="16"/>
      <c r="C3021" s="17"/>
      <c r="D3021" s="16"/>
    </row>
    <row r="3022" spans="1:4" s="3" customFormat="1" ht="14.25" x14ac:dyDescent="0.2">
      <c r="A3022" s="18"/>
      <c r="B3022" s="16"/>
      <c r="C3022" s="17"/>
      <c r="D3022" s="16"/>
    </row>
    <row r="3023" spans="1:4" s="3" customFormat="1" ht="14.25" x14ac:dyDescent="0.2">
      <c r="A3023" s="15"/>
      <c r="B3023" s="16"/>
      <c r="C3023" s="17"/>
      <c r="D3023" s="16"/>
    </row>
    <row r="3024" spans="1:4" s="3" customFormat="1" ht="14.25" x14ac:dyDescent="0.2">
      <c r="A3024" s="18"/>
      <c r="B3024" s="16"/>
      <c r="C3024" s="17"/>
      <c r="D3024" s="16"/>
    </row>
    <row r="3025" spans="1:4" s="3" customFormat="1" ht="14.25" x14ac:dyDescent="0.2">
      <c r="A3025" s="15"/>
      <c r="B3025" s="16"/>
      <c r="C3025" s="17"/>
      <c r="D3025" s="16"/>
    </row>
    <row r="3026" spans="1:4" s="3" customFormat="1" ht="14.25" x14ac:dyDescent="0.2">
      <c r="A3026" s="18"/>
      <c r="B3026" s="16"/>
      <c r="C3026" s="17"/>
      <c r="D3026" s="16"/>
    </row>
    <row r="3027" spans="1:4" s="3" customFormat="1" ht="14.25" x14ac:dyDescent="0.2">
      <c r="A3027" s="15"/>
      <c r="B3027" s="16"/>
      <c r="C3027" s="17"/>
      <c r="D3027" s="16"/>
    </row>
    <row r="3028" spans="1:4" s="3" customFormat="1" ht="14.25" x14ac:dyDescent="0.2">
      <c r="A3028" s="18"/>
      <c r="B3028" s="16"/>
      <c r="C3028" s="17"/>
      <c r="D3028" s="16"/>
    </row>
    <row r="3029" spans="1:4" s="3" customFormat="1" ht="14.25" x14ac:dyDescent="0.2">
      <c r="A3029" s="15"/>
      <c r="B3029" s="16"/>
      <c r="C3029" s="17"/>
      <c r="D3029" s="16"/>
    </row>
    <row r="3030" spans="1:4" s="3" customFormat="1" ht="14.25" x14ac:dyDescent="0.2">
      <c r="A3030" s="18"/>
      <c r="B3030" s="16"/>
      <c r="C3030" s="17"/>
      <c r="D3030" s="16"/>
    </row>
    <row r="3031" spans="1:4" s="3" customFormat="1" ht="14.25" x14ac:dyDescent="0.2">
      <c r="A3031" s="15"/>
      <c r="B3031" s="16"/>
      <c r="C3031" s="17"/>
      <c r="D3031" s="16"/>
    </row>
    <row r="3032" spans="1:4" s="3" customFormat="1" ht="14.25" x14ac:dyDescent="0.2">
      <c r="A3032" s="18"/>
      <c r="B3032" s="16"/>
      <c r="C3032" s="17"/>
      <c r="D3032" s="16"/>
    </row>
    <row r="3033" spans="1:4" s="3" customFormat="1" ht="14.25" x14ac:dyDescent="0.2">
      <c r="A3033" s="15"/>
      <c r="B3033" s="16"/>
      <c r="C3033" s="17"/>
      <c r="D3033" s="16"/>
    </row>
    <row r="3034" spans="1:4" s="3" customFormat="1" ht="14.25" x14ac:dyDescent="0.2">
      <c r="A3034" s="18"/>
      <c r="B3034" s="16"/>
      <c r="C3034" s="17"/>
      <c r="D3034" s="16"/>
    </row>
    <row r="3035" spans="1:4" s="3" customFormat="1" ht="14.25" x14ac:dyDescent="0.2">
      <c r="A3035" s="15"/>
      <c r="B3035" s="16"/>
      <c r="C3035" s="17"/>
      <c r="D3035" s="16"/>
    </row>
    <row r="3036" spans="1:4" s="3" customFormat="1" ht="14.25" x14ac:dyDescent="0.2">
      <c r="A3036" s="18"/>
      <c r="B3036" s="16"/>
      <c r="C3036" s="17"/>
      <c r="D3036" s="16"/>
    </row>
    <row r="3037" spans="1:4" s="3" customFormat="1" ht="14.25" x14ac:dyDescent="0.2">
      <c r="A3037" s="15"/>
      <c r="B3037" s="16"/>
      <c r="C3037" s="17"/>
      <c r="D3037" s="16"/>
    </row>
    <row r="3038" spans="1:4" s="3" customFormat="1" ht="14.25" x14ac:dyDescent="0.2">
      <c r="A3038" s="18"/>
      <c r="B3038" s="16"/>
      <c r="C3038" s="17"/>
      <c r="D3038" s="16"/>
    </row>
    <row r="3039" spans="1:4" s="3" customFormat="1" ht="14.25" x14ac:dyDescent="0.2">
      <c r="A3039" s="15"/>
      <c r="B3039" s="16"/>
      <c r="C3039" s="17"/>
      <c r="D3039" s="16"/>
    </row>
    <row r="3040" spans="1:4" s="3" customFormat="1" ht="14.25" x14ac:dyDescent="0.2">
      <c r="A3040" s="18"/>
      <c r="B3040" s="16"/>
      <c r="C3040" s="17"/>
      <c r="D3040" s="16"/>
    </row>
    <row r="3041" spans="1:4" s="3" customFormat="1" ht="14.25" x14ac:dyDescent="0.2">
      <c r="A3041" s="15"/>
      <c r="B3041" s="16"/>
      <c r="C3041" s="17"/>
      <c r="D3041" s="16"/>
    </row>
    <row r="3042" spans="1:4" s="3" customFormat="1" ht="14.25" x14ac:dyDescent="0.2">
      <c r="A3042" s="18"/>
      <c r="B3042" s="16"/>
      <c r="C3042" s="17"/>
      <c r="D3042" s="16"/>
    </row>
    <row r="3043" spans="1:4" s="3" customFormat="1" ht="14.25" x14ac:dyDescent="0.2">
      <c r="A3043" s="15"/>
      <c r="B3043" s="16"/>
      <c r="C3043" s="17"/>
      <c r="D3043" s="16"/>
    </row>
    <row r="3044" spans="1:4" s="3" customFormat="1" ht="14.25" x14ac:dyDescent="0.2">
      <c r="A3044" s="18"/>
      <c r="B3044" s="16"/>
      <c r="C3044" s="17"/>
      <c r="D3044" s="16"/>
    </row>
    <row r="3045" spans="1:4" s="3" customFormat="1" ht="14.25" x14ac:dyDescent="0.2">
      <c r="A3045" s="15"/>
      <c r="B3045" s="16"/>
      <c r="C3045" s="17"/>
      <c r="D3045" s="16"/>
    </row>
    <row r="3046" spans="1:4" s="3" customFormat="1" ht="14.25" x14ac:dyDescent="0.2">
      <c r="A3046" s="18"/>
      <c r="B3046" s="16"/>
      <c r="C3046" s="17"/>
      <c r="D3046" s="16"/>
    </row>
    <row r="3047" spans="1:4" s="3" customFormat="1" ht="14.25" x14ac:dyDescent="0.2">
      <c r="A3047" s="15"/>
      <c r="B3047" s="16"/>
      <c r="C3047" s="17"/>
      <c r="D3047" s="16"/>
    </row>
    <row r="3048" spans="1:4" s="3" customFormat="1" ht="14.25" x14ac:dyDescent="0.2">
      <c r="A3048" s="18"/>
      <c r="B3048" s="16"/>
      <c r="C3048" s="17"/>
      <c r="D3048" s="16"/>
    </row>
    <row r="3049" spans="1:4" s="3" customFormat="1" ht="14.25" x14ac:dyDescent="0.2">
      <c r="A3049" s="15"/>
      <c r="B3049" s="16"/>
      <c r="C3049" s="17"/>
      <c r="D3049" s="16"/>
    </row>
    <row r="3050" spans="1:4" s="3" customFormat="1" ht="14.25" x14ac:dyDescent="0.2">
      <c r="A3050" s="18"/>
      <c r="B3050" s="16"/>
      <c r="C3050" s="17"/>
      <c r="D3050" s="16"/>
    </row>
    <row r="3051" spans="1:4" s="3" customFormat="1" ht="14.25" x14ac:dyDescent="0.2">
      <c r="A3051" s="15"/>
      <c r="B3051" s="16"/>
      <c r="C3051" s="17"/>
      <c r="D3051" s="16"/>
    </row>
    <row r="3052" spans="1:4" s="3" customFormat="1" ht="14.25" x14ac:dyDescent="0.2">
      <c r="A3052" s="18"/>
      <c r="B3052" s="16"/>
      <c r="C3052" s="17"/>
      <c r="D3052" s="16"/>
    </row>
    <row r="3053" spans="1:4" s="3" customFormat="1" ht="14.25" x14ac:dyDescent="0.2">
      <c r="A3053" s="15"/>
      <c r="B3053" s="16"/>
      <c r="C3053" s="17"/>
      <c r="D3053" s="16"/>
    </row>
    <row r="3054" spans="1:4" s="3" customFormat="1" ht="14.25" x14ac:dyDescent="0.2">
      <c r="A3054" s="18"/>
      <c r="B3054" s="16"/>
      <c r="C3054" s="17"/>
      <c r="D3054" s="16"/>
    </row>
    <row r="3055" spans="1:4" s="3" customFormat="1" ht="14.25" x14ac:dyDescent="0.2">
      <c r="A3055" s="15"/>
      <c r="B3055" s="16"/>
      <c r="C3055" s="17"/>
      <c r="D3055" s="16"/>
    </row>
    <row r="3056" spans="1:4" s="3" customFormat="1" ht="14.25" x14ac:dyDescent="0.2">
      <c r="A3056" s="18"/>
      <c r="B3056" s="16"/>
      <c r="C3056" s="17"/>
      <c r="D3056" s="16"/>
    </row>
    <row r="3057" spans="1:4" s="3" customFormat="1" ht="14.25" x14ac:dyDescent="0.2">
      <c r="A3057" s="15"/>
      <c r="B3057" s="16"/>
      <c r="C3057" s="17"/>
      <c r="D3057" s="16"/>
    </row>
    <row r="3058" spans="1:4" s="3" customFormat="1" ht="14.25" x14ac:dyDescent="0.2">
      <c r="A3058" s="18"/>
      <c r="B3058" s="16"/>
      <c r="C3058" s="17"/>
      <c r="D3058" s="16"/>
    </row>
    <row r="3059" spans="1:4" s="3" customFormat="1" ht="14.25" x14ac:dyDescent="0.2">
      <c r="A3059" s="15"/>
      <c r="B3059" s="16"/>
      <c r="C3059" s="17"/>
      <c r="D3059" s="16"/>
    </row>
    <row r="3060" spans="1:4" s="3" customFormat="1" ht="14.25" x14ac:dyDescent="0.2">
      <c r="A3060" s="18"/>
      <c r="B3060" s="16"/>
      <c r="C3060" s="17"/>
      <c r="D3060" s="16"/>
    </row>
    <row r="3061" spans="1:4" s="3" customFormat="1" ht="14.25" x14ac:dyDescent="0.2">
      <c r="A3061" s="15"/>
      <c r="B3061" s="16"/>
      <c r="C3061" s="17"/>
      <c r="D3061" s="16"/>
    </row>
    <row r="3062" spans="1:4" s="3" customFormat="1" ht="14.25" x14ac:dyDescent="0.2">
      <c r="A3062" s="18"/>
      <c r="B3062" s="16"/>
      <c r="C3062" s="17"/>
      <c r="D3062" s="16"/>
    </row>
    <row r="3063" spans="1:4" s="3" customFormat="1" ht="14.25" x14ac:dyDescent="0.2">
      <c r="A3063" s="15"/>
      <c r="B3063" s="16"/>
      <c r="C3063" s="17"/>
      <c r="D3063" s="16"/>
    </row>
    <row r="3064" spans="1:4" s="3" customFormat="1" ht="14.25" x14ac:dyDescent="0.2">
      <c r="A3064" s="18"/>
      <c r="B3064" s="16"/>
      <c r="C3064" s="17"/>
      <c r="D3064" s="16"/>
    </row>
    <row r="3065" spans="1:4" s="3" customFormat="1" ht="14.25" x14ac:dyDescent="0.2">
      <c r="A3065" s="15"/>
      <c r="B3065" s="16"/>
      <c r="C3065" s="17"/>
      <c r="D3065" s="16"/>
    </row>
    <row r="3066" spans="1:4" s="3" customFormat="1" ht="14.25" x14ac:dyDescent="0.2">
      <c r="A3066" s="18"/>
      <c r="B3066" s="16"/>
      <c r="C3066" s="17"/>
      <c r="D3066" s="16"/>
    </row>
    <row r="3067" spans="1:4" s="3" customFormat="1" ht="14.25" x14ac:dyDescent="0.2">
      <c r="A3067" s="15"/>
      <c r="B3067" s="16"/>
      <c r="C3067" s="17"/>
      <c r="D3067" s="16"/>
    </row>
    <row r="3068" spans="1:4" s="3" customFormat="1" ht="14.25" x14ac:dyDescent="0.2">
      <c r="A3068" s="18"/>
      <c r="B3068" s="16"/>
      <c r="C3068" s="17"/>
      <c r="D3068" s="16"/>
    </row>
    <row r="3069" spans="1:4" s="3" customFormat="1" ht="14.25" x14ac:dyDescent="0.2">
      <c r="A3069" s="15"/>
      <c r="B3069" s="16"/>
      <c r="C3069" s="17"/>
      <c r="D3069" s="16"/>
    </row>
    <row r="3070" spans="1:4" s="3" customFormat="1" ht="14.25" x14ac:dyDescent="0.2">
      <c r="A3070" s="18"/>
      <c r="B3070" s="16"/>
      <c r="C3070" s="17"/>
      <c r="D3070" s="16"/>
    </row>
    <row r="3071" spans="1:4" s="3" customFormat="1" ht="14.25" x14ac:dyDescent="0.2">
      <c r="A3071" s="15"/>
      <c r="B3071" s="16"/>
      <c r="C3071" s="17"/>
      <c r="D3071" s="16"/>
    </row>
    <row r="3072" spans="1:4" s="3" customFormat="1" ht="14.25" x14ac:dyDescent="0.2">
      <c r="A3072" s="18"/>
      <c r="B3072" s="16"/>
      <c r="C3072" s="17"/>
      <c r="D3072" s="16"/>
    </row>
    <row r="3073" spans="1:4" s="3" customFormat="1" ht="14.25" x14ac:dyDescent="0.2">
      <c r="A3073" s="15"/>
      <c r="B3073" s="16"/>
      <c r="C3073" s="17"/>
      <c r="D3073" s="16"/>
    </row>
    <row r="3074" spans="1:4" s="3" customFormat="1" ht="14.25" x14ac:dyDescent="0.2">
      <c r="A3074" s="18"/>
      <c r="B3074" s="16"/>
      <c r="C3074" s="17"/>
      <c r="D3074" s="16"/>
    </row>
    <row r="3075" spans="1:4" s="3" customFormat="1" ht="14.25" x14ac:dyDescent="0.2">
      <c r="A3075" s="15"/>
      <c r="B3075" s="16"/>
      <c r="C3075" s="17"/>
      <c r="D3075" s="16"/>
    </row>
    <row r="3076" spans="1:4" s="3" customFormat="1" ht="14.25" x14ac:dyDescent="0.2">
      <c r="A3076" s="18"/>
      <c r="B3076" s="16"/>
      <c r="C3076" s="17"/>
      <c r="D3076" s="16"/>
    </row>
    <row r="3077" spans="1:4" s="3" customFormat="1" ht="14.25" x14ac:dyDescent="0.2">
      <c r="A3077" s="15"/>
      <c r="B3077" s="16"/>
      <c r="C3077" s="17"/>
      <c r="D3077" s="16"/>
    </row>
    <row r="3078" spans="1:4" s="3" customFormat="1" ht="14.25" x14ac:dyDescent="0.2">
      <c r="A3078" s="18"/>
      <c r="B3078" s="16"/>
      <c r="C3078" s="17"/>
      <c r="D3078" s="16"/>
    </row>
    <row r="3079" spans="1:4" s="3" customFormat="1" ht="14.25" x14ac:dyDescent="0.2">
      <c r="A3079" s="15"/>
      <c r="B3079" s="16"/>
      <c r="C3079" s="17"/>
      <c r="D3079" s="16"/>
    </row>
    <row r="3080" spans="1:4" s="3" customFormat="1" ht="14.25" x14ac:dyDescent="0.2">
      <c r="A3080" s="18"/>
      <c r="B3080" s="16"/>
      <c r="C3080" s="17"/>
      <c r="D3080" s="16"/>
    </row>
    <row r="3081" spans="1:4" s="3" customFormat="1" ht="14.25" x14ac:dyDescent="0.2">
      <c r="A3081" s="15"/>
      <c r="B3081" s="16"/>
      <c r="C3081" s="17"/>
      <c r="D3081" s="16"/>
    </row>
    <row r="3082" spans="1:4" s="3" customFormat="1" ht="14.25" x14ac:dyDescent="0.2">
      <c r="A3082" s="18"/>
      <c r="B3082" s="16"/>
      <c r="C3082" s="17"/>
      <c r="D3082" s="16"/>
    </row>
    <row r="3083" spans="1:4" s="3" customFormat="1" ht="14.25" x14ac:dyDescent="0.2">
      <c r="A3083" s="15"/>
      <c r="B3083" s="16"/>
      <c r="C3083" s="17"/>
      <c r="D3083" s="16"/>
    </row>
    <row r="3084" spans="1:4" s="3" customFormat="1" ht="14.25" x14ac:dyDescent="0.2">
      <c r="A3084" s="18"/>
      <c r="B3084" s="16"/>
      <c r="C3084" s="17"/>
      <c r="D3084" s="16"/>
    </row>
    <row r="3085" spans="1:4" s="3" customFormat="1" ht="14.25" x14ac:dyDescent="0.2">
      <c r="A3085" s="15"/>
      <c r="B3085" s="16"/>
      <c r="C3085" s="17"/>
      <c r="D3085" s="16"/>
    </row>
    <row r="3086" spans="1:4" s="3" customFormat="1" ht="14.25" x14ac:dyDescent="0.2">
      <c r="A3086" s="18"/>
      <c r="B3086" s="16"/>
      <c r="C3086" s="17"/>
      <c r="D3086" s="16"/>
    </row>
    <row r="3087" spans="1:4" s="3" customFormat="1" ht="14.25" x14ac:dyDescent="0.2">
      <c r="A3087" s="15"/>
      <c r="B3087" s="16"/>
      <c r="C3087" s="17"/>
      <c r="D3087" s="16"/>
    </row>
    <row r="3088" spans="1:4" s="3" customFormat="1" ht="14.25" x14ac:dyDescent="0.2">
      <c r="A3088" s="18"/>
      <c r="B3088" s="16"/>
      <c r="C3088" s="17"/>
      <c r="D3088" s="16"/>
    </row>
    <row r="3089" spans="1:4" s="3" customFormat="1" ht="14.25" x14ac:dyDescent="0.2">
      <c r="A3089" s="15"/>
      <c r="B3089" s="16"/>
      <c r="C3089" s="17"/>
      <c r="D3089" s="16"/>
    </row>
    <row r="3090" spans="1:4" s="3" customFormat="1" ht="14.25" x14ac:dyDescent="0.2">
      <c r="A3090" s="18"/>
      <c r="B3090" s="16"/>
      <c r="C3090" s="17"/>
      <c r="D3090" s="16"/>
    </row>
    <row r="3091" spans="1:4" s="3" customFormat="1" ht="14.25" x14ac:dyDescent="0.2">
      <c r="A3091" s="15"/>
      <c r="B3091" s="16"/>
      <c r="C3091" s="17"/>
      <c r="D3091" s="16"/>
    </row>
    <row r="3092" spans="1:4" s="3" customFormat="1" ht="14.25" x14ac:dyDescent="0.2">
      <c r="A3092" s="18"/>
      <c r="B3092" s="16"/>
      <c r="C3092" s="17"/>
      <c r="D3092" s="16"/>
    </row>
    <row r="3093" spans="1:4" s="3" customFormat="1" ht="14.25" x14ac:dyDescent="0.2">
      <c r="A3093" s="15"/>
      <c r="B3093" s="16"/>
      <c r="C3093" s="17"/>
      <c r="D3093" s="16"/>
    </row>
    <row r="3094" spans="1:4" s="3" customFormat="1" ht="14.25" x14ac:dyDescent="0.2">
      <c r="A3094" s="18"/>
      <c r="B3094" s="16"/>
      <c r="C3094" s="17"/>
      <c r="D3094" s="16"/>
    </row>
    <row r="3095" spans="1:4" s="3" customFormat="1" ht="14.25" x14ac:dyDescent="0.2">
      <c r="A3095" s="15"/>
      <c r="B3095" s="16"/>
      <c r="C3095" s="17"/>
      <c r="D3095" s="16"/>
    </row>
    <row r="3096" spans="1:4" s="3" customFormat="1" ht="14.25" x14ac:dyDescent="0.2">
      <c r="A3096" s="18"/>
      <c r="B3096" s="16"/>
      <c r="C3096" s="17"/>
      <c r="D3096" s="16"/>
    </row>
    <row r="3097" spans="1:4" s="3" customFormat="1" ht="14.25" x14ac:dyDescent="0.2">
      <c r="A3097" s="15"/>
      <c r="B3097" s="16"/>
      <c r="C3097" s="17"/>
      <c r="D3097" s="16"/>
    </row>
    <row r="3098" spans="1:4" s="3" customFormat="1" ht="14.25" x14ac:dyDescent="0.2">
      <c r="A3098" s="18"/>
      <c r="B3098" s="16"/>
      <c r="C3098" s="17"/>
      <c r="D3098" s="16"/>
    </row>
    <row r="3099" spans="1:4" s="3" customFormat="1" ht="14.25" x14ac:dyDescent="0.2">
      <c r="A3099" s="15"/>
      <c r="B3099" s="16"/>
      <c r="C3099" s="17"/>
      <c r="D3099" s="16"/>
    </row>
    <row r="3100" spans="1:4" s="3" customFormat="1" ht="14.25" x14ac:dyDescent="0.2">
      <c r="A3100" s="18"/>
      <c r="B3100" s="16"/>
      <c r="C3100" s="17"/>
      <c r="D3100" s="16"/>
    </row>
    <row r="3101" spans="1:4" s="3" customFormat="1" ht="14.25" x14ac:dyDescent="0.2">
      <c r="A3101" s="15"/>
      <c r="B3101" s="16"/>
      <c r="C3101" s="17"/>
      <c r="D3101" s="16"/>
    </row>
    <row r="3102" spans="1:4" s="3" customFormat="1" ht="14.25" x14ac:dyDescent="0.2">
      <c r="A3102" s="18"/>
      <c r="B3102" s="16"/>
      <c r="C3102" s="17"/>
      <c r="D3102" s="16"/>
    </row>
    <row r="3103" spans="1:4" s="3" customFormat="1" ht="14.25" x14ac:dyDescent="0.2">
      <c r="A3103" s="15"/>
      <c r="B3103" s="16"/>
      <c r="C3103" s="17"/>
      <c r="D3103" s="16"/>
    </row>
    <row r="3104" spans="1:4" s="3" customFormat="1" ht="14.25" x14ac:dyDescent="0.2">
      <c r="A3104" s="18"/>
      <c r="B3104" s="16"/>
      <c r="C3104" s="17"/>
      <c r="D3104" s="16"/>
    </row>
    <row r="3105" spans="1:4" s="3" customFormat="1" ht="14.25" x14ac:dyDescent="0.2">
      <c r="A3105" s="15"/>
      <c r="B3105" s="16"/>
      <c r="C3105" s="17"/>
      <c r="D3105" s="16"/>
    </row>
    <row r="3106" spans="1:4" s="3" customFormat="1" ht="14.25" x14ac:dyDescent="0.2">
      <c r="A3106" s="18"/>
      <c r="B3106" s="16"/>
      <c r="C3106" s="17"/>
      <c r="D3106" s="16"/>
    </row>
    <row r="3107" spans="1:4" s="3" customFormat="1" ht="14.25" x14ac:dyDescent="0.2">
      <c r="A3107" s="15"/>
      <c r="B3107" s="16"/>
      <c r="C3107" s="17"/>
      <c r="D3107" s="16"/>
    </row>
    <row r="3108" spans="1:4" s="3" customFormat="1" ht="14.25" x14ac:dyDescent="0.2">
      <c r="A3108" s="18"/>
      <c r="B3108" s="16"/>
      <c r="C3108" s="17"/>
      <c r="D3108" s="16"/>
    </row>
    <row r="3109" spans="1:4" s="3" customFormat="1" ht="14.25" x14ac:dyDescent="0.2">
      <c r="A3109" s="15"/>
      <c r="B3109" s="16"/>
      <c r="C3109" s="17"/>
      <c r="D3109" s="16"/>
    </row>
    <row r="3110" spans="1:4" s="3" customFormat="1" ht="14.25" x14ac:dyDescent="0.2">
      <c r="A3110" s="18"/>
      <c r="B3110" s="16"/>
      <c r="C3110" s="17"/>
      <c r="D3110" s="16"/>
    </row>
    <row r="3111" spans="1:4" s="3" customFormat="1" ht="14.25" x14ac:dyDescent="0.2">
      <c r="A3111" s="15"/>
      <c r="B3111" s="16"/>
      <c r="C3111" s="17"/>
      <c r="D3111" s="16"/>
    </row>
    <row r="3112" spans="1:4" s="3" customFormat="1" ht="14.25" x14ac:dyDescent="0.2">
      <c r="A3112" s="18"/>
      <c r="B3112" s="16"/>
      <c r="C3112" s="17"/>
      <c r="D3112" s="16"/>
    </row>
    <row r="3113" spans="1:4" s="3" customFormat="1" ht="14.25" x14ac:dyDescent="0.2">
      <c r="A3113" s="15"/>
      <c r="B3113" s="16"/>
      <c r="C3113" s="17"/>
      <c r="D3113" s="16"/>
    </row>
    <row r="3114" spans="1:4" s="3" customFormat="1" ht="14.25" x14ac:dyDescent="0.2">
      <c r="A3114" s="18"/>
      <c r="B3114" s="16"/>
      <c r="C3114" s="17"/>
      <c r="D3114" s="16"/>
    </row>
    <row r="3115" spans="1:4" s="3" customFormat="1" ht="14.25" x14ac:dyDescent="0.2">
      <c r="A3115" s="15"/>
      <c r="B3115" s="16"/>
      <c r="C3115" s="17"/>
      <c r="D3115" s="16"/>
    </row>
    <row r="3116" spans="1:4" s="3" customFormat="1" ht="14.25" x14ac:dyDescent="0.2">
      <c r="A3116" s="18"/>
      <c r="B3116" s="16"/>
      <c r="C3116" s="17"/>
      <c r="D3116" s="16"/>
    </row>
    <row r="3117" spans="1:4" s="3" customFormat="1" ht="14.25" x14ac:dyDescent="0.2">
      <c r="A3117" s="15"/>
      <c r="B3117" s="16"/>
      <c r="C3117" s="17"/>
      <c r="D3117" s="16"/>
    </row>
    <row r="3118" spans="1:4" s="3" customFormat="1" ht="14.25" x14ac:dyDescent="0.2">
      <c r="A3118" s="18"/>
      <c r="B3118" s="16"/>
      <c r="C3118" s="17"/>
      <c r="D3118" s="16"/>
    </row>
    <row r="3119" spans="1:4" s="3" customFormat="1" ht="14.25" x14ac:dyDescent="0.2">
      <c r="A3119" s="15"/>
      <c r="B3119" s="16"/>
      <c r="C3119" s="17"/>
      <c r="D3119" s="16"/>
    </row>
    <row r="3120" spans="1:4" s="3" customFormat="1" ht="14.25" x14ac:dyDescent="0.2">
      <c r="A3120" s="18"/>
      <c r="B3120" s="16"/>
      <c r="C3120" s="17"/>
      <c r="D3120" s="16"/>
    </row>
    <row r="3121" spans="1:4" s="3" customFormat="1" ht="14.25" x14ac:dyDescent="0.2">
      <c r="A3121" s="15"/>
      <c r="B3121" s="16"/>
      <c r="C3121" s="17"/>
      <c r="D3121" s="16"/>
    </row>
    <row r="3122" spans="1:4" s="3" customFormat="1" ht="14.25" x14ac:dyDescent="0.2">
      <c r="A3122" s="18"/>
      <c r="B3122" s="16"/>
      <c r="C3122" s="17"/>
      <c r="D3122" s="16"/>
    </row>
    <row r="3123" spans="1:4" s="3" customFormat="1" ht="14.25" x14ac:dyDescent="0.2">
      <c r="A3123" s="15"/>
      <c r="B3123" s="16"/>
      <c r="C3123" s="17"/>
      <c r="D3123" s="16"/>
    </row>
    <row r="3124" spans="1:4" s="3" customFormat="1" ht="14.25" x14ac:dyDescent="0.2">
      <c r="A3124" s="18"/>
      <c r="B3124" s="16"/>
      <c r="C3124" s="17"/>
      <c r="D3124" s="16"/>
    </row>
    <row r="3125" spans="1:4" s="3" customFormat="1" ht="14.25" x14ac:dyDescent="0.2">
      <c r="A3125" s="15"/>
      <c r="B3125" s="16"/>
      <c r="C3125" s="17"/>
      <c r="D3125" s="16"/>
    </row>
    <row r="3126" spans="1:4" s="3" customFormat="1" ht="14.25" x14ac:dyDescent="0.2">
      <c r="A3126" s="18"/>
      <c r="B3126" s="16"/>
      <c r="C3126" s="17"/>
      <c r="D3126" s="16"/>
    </row>
    <row r="3127" spans="1:4" s="3" customFormat="1" ht="14.25" x14ac:dyDescent="0.2">
      <c r="A3127" s="15"/>
      <c r="B3127" s="16"/>
      <c r="C3127" s="17"/>
      <c r="D3127" s="16"/>
    </row>
    <row r="3128" spans="1:4" s="3" customFormat="1" ht="14.25" x14ac:dyDescent="0.2">
      <c r="A3128" s="18"/>
      <c r="B3128" s="16"/>
      <c r="C3128" s="17"/>
      <c r="D3128" s="16"/>
    </row>
    <row r="3129" spans="1:4" s="3" customFormat="1" ht="14.25" x14ac:dyDescent="0.2">
      <c r="A3129" s="15"/>
      <c r="B3129" s="16"/>
      <c r="C3129" s="17"/>
      <c r="D3129" s="16"/>
    </row>
    <row r="3130" spans="1:4" s="3" customFormat="1" ht="14.25" x14ac:dyDescent="0.2">
      <c r="A3130" s="18"/>
      <c r="B3130" s="16"/>
      <c r="C3130" s="17"/>
      <c r="D3130" s="16"/>
    </row>
    <row r="3131" spans="1:4" s="3" customFormat="1" ht="14.25" x14ac:dyDescent="0.2">
      <c r="A3131" s="15"/>
      <c r="B3131" s="16"/>
      <c r="C3131" s="17"/>
      <c r="D3131" s="16"/>
    </row>
    <row r="3132" spans="1:4" s="3" customFormat="1" ht="14.25" x14ac:dyDescent="0.2">
      <c r="A3132" s="18"/>
      <c r="B3132" s="16"/>
      <c r="C3132" s="17"/>
      <c r="D3132" s="16"/>
    </row>
    <row r="3133" spans="1:4" s="3" customFormat="1" ht="14.25" x14ac:dyDescent="0.2">
      <c r="A3133" s="15"/>
      <c r="B3133" s="16"/>
      <c r="C3133" s="17"/>
      <c r="D3133" s="16"/>
    </row>
    <row r="3134" spans="1:4" s="3" customFormat="1" ht="14.25" x14ac:dyDescent="0.2">
      <c r="A3134" s="18"/>
      <c r="B3134" s="16"/>
      <c r="C3134" s="17"/>
      <c r="D3134" s="16"/>
    </row>
    <row r="3135" spans="1:4" s="3" customFormat="1" ht="14.25" x14ac:dyDescent="0.2">
      <c r="A3135" s="15"/>
      <c r="B3135" s="16"/>
      <c r="C3135" s="17"/>
      <c r="D3135" s="16"/>
    </row>
    <row r="3136" spans="1:4" s="3" customFormat="1" ht="14.25" x14ac:dyDescent="0.2">
      <c r="A3136" s="18"/>
      <c r="B3136" s="16"/>
      <c r="C3136" s="17"/>
      <c r="D3136" s="16"/>
    </row>
    <row r="3137" spans="1:4" s="3" customFormat="1" ht="14.25" x14ac:dyDescent="0.2">
      <c r="A3137" s="15"/>
      <c r="B3137" s="16"/>
      <c r="C3137" s="17"/>
      <c r="D3137" s="16"/>
    </row>
    <row r="3138" spans="1:4" s="3" customFormat="1" ht="14.25" x14ac:dyDescent="0.2">
      <c r="A3138" s="18"/>
      <c r="B3138" s="16"/>
      <c r="C3138" s="17"/>
      <c r="D3138" s="16"/>
    </row>
    <row r="3139" spans="1:4" s="3" customFormat="1" ht="14.25" x14ac:dyDescent="0.2">
      <c r="A3139" s="15"/>
      <c r="B3139" s="16"/>
      <c r="C3139" s="17"/>
      <c r="D3139" s="16"/>
    </row>
    <row r="3140" spans="1:4" s="3" customFormat="1" ht="14.25" x14ac:dyDescent="0.2">
      <c r="A3140" s="18"/>
      <c r="B3140" s="16"/>
      <c r="C3140" s="17"/>
      <c r="D3140" s="16"/>
    </row>
    <row r="3141" spans="1:4" s="3" customFormat="1" ht="14.25" x14ac:dyDescent="0.2">
      <c r="A3141" s="15"/>
      <c r="B3141" s="16"/>
      <c r="C3141" s="17"/>
      <c r="D3141" s="16"/>
    </row>
    <row r="3142" spans="1:4" s="3" customFormat="1" ht="14.25" x14ac:dyDescent="0.2">
      <c r="A3142" s="18"/>
      <c r="B3142" s="16"/>
      <c r="C3142" s="17"/>
      <c r="D3142" s="16"/>
    </row>
    <row r="3143" spans="1:4" s="3" customFormat="1" ht="14.25" x14ac:dyDescent="0.2">
      <c r="A3143" s="15"/>
      <c r="B3143" s="16"/>
      <c r="C3143" s="17"/>
      <c r="D3143" s="16"/>
    </row>
    <row r="3144" spans="1:4" s="3" customFormat="1" ht="14.25" x14ac:dyDescent="0.2">
      <c r="A3144" s="18"/>
      <c r="B3144" s="16"/>
      <c r="C3144" s="17"/>
      <c r="D3144" s="16"/>
    </row>
    <row r="3145" spans="1:4" s="3" customFormat="1" ht="14.25" x14ac:dyDescent="0.2">
      <c r="A3145" s="15"/>
      <c r="B3145" s="16"/>
      <c r="C3145" s="17"/>
      <c r="D3145" s="16"/>
    </row>
    <row r="3146" spans="1:4" s="3" customFormat="1" ht="14.25" x14ac:dyDescent="0.2">
      <c r="A3146" s="18"/>
      <c r="B3146" s="16"/>
      <c r="C3146" s="17"/>
      <c r="D3146" s="16"/>
    </row>
    <row r="3147" spans="1:4" s="3" customFormat="1" ht="14.25" x14ac:dyDescent="0.2">
      <c r="A3147" s="15"/>
      <c r="B3147" s="16"/>
      <c r="C3147" s="17"/>
      <c r="D3147" s="16"/>
    </row>
    <row r="3148" spans="1:4" s="3" customFormat="1" ht="14.25" x14ac:dyDescent="0.2">
      <c r="A3148" s="18"/>
      <c r="B3148" s="16"/>
      <c r="C3148" s="17"/>
      <c r="D3148" s="16"/>
    </row>
    <row r="3149" spans="1:4" s="3" customFormat="1" ht="14.25" x14ac:dyDescent="0.2">
      <c r="A3149" s="15"/>
      <c r="B3149" s="16"/>
      <c r="C3149" s="17"/>
      <c r="D3149" s="16"/>
    </row>
    <row r="3150" spans="1:4" s="3" customFormat="1" ht="14.25" x14ac:dyDescent="0.2">
      <c r="A3150" s="18"/>
      <c r="B3150" s="16"/>
      <c r="C3150" s="17"/>
      <c r="D3150" s="16"/>
    </row>
    <row r="3151" spans="1:4" s="3" customFormat="1" ht="14.25" x14ac:dyDescent="0.2">
      <c r="A3151" s="15"/>
      <c r="B3151" s="16"/>
      <c r="C3151" s="17"/>
      <c r="D3151" s="16"/>
    </row>
    <row r="3152" spans="1:4" s="3" customFormat="1" ht="14.25" x14ac:dyDescent="0.2">
      <c r="A3152" s="18"/>
      <c r="B3152" s="16"/>
      <c r="C3152" s="17"/>
      <c r="D3152" s="16"/>
    </row>
    <row r="3153" spans="1:4" s="3" customFormat="1" ht="14.25" x14ac:dyDescent="0.2">
      <c r="A3153" s="15"/>
      <c r="B3153" s="16"/>
      <c r="C3153" s="17"/>
      <c r="D3153" s="16"/>
    </row>
    <row r="3154" spans="1:4" s="3" customFormat="1" ht="14.25" x14ac:dyDescent="0.2">
      <c r="A3154" s="18"/>
      <c r="B3154" s="16"/>
      <c r="C3154" s="17"/>
      <c r="D3154" s="16"/>
    </row>
    <row r="3155" spans="1:4" s="3" customFormat="1" ht="14.25" x14ac:dyDescent="0.2">
      <c r="A3155" s="15"/>
      <c r="B3155" s="16"/>
      <c r="C3155" s="17"/>
      <c r="D3155" s="16"/>
    </row>
    <row r="3156" spans="1:4" s="3" customFormat="1" ht="14.25" x14ac:dyDescent="0.2">
      <c r="A3156" s="18"/>
      <c r="B3156" s="16"/>
      <c r="C3156" s="17"/>
      <c r="D3156" s="16"/>
    </row>
    <row r="3157" spans="1:4" s="3" customFormat="1" ht="14.25" x14ac:dyDescent="0.2">
      <c r="A3157" s="15"/>
      <c r="B3157" s="16"/>
      <c r="C3157" s="17"/>
      <c r="D3157" s="16"/>
    </row>
    <row r="3158" spans="1:4" s="3" customFormat="1" ht="14.25" x14ac:dyDescent="0.2">
      <c r="A3158" s="18"/>
      <c r="B3158" s="16"/>
      <c r="C3158" s="17"/>
      <c r="D3158" s="16"/>
    </row>
    <row r="3159" spans="1:4" s="3" customFormat="1" ht="14.25" x14ac:dyDescent="0.2">
      <c r="A3159" s="15"/>
      <c r="B3159" s="16"/>
      <c r="C3159" s="17"/>
      <c r="D3159" s="16"/>
    </row>
    <row r="3160" spans="1:4" s="3" customFormat="1" ht="14.25" x14ac:dyDescent="0.2">
      <c r="A3160" s="18"/>
      <c r="B3160" s="16"/>
      <c r="C3160" s="17"/>
      <c r="D3160" s="16"/>
    </row>
    <row r="3161" spans="1:4" s="3" customFormat="1" ht="14.25" x14ac:dyDescent="0.2">
      <c r="A3161" s="15"/>
      <c r="B3161" s="16"/>
      <c r="C3161" s="17"/>
      <c r="D3161" s="16"/>
    </row>
    <row r="3162" spans="1:4" s="3" customFormat="1" ht="14.25" x14ac:dyDescent="0.2">
      <c r="A3162" s="18"/>
      <c r="B3162" s="16"/>
      <c r="C3162" s="17"/>
      <c r="D3162" s="16"/>
    </row>
    <row r="3163" spans="1:4" s="3" customFormat="1" ht="14.25" x14ac:dyDescent="0.2">
      <c r="A3163" s="15"/>
      <c r="B3163" s="16"/>
      <c r="C3163" s="17"/>
      <c r="D3163" s="16"/>
    </row>
    <row r="3164" spans="1:4" s="3" customFormat="1" ht="14.25" x14ac:dyDescent="0.2">
      <c r="A3164" s="18"/>
      <c r="B3164" s="16"/>
      <c r="C3164" s="17"/>
      <c r="D3164" s="16"/>
    </row>
    <row r="3165" spans="1:4" s="3" customFormat="1" ht="14.25" x14ac:dyDescent="0.2">
      <c r="A3165" s="15"/>
      <c r="B3165" s="16"/>
      <c r="C3165" s="17"/>
      <c r="D3165" s="16"/>
    </row>
    <row r="3166" spans="1:4" s="3" customFormat="1" ht="14.25" x14ac:dyDescent="0.2">
      <c r="A3166" s="18"/>
      <c r="B3166" s="16"/>
      <c r="C3166" s="17"/>
      <c r="D3166" s="16"/>
    </row>
    <row r="3167" spans="1:4" s="3" customFormat="1" ht="14.25" x14ac:dyDescent="0.2">
      <c r="A3167" s="15"/>
      <c r="B3167" s="16"/>
      <c r="C3167" s="17"/>
      <c r="D3167" s="16"/>
    </row>
    <row r="3168" spans="1:4" s="3" customFormat="1" ht="14.25" x14ac:dyDescent="0.2">
      <c r="A3168" s="18"/>
      <c r="B3168" s="16"/>
      <c r="C3168" s="17"/>
      <c r="D3168" s="16"/>
    </row>
    <row r="3169" spans="1:4" s="3" customFormat="1" ht="14.25" x14ac:dyDescent="0.2">
      <c r="A3169" s="15"/>
      <c r="B3169" s="16"/>
      <c r="C3169" s="17"/>
      <c r="D3169" s="16"/>
    </row>
    <row r="3170" spans="1:4" s="3" customFormat="1" ht="14.25" x14ac:dyDescent="0.2">
      <c r="A3170" s="18"/>
      <c r="B3170" s="16"/>
      <c r="C3170" s="17"/>
      <c r="D3170" s="16"/>
    </row>
    <row r="3171" spans="1:4" s="3" customFormat="1" ht="14.25" x14ac:dyDescent="0.2">
      <c r="A3171" s="15"/>
      <c r="B3171" s="16"/>
      <c r="C3171" s="17"/>
      <c r="D3171" s="16"/>
    </row>
    <row r="3172" spans="1:4" s="3" customFormat="1" ht="14.25" x14ac:dyDescent="0.2">
      <c r="A3172" s="18"/>
      <c r="B3172" s="16"/>
      <c r="C3172" s="17"/>
      <c r="D3172" s="16"/>
    </row>
    <row r="3173" spans="1:4" s="3" customFormat="1" ht="14.25" x14ac:dyDescent="0.2">
      <c r="A3173" s="15"/>
      <c r="B3173" s="16"/>
      <c r="C3173" s="17"/>
      <c r="D3173" s="16"/>
    </row>
    <row r="3174" spans="1:4" s="3" customFormat="1" ht="14.25" x14ac:dyDescent="0.2">
      <c r="A3174" s="18"/>
      <c r="B3174" s="16"/>
      <c r="C3174" s="17"/>
      <c r="D3174" s="16"/>
    </row>
    <row r="3175" spans="1:4" s="3" customFormat="1" ht="14.25" x14ac:dyDescent="0.2">
      <c r="A3175" s="15"/>
      <c r="B3175" s="16"/>
      <c r="C3175" s="17"/>
      <c r="D3175" s="16"/>
    </row>
    <row r="3176" spans="1:4" s="3" customFormat="1" ht="14.25" x14ac:dyDescent="0.2">
      <c r="A3176" s="18"/>
      <c r="B3176" s="16"/>
      <c r="C3176" s="17"/>
      <c r="D3176" s="16"/>
    </row>
    <row r="3177" spans="1:4" s="3" customFormat="1" ht="14.25" x14ac:dyDescent="0.2">
      <c r="A3177" s="15"/>
      <c r="B3177" s="16"/>
      <c r="C3177" s="17"/>
      <c r="D3177" s="16"/>
    </row>
    <row r="3178" spans="1:4" s="3" customFormat="1" ht="14.25" x14ac:dyDescent="0.2">
      <c r="A3178" s="18"/>
      <c r="B3178" s="16"/>
      <c r="C3178" s="17"/>
      <c r="D3178" s="16"/>
    </row>
    <row r="3179" spans="1:4" s="3" customFormat="1" ht="14.25" x14ac:dyDescent="0.2">
      <c r="A3179" s="15"/>
      <c r="B3179" s="16"/>
      <c r="C3179" s="17"/>
      <c r="D3179" s="16"/>
    </row>
    <row r="3180" spans="1:4" s="3" customFormat="1" ht="14.25" x14ac:dyDescent="0.2">
      <c r="A3180" s="18"/>
      <c r="B3180" s="16"/>
      <c r="C3180" s="17"/>
      <c r="D3180" s="16"/>
    </row>
    <row r="3181" spans="1:4" s="3" customFormat="1" ht="14.25" x14ac:dyDescent="0.2">
      <c r="A3181" s="15"/>
      <c r="B3181" s="16"/>
      <c r="C3181" s="17"/>
      <c r="D3181" s="16"/>
    </row>
    <row r="3182" spans="1:4" s="3" customFormat="1" ht="14.25" x14ac:dyDescent="0.2">
      <c r="A3182" s="18"/>
      <c r="B3182" s="16"/>
      <c r="C3182" s="17"/>
      <c r="D3182" s="16"/>
    </row>
    <row r="3183" spans="1:4" s="3" customFormat="1" ht="14.25" x14ac:dyDescent="0.2">
      <c r="A3183" s="15"/>
      <c r="B3183" s="16"/>
      <c r="C3183" s="17"/>
      <c r="D3183" s="16"/>
    </row>
    <row r="3184" spans="1:4" s="3" customFormat="1" ht="14.25" x14ac:dyDescent="0.2">
      <c r="A3184" s="18"/>
      <c r="B3184" s="16"/>
      <c r="C3184" s="17"/>
      <c r="D3184" s="16"/>
    </row>
    <row r="3185" spans="1:4" s="3" customFormat="1" ht="14.25" x14ac:dyDescent="0.2">
      <c r="A3185" s="15"/>
      <c r="B3185" s="16"/>
      <c r="C3185" s="17"/>
      <c r="D3185" s="16"/>
    </row>
    <row r="3186" spans="1:4" s="3" customFormat="1" ht="14.25" x14ac:dyDescent="0.2">
      <c r="A3186" s="18"/>
      <c r="B3186" s="16"/>
      <c r="C3186" s="17"/>
      <c r="D3186" s="16"/>
    </row>
    <row r="3187" spans="1:4" s="3" customFormat="1" ht="14.25" x14ac:dyDescent="0.2">
      <c r="A3187" s="15"/>
      <c r="B3187" s="16"/>
      <c r="C3187" s="17"/>
      <c r="D3187" s="16"/>
    </row>
    <row r="3188" spans="1:4" s="3" customFormat="1" ht="14.25" x14ac:dyDescent="0.2">
      <c r="A3188" s="18"/>
      <c r="B3188" s="16"/>
      <c r="C3188" s="17"/>
      <c r="D3188" s="16"/>
    </row>
    <row r="3189" spans="1:4" s="3" customFormat="1" ht="14.25" x14ac:dyDescent="0.2">
      <c r="A3189" s="15"/>
      <c r="B3189" s="16"/>
      <c r="C3189" s="17"/>
      <c r="D3189" s="16"/>
    </row>
    <row r="3190" spans="1:4" s="3" customFormat="1" ht="14.25" x14ac:dyDescent="0.2">
      <c r="A3190" s="18"/>
      <c r="B3190" s="16"/>
      <c r="C3190" s="17"/>
      <c r="D3190" s="16"/>
    </row>
    <row r="3191" spans="1:4" s="3" customFormat="1" ht="14.25" x14ac:dyDescent="0.2">
      <c r="A3191" s="15"/>
      <c r="B3191" s="16"/>
      <c r="C3191" s="17"/>
      <c r="D3191" s="16"/>
    </row>
    <row r="3192" spans="1:4" s="3" customFormat="1" ht="14.25" x14ac:dyDescent="0.2">
      <c r="A3192" s="18"/>
      <c r="B3192" s="16"/>
      <c r="C3192" s="17"/>
      <c r="D3192" s="16"/>
    </row>
    <row r="3193" spans="1:4" s="3" customFormat="1" ht="14.25" x14ac:dyDescent="0.2">
      <c r="A3193" s="15"/>
      <c r="B3193" s="16"/>
      <c r="C3193" s="17"/>
      <c r="D3193" s="16"/>
    </row>
    <row r="3194" spans="1:4" s="3" customFormat="1" ht="14.25" x14ac:dyDescent="0.2">
      <c r="A3194" s="18"/>
      <c r="B3194" s="16"/>
      <c r="C3194" s="17"/>
      <c r="D3194" s="16"/>
    </row>
    <row r="3195" spans="1:4" s="3" customFormat="1" ht="14.25" x14ac:dyDescent="0.2">
      <c r="A3195" s="15"/>
      <c r="B3195" s="16"/>
      <c r="C3195" s="17"/>
      <c r="D3195" s="16"/>
    </row>
    <row r="3196" spans="1:4" s="3" customFormat="1" ht="14.25" x14ac:dyDescent="0.2">
      <c r="A3196" s="18"/>
      <c r="B3196" s="16"/>
      <c r="C3196" s="17"/>
      <c r="D3196" s="16"/>
    </row>
    <row r="3197" spans="1:4" s="3" customFormat="1" ht="14.25" x14ac:dyDescent="0.2">
      <c r="A3197" s="15"/>
      <c r="B3197" s="16"/>
      <c r="C3197" s="17"/>
      <c r="D3197" s="16"/>
    </row>
    <row r="3198" spans="1:4" s="3" customFormat="1" ht="14.25" x14ac:dyDescent="0.2">
      <c r="A3198" s="18"/>
      <c r="B3198" s="16"/>
      <c r="C3198" s="17"/>
      <c r="D3198" s="16"/>
    </row>
    <row r="3199" spans="1:4" s="3" customFormat="1" ht="14.25" x14ac:dyDescent="0.2">
      <c r="A3199" s="15"/>
      <c r="B3199" s="16"/>
      <c r="C3199" s="17"/>
      <c r="D3199" s="16"/>
    </row>
    <row r="3200" spans="1:4" s="3" customFormat="1" ht="14.25" x14ac:dyDescent="0.2">
      <c r="A3200" s="18"/>
      <c r="B3200" s="16"/>
      <c r="C3200" s="17"/>
      <c r="D3200" s="16"/>
    </row>
    <row r="3201" spans="1:4" s="3" customFormat="1" ht="14.25" x14ac:dyDescent="0.2">
      <c r="A3201" s="15"/>
      <c r="B3201" s="16"/>
      <c r="C3201" s="17"/>
      <c r="D3201" s="16"/>
    </row>
    <row r="3202" spans="1:4" s="3" customFormat="1" ht="14.25" x14ac:dyDescent="0.2">
      <c r="A3202" s="18"/>
      <c r="B3202" s="16"/>
      <c r="C3202" s="17"/>
      <c r="D3202" s="16"/>
    </row>
    <row r="3203" spans="1:4" s="3" customFormat="1" ht="14.25" x14ac:dyDescent="0.2">
      <c r="A3203" s="15"/>
      <c r="B3203" s="16"/>
      <c r="C3203" s="17"/>
      <c r="D3203" s="16"/>
    </row>
    <row r="3204" spans="1:4" s="3" customFormat="1" ht="14.25" x14ac:dyDescent="0.2">
      <c r="A3204" s="18"/>
      <c r="B3204" s="16"/>
      <c r="C3204" s="17"/>
      <c r="D3204" s="16"/>
    </row>
    <row r="3205" spans="1:4" s="3" customFormat="1" ht="14.25" x14ac:dyDescent="0.2">
      <c r="A3205" s="15"/>
      <c r="B3205" s="16"/>
      <c r="C3205" s="17"/>
      <c r="D3205" s="16"/>
    </row>
    <row r="3206" spans="1:4" s="3" customFormat="1" ht="14.25" x14ac:dyDescent="0.2">
      <c r="A3206" s="18"/>
      <c r="B3206" s="16"/>
      <c r="C3206" s="17"/>
      <c r="D3206" s="16"/>
    </row>
    <row r="3207" spans="1:4" s="3" customFormat="1" ht="14.25" x14ac:dyDescent="0.2">
      <c r="A3207" s="15"/>
      <c r="B3207" s="16"/>
      <c r="C3207" s="17"/>
      <c r="D3207" s="16"/>
    </row>
    <row r="3208" spans="1:4" s="3" customFormat="1" ht="14.25" x14ac:dyDescent="0.2">
      <c r="A3208" s="18"/>
      <c r="B3208" s="16"/>
      <c r="C3208" s="17"/>
      <c r="D3208" s="16"/>
    </row>
    <row r="3209" spans="1:4" s="3" customFormat="1" ht="14.25" x14ac:dyDescent="0.2">
      <c r="A3209" s="15"/>
      <c r="B3209" s="16"/>
      <c r="C3209" s="17"/>
      <c r="D3209" s="16"/>
    </row>
    <row r="3210" spans="1:4" s="3" customFormat="1" ht="14.25" x14ac:dyDescent="0.2">
      <c r="A3210" s="18"/>
      <c r="B3210" s="16"/>
      <c r="C3210" s="17"/>
      <c r="D3210" s="16"/>
    </row>
    <row r="3211" spans="1:4" s="3" customFormat="1" ht="14.25" x14ac:dyDescent="0.2">
      <c r="A3211" s="15"/>
      <c r="B3211" s="16"/>
      <c r="C3211" s="17"/>
      <c r="D3211" s="16"/>
    </row>
    <row r="3212" spans="1:4" s="3" customFormat="1" ht="14.25" x14ac:dyDescent="0.2">
      <c r="A3212" s="18"/>
      <c r="B3212" s="16"/>
      <c r="C3212" s="17"/>
      <c r="D3212" s="16"/>
    </row>
    <row r="3213" spans="1:4" s="3" customFormat="1" ht="14.25" x14ac:dyDescent="0.2">
      <c r="A3213" s="15"/>
      <c r="B3213" s="16"/>
      <c r="C3213" s="17"/>
      <c r="D3213" s="16"/>
    </row>
    <row r="3214" spans="1:4" s="3" customFormat="1" ht="14.25" x14ac:dyDescent="0.2">
      <c r="A3214" s="18"/>
      <c r="B3214" s="16"/>
      <c r="C3214" s="17"/>
      <c r="D3214" s="16"/>
    </row>
    <row r="3215" spans="1:4" s="3" customFormat="1" ht="14.25" x14ac:dyDescent="0.2">
      <c r="A3215" s="15"/>
      <c r="B3215" s="16"/>
      <c r="C3215" s="17"/>
      <c r="D3215" s="16"/>
    </row>
    <row r="3216" spans="1:4" s="3" customFormat="1" ht="14.25" x14ac:dyDescent="0.2">
      <c r="A3216" s="18"/>
      <c r="B3216" s="16"/>
      <c r="C3216" s="17"/>
      <c r="D3216" s="16"/>
    </row>
    <row r="3217" spans="1:4" s="3" customFormat="1" ht="14.25" x14ac:dyDescent="0.2">
      <c r="A3217" s="15"/>
      <c r="B3217" s="16"/>
      <c r="C3217" s="17"/>
      <c r="D3217" s="16"/>
    </row>
    <row r="3218" spans="1:4" s="3" customFormat="1" ht="14.25" x14ac:dyDescent="0.2">
      <c r="A3218" s="18"/>
      <c r="B3218" s="16"/>
      <c r="C3218" s="17"/>
      <c r="D3218" s="16"/>
    </row>
    <row r="3219" spans="1:4" s="3" customFormat="1" ht="14.25" x14ac:dyDescent="0.2">
      <c r="A3219" s="15"/>
      <c r="B3219" s="16"/>
      <c r="C3219" s="17"/>
      <c r="D3219" s="16"/>
    </row>
    <row r="3220" spans="1:4" s="3" customFormat="1" ht="14.25" x14ac:dyDescent="0.2">
      <c r="A3220" s="18"/>
      <c r="B3220" s="16"/>
      <c r="C3220" s="17"/>
      <c r="D3220" s="16"/>
    </row>
    <row r="3221" spans="1:4" s="3" customFormat="1" ht="14.25" x14ac:dyDescent="0.2">
      <c r="A3221" s="15"/>
      <c r="B3221" s="16"/>
      <c r="C3221" s="17"/>
      <c r="D3221" s="16"/>
    </row>
    <row r="3222" spans="1:4" s="3" customFormat="1" ht="14.25" x14ac:dyDescent="0.2">
      <c r="A3222" s="18"/>
      <c r="B3222" s="16"/>
      <c r="C3222" s="17"/>
      <c r="D3222" s="16"/>
    </row>
    <row r="3223" spans="1:4" s="3" customFormat="1" ht="14.25" x14ac:dyDescent="0.2">
      <c r="A3223" s="15"/>
      <c r="B3223" s="16"/>
      <c r="C3223" s="17"/>
      <c r="D3223" s="16"/>
    </row>
    <row r="3224" spans="1:4" s="3" customFormat="1" ht="14.25" x14ac:dyDescent="0.2">
      <c r="A3224" s="18"/>
      <c r="B3224" s="16"/>
      <c r="C3224" s="17"/>
      <c r="D3224" s="16"/>
    </row>
    <row r="3225" spans="1:4" s="3" customFormat="1" ht="14.25" x14ac:dyDescent="0.2">
      <c r="A3225" s="15"/>
      <c r="B3225" s="16"/>
      <c r="C3225" s="17"/>
      <c r="D3225" s="16"/>
    </row>
    <row r="3226" spans="1:4" s="3" customFormat="1" ht="14.25" x14ac:dyDescent="0.2">
      <c r="A3226" s="18"/>
      <c r="B3226" s="16"/>
      <c r="C3226" s="17"/>
      <c r="D3226" s="16"/>
    </row>
    <row r="3227" spans="1:4" s="3" customFormat="1" ht="14.25" x14ac:dyDescent="0.2">
      <c r="A3227" s="15"/>
      <c r="B3227" s="16"/>
      <c r="C3227" s="17"/>
      <c r="D3227" s="16"/>
    </row>
    <row r="3228" spans="1:4" s="3" customFormat="1" ht="14.25" x14ac:dyDescent="0.2">
      <c r="A3228" s="18"/>
      <c r="B3228" s="16"/>
      <c r="C3228" s="17"/>
      <c r="D3228" s="16"/>
    </row>
    <row r="3229" spans="1:4" s="3" customFormat="1" ht="14.25" x14ac:dyDescent="0.2">
      <c r="A3229" s="15"/>
      <c r="B3229" s="16"/>
      <c r="C3229" s="17"/>
      <c r="D3229" s="16"/>
    </row>
    <row r="3230" spans="1:4" s="3" customFormat="1" ht="14.25" x14ac:dyDescent="0.2">
      <c r="A3230" s="18"/>
      <c r="B3230" s="16"/>
      <c r="C3230" s="17"/>
      <c r="D3230" s="16"/>
    </row>
    <row r="3231" spans="1:4" s="3" customFormat="1" ht="14.25" x14ac:dyDescent="0.2">
      <c r="A3231" s="15"/>
      <c r="B3231" s="16"/>
      <c r="C3231" s="17"/>
      <c r="D3231" s="16"/>
    </row>
    <row r="3232" spans="1:4" s="3" customFormat="1" ht="14.25" x14ac:dyDescent="0.2">
      <c r="A3232" s="18"/>
      <c r="B3232" s="16"/>
      <c r="C3232" s="17"/>
      <c r="D3232" s="16"/>
    </row>
    <row r="3233" spans="1:4" s="3" customFormat="1" ht="14.25" x14ac:dyDescent="0.2">
      <c r="A3233" s="15"/>
      <c r="B3233" s="16"/>
      <c r="C3233" s="17"/>
      <c r="D3233" s="16"/>
    </row>
    <row r="3234" spans="1:4" s="3" customFormat="1" ht="14.25" x14ac:dyDescent="0.2">
      <c r="A3234" s="18"/>
      <c r="B3234" s="16"/>
      <c r="C3234" s="17"/>
      <c r="D3234" s="16"/>
    </row>
    <row r="3235" spans="1:4" s="3" customFormat="1" ht="14.25" x14ac:dyDescent="0.2">
      <c r="A3235" s="15"/>
      <c r="B3235" s="16"/>
      <c r="C3235" s="17"/>
      <c r="D3235" s="16"/>
    </row>
    <row r="3236" spans="1:4" s="3" customFormat="1" ht="14.25" x14ac:dyDescent="0.2">
      <c r="A3236" s="18"/>
      <c r="B3236" s="16"/>
      <c r="C3236" s="17"/>
      <c r="D3236" s="16"/>
    </row>
    <row r="3237" spans="1:4" s="3" customFormat="1" ht="14.25" x14ac:dyDescent="0.2">
      <c r="A3237" s="15"/>
      <c r="B3237" s="16"/>
      <c r="C3237" s="17"/>
      <c r="D3237" s="16"/>
    </row>
    <row r="3238" spans="1:4" s="3" customFormat="1" ht="14.25" x14ac:dyDescent="0.2">
      <c r="A3238" s="18"/>
      <c r="B3238" s="16"/>
      <c r="C3238" s="17"/>
      <c r="D3238" s="16"/>
    </row>
    <row r="3239" spans="1:4" s="3" customFormat="1" ht="14.25" x14ac:dyDescent="0.2">
      <c r="A3239" s="15"/>
      <c r="B3239" s="16"/>
      <c r="C3239" s="17"/>
      <c r="D3239" s="16"/>
    </row>
    <row r="3240" spans="1:4" s="3" customFormat="1" ht="14.25" x14ac:dyDescent="0.2">
      <c r="A3240" s="18"/>
      <c r="B3240" s="16"/>
      <c r="C3240" s="17"/>
      <c r="D3240" s="16"/>
    </row>
    <row r="3241" spans="1:4" s="3" customFormat="1" ht="14.25" x14ac:dyDescent="0.2">
      <c r="A3241" s="15"/>
      <c r="B3241" s="16"/>
      <c r="C3241" s="17"/>
      <c r="D3241" s="16"/>
    </row>
    <row r="3242" spans="1:4" s="3" customFormat="1" ht="14.25" x14ac:dyDescent="0.2">
      <c r="A3242" s="18"/>
      <c r="B3242" s="16"/>
      <c r="C3242" s="17"/>
      <c r="D3242" s="16"/>
    </row>
    <row r="3243" spans="1:4" s="3" customFormat="1" ht="14.25" x14ac:dyDescent="0.2">
      <c r="A3243" s="15"/>
      <c r="B3243" s="16"/>
      <c r="C3243" s="17"/>
      <c r="D3243" s="16"/>
    </row>
    <row r="3244" spans="1:4" s="3" customFormat="1" ht="14.25" x14ac:dyDescent="0.2">
      <c r="A3244" s="18"/>
      <c r="B3244" s="16"/>
      <c r="C3244" s="17"/>
      <c r="D3244" s="16"/>
    </row>
    <row r="3245" spans="1:4" s="3" customFormat="1" ht="14.25" x14ac:dyDescent="0.2">
      <c r="A3245" s="15"/>
      <c r="B3245" s="16"/>
      <c r="C3245" s="17"/>
      <c r="D3245" s="16"/>
    </row>
    <row r="3246" spans="1:4" s="3" customFormat="1" ht="14.25" x14ac:dyDescent="0.2">
      <c r="A3246" s="18"/>
      <c r="B3246" s="16"/>
      <c r="C3246" s="17"/>
      <c r="D3246" s="16"/>
    </row>
    <row r="3247" spans="1:4" s="3" customFormat="1" ht="14.25" x14ac:dyDescent="0.2">
      <c r="A3247" s="15"/>
      <c r="B3247" s="16"/>
      <c r="C3247" s="17"/>
      <c r="D3247" s="16"/>
    </row>
    <row r="3248" spans="1:4" s="3" customFormat="1" ht="14.25" x14ac:dyDescent="0.2">
      <c r="A3248" s="18"/>
      <c r="B3248" s="16"/>
      <c r="C3248" s="17"/>
      <c r="D3248" s="16"/>
    </row>
    <row r="3249" spans="1:4" s="3" customFormat="1" x14ac:dyDescent="0.2">
      <c r="A3249" s="19"/>
      <c r="B3249" s="20"/>
      <c r="C3249" s="21"/>
      <c r="D3249" s="20"/>
    </row>
    <row r="3250" spans="1:4" s="3" customFormat="1" x14ac:dyDescent="0.2">
      <c r="A3250" s="19"/>
      <c r="B3250" s="20"/>
      <c r="C3250" s="21"/>
      <c r="D3250" s="20"/>
    </row>
    <row r="3251" spans="1:4" s="3" customFormat="1" x14ac:dyDescent="0.2">
      <c r="A3251" s="19"/>
      <c r="B3251" s="20"/>
      <c r="C3251" s="21"/>
      <c r="D3251" s="20"/>
    </row>
    <row r="3252" spans="1:4" s="3" customFormat="1" x14ac:dyDescent="0.2">
      <c r="A3252" s="19"/>
      <c r="B3252" s="20"/>
      <c r="C3252" s="21"/>
      <c r="D3252" s="20"/>
    </row>
    <row r="3253" spans="1:4" s="3" customFormat="1" x14ac:dyDescent="0.2">
      <c r="A3253" s="19"/>
      <c r="B3253" s="20"/>
      <c r="C3253" s="21"/>
      <c r="D3253" s="20"/>
    </row>
    <row r="3254" spans="1:4" s="3" customFormat="1" x14ac:dyDescent="0.2">
      <c r="A3254" s="19"/>
      <c r="B3254" s="20"/>
      <c r="C3254" s="21"/>
      <c r="D3254" s="20"/>
    </row>
    <row r="3255" spans="1:4" s="3" customFormat="1" x14ac:dyDescent="0.2">
      <c r="A3255" s="19"/>
      <c r="B3255" s="20"/>
      <c r="C3255" s="21"/>
      <c r="D3255" s="20"/>
    </row>
    <row r="3256" spans="1:4" s="3" customFormat="1" x14ac:dyDescent="0.2">
      <c r="A3256" s="19"/>
      <c r="B3256" s="20"/>
      <c r="C3256" s="21"/>
      <c r="D3256" s="20"/>
    </row>
    <row r="3257" spans="1:4" s="3" customFormat="1" x14ac:dyDescent="0.2">
      <c r="A3257" s="19"/>
      <c r="B3257" s="20"/>
      <c r="C3257" s="21"/>
      <c r="D3257" s="20"/>
    </row>
    <row r="3258" spans="1:4" s="3" customFormat="1" x14ac:dyDescent="0.2">
      <c r="A3258" s="19"/>
      <c r="B3258" s="20"/>
      <c r="C3258" s="21"/>
      <c r="D3258" s="20"/>
    </row>
    <row r="3259" spans="1:4" s="3" customFormat="1" x14ac:dyDescent="0.2">
      <c r="A3259" s="19"/>
      <c r="B3259" s="20"/>
      <c r="C3259" s="21"/>
      <c r="D3259" s="20"/>
    </row>
    <row r="3260" spans="1:4" s="3" customFormat="1" x14ac:dyDescent="0.2">
      <c r="A3260" s="19"/>
      <c r="B3260" s="20"/>
      <c r="C3260" s="21"/>
      <c r="D3260" s="20"/>
    </row>
    <row r="3261" spans="1:4" s="3" customFormat="1" x14ac:dyDescent="0.2">
      <c r="A3261" s="19"/>
      <c r="B3261" s="20"/>
      <c r="C3261" s="21"/>
      <c r="D3261" s="20"/>
    </row>
    <row r="3262" spans="1:4" s="3" customFormat="1" x14ac:dyDescent="0.2">
      <c r="A3262" s="19"/>
      <c r="B3262" s="20"/>
      <c r="C3262" s="21"/>
      <c r="D3262" s="20"/>
    </row>
    <row r="3263" spans="1:4" s="3" customFormat="1" x14ac:dyDescent="0.2">
      <c r="A3263" s="19"/>
      <c r="B3263" s="20"/>
      <c r="C3263" s="21"/>
      <c r="D3263" s="20"/>
    </row>
    <row r="3264" spans="1:4" s="3" customFormat="1" x14ac:dyDescent="0.2">
      <c r="A3264" s="19"/>
      <c r="B3264" s="20"/>
      <c r="C3264" s="21"/>
      <c r="D3264" s="20"/>
    </row>
    <row r="3265" spans="1:4" s="3" customFormat="1" x14ac:dyDescent="0.2">
      <c r="A3265" s="19"/>
      <c r="B3265" s="20"/>
      <c r="C3265" s="21"/>
      <c r="D3265" s="20"/>
    </row>
    <row r="3266" spans="1:4" s="3" customFormat="1" x14ac:dyDescent="0.2">
      <c r="A3266" s="19"/>
      <c r="B3266" s="20"/>
      <c r="C3266" s="21"/>
      <c r="D3266" s="20"/>
    </row>
    <row r="3267" spans="1:4" s="3" customFormat="1" x14ac:dyDescent="0.2">
      <c r="A3267" s="19"/>
      <c r="B3267" s="20"/>
      <c r="C3267" s="21"/>
      <c r="D3267" s="20"/>
    </row>
    <row r="3268" spans="1:4" s="3" customFormat="1" x14ac:dyDescent="0.2">
      <c r="A3268" s="19"/>
      <c r="B3268" s="20"/>
      <c r="C3268" s="21"/>
      <c r="D3268" s="20"/>
    </row>
    <row r="3269" spans="1:4" s="3" customFormat="1" x14ac:dyDescent="0.2">
      <c r="A3269" s="19"/>
      <c r="B3269" s="20"/>
      <c r="C3269" s="21"/>
      <c r="D3269" s="20"/>
    </row>
    <row r="3270" spans="1:4" s="3" customFormat="1" x14ac:dyDescent="0.2">
      <c r="A3270" s="19"/>
      <c r="B3270" s="20"/>
      <c r="C3270" s="21"/>
      <c r="D3270" s="20"/>
    </row>
    <row r="3271" spans="1:4" s="3" customFormat="1" x14ac:dyDescent="0.2">
      <c r="A3271" s="19"/>
      <c r="B3271" s="20"/>
      <c r="C3271" s="21"/>
      <c r="D3271" s="20"/>
    </row>
    <row r="3272" spans="1:4" s="3" customFormat="1" x14ac:dyDescent="0.2">
      <c r="A3272" s="19"/>
      <c r="B3272" s="20"/>
      <c r="C3272" s="21"/>
      <c r="D3272" s="20"/>
    </row>
    <row r="3273" spans="1:4" s="3" customFormat="1" x14ac:dyDescent="0.2">
      <c r="A3273" s="19"/>
      <c r="B3273" s="20"/>
      <c r="C3273" s="21"/>
      <c r="D3273" s="20"/>
    </row>
    <row r="3274" spans="1:4" s="3" customFormat="1" x14ac:dyDescent="0.2">
      <c r="A3274" s="19"/>
      <c r="B3274" s="20"/>
      <c r="C3274" s="21"/>
      <c r="D3274" s="20"/>
    </row>
    <row r="3275" spans="1:4" s="3" customFormat="1" x14ac:dyDescent="0.2">
      <c r="A3275" s="19"/>
      <c r="B3275" s="20"/>
      <c r="C3275" s="21"/>
      <c r="D3275" s="20"/>
    </row>
    <row r="3276" spans="1:4" s="3" customFormat="1" x14ac:dyDescent="0.2">
      <c r="A3276" s="19"/>
      <c r="B3276" s="20"/>
      <c r="C3276" s="21"/>
      <c r="D3276" s="20"/>
    </row>
    <row r="3277" spans="1:4" s="3" customFormat="1" x14ac:dyDescent="0.2">
      <c r="A3277" s="19"/>
      <c r="B3277" s="20"/>
      <c r="C3277" s="21"/>
      <c r="D3277" s="20"/>
    </row>
    <row r="3278" spans="1:4" s="3" customFormat="1" x14ac:dyDescent="0.2">
      <c r="A3278" s="19"/>
      <c r="B3278" s="20"/>
      <c r="C3278" s="21"/>
      <c r="D3278" s="20"/>
    </row>
    <row r="3279" spans="1:4" s="3" customFormat="1" x14ac:dyDescent="0.2">
      <c r="A3279" s="19"/>
      <c r="B3279" s="20"/>
      <c r="C3279" s="21"/>
      <c r="D3279" s="20"/>
    </row>
    <row r="3280" spans="1:4" s="3" customFormat="1" x14ac:dyDescent="0.2">
      <c r="A3280" s="19"/>
      <c r="B3280" s="20"/>
      <c r="C3280" s="21"/>
      <c r="D3280" s="20"/>
    </row>
    <row r="3281" spans="1:4" s="3" customFormat="1" x14ac:dyDescent="0.2">
      <c r="A3281" s="19"/>
      <c r="B3281" s="20"/>
      <c r="C3281" s="21"/>
      <c r="D3281" s="20"/>
    </row>
    <row r="3282" spans="1:4" s="3" customFormat="1" x14ac:dyDescent="0.2">
      <c r="A3282" s="19"/>
      <c r="B3282" s="20"/>
      <c r="C3282" s="21"/>
      <c r="D3282" s="20"/>
    </row>
    <row r="3283" spans="1:4" s="3" customFormat="1" x14ac:dyDescent="0.2">
      <c r="A3283" s="19"/>
      <c r="B3283" s="20"/>
      <c r="C3283" s="21"/>
      <c r="D3283" s="20"/>
    </row>
    <row r="3284" spans="1:4" s="3" customFormat="1" x14ac:dyDescent="0.2">
      <c r="A3284" s="19"/>
      <c r="B3284" s="20"/>
      <c r="C3284" s="21"/>
      <c r="D3284" s="20"/>
    </row>
    <row r="3285" spans="1:4" s="3" customFormat="1" x14ac:dyDescent="0.2">
      <c r="A3285" s="19"/>
      <c r="B3285" s="20"/>
      <c r="C3285" s="21"/>
      <c r="D3285" s="20"/>
    </row>
    <row r="3286" spans="1:4" s="3" customFormat="1" x14ac:dyDescent="0.2">
      <c r="A3286" s="19"/>
      <c r="B3286" s="20"/>
      <c r="C3286" s="21"/>
      <c r="D3286" s="20"/>
    </row>
    <row r="3287" spans="1:4" s="3" customFormat="1" x14ac:dyDescent="0.2">
      <c r="A3287" s="19"/>
      <c r="B3287" s="20"/>
      <c r="C3287" s="21"/>
      <c r="D3287" s="20"/>
    </row>
    <row r="3288" spans="1:4" s="3" customFormat="1" x14ac:dyDescent="0.2">
      <c r="A3288" s="19"/>
      <c r="B3288" s="20"/>
      <c r="C3288" s="21"/>
      <c r="D3288" s="20"/>
    </row>
    <row r="3289" spans="1:4" s="3" customFormat="1" x14ac:dyDescent="0.2">
      <c r="A3289" s="19"/>
      <c r="B3289" s="20"/>
      <c r="C3289" s="21"/>
      <c r="D3289" s="20"/>
    </row>
    <row r="3290" spans="1:4" s="3" customFormat="1" x14ac:dyDescent="0.2">
      <c r="A3290" s="19"/>
      <c r="B3290" s="20"/>
      <c r="C3290" s="21"/>
      <c r="D3290" s="20"/>
    </row>
    <row r="3291" spans="1:4" s="3" customFormat="1" x14ac:dyDescent="0.2">
      <c r="A3291" s="19"/>
      <c r="B3291" s="20"/>
      <c r="C3291" s="21"/>
      <c r="D3291" s="20"/>
    </row>
    <row r="3292" spans="1:4" s="3" customFormat="1" x14ac:dyDescent="0.2">
      <c r="A3292" s="19"/>
      <c r="B3292" s="20"/>
      <c r="C3292" s="21"/>
      <c r="D3292" s="20"/>
    </row>
    <row r="3293" spans="1:4" s="3" customFormat="1" x14ac:dyDescent="0.2">
      <c r="A3293" s="19"/>
      <c r="B3293" s="20"/>
      <c r="C3293" s="21"/>
      <c r="D3293" s="20"/>
    </row>
    <row r="3294" spans="1:4" s="3" customFormat="1" x14ac:dyDescent="0.2">
      <c r="A3294" s="19"/>
      <c r="B3294" s="20"/>
      <c r="C3294" s="21"/>
      <c r="D3294" s="20"/>
    </row>
    <row r="3295" spans="1:4" s="3" customFormat="1" x14ac:dyDescent="0.2">
      <c r="A3295" s="19"/>
      <c r="B3295" s="20"/>
      <c r="C3295" s="21"/>
      <c r="D3295" s="20"/>
    </row>
    <row r="3296" spans="1:4" s="3" customFormat="1" x14ac:dyDescent="0.2">
      <c r="A3296" s="19"/>
      <c r="B3296" s="20"/>
      <c r="C3296" s="21"/>
      <c r="D3296" s="20"/>
    </row>
    <row r="3297" spans="1:4" s="3" customFormat="1" x14ac:dyDescent="0.2">
      <c r="A3297" s="19"/>
      <c r="B3297" s="20"/>
      <c r="C3297" s="21"/>
      <c r="D3297" s="20"/>
    </row>
    <row r="3298" spans="1:4" s="3" customFormat="1" x14ac:dyDescent="0.2">
      <c r="A3298" s="19"/>
      <c r="B3298" s="20"/>
      <c r="C3298" s="21"/>
      <c r="D3298" s="20"/>
    </row>
    <row r="3299" spans="1:4" s="3" customFormat="1" x14ac:dyDescent="0.2">
      <c r="A3299" s="19"/>
      <c r="B3299" s="20"/>
      <c r="C3299" s="21"/>
      <c r="D3299" s="20"/>
    </row>
    <row r="3300" spans="1:4" s="3" customFormat="1" x14ac:dyDescent="0.2">
      <c r="A3300" s="19"/>
      <c r="B3300" s="20"/>
      <c r="C3300" s="21"/>
      <c r="D3300" s="20"/>
    </row>
    <row r="3301" spans="1:4" s="3" customFormat="1" x14ac:dyDescent="0.2">
      <c r="A3301" s="19"/>
      <c r="B3301" s="20"/>
      <c r="C3301" s="21"/>
      <c r="D3301" s="20"/>
    </row>
    <row r="3302" spans="1:4" s="3" customFormat="1" x14ac:dyDescent="0.2">
      <c r="A3302" s="19"/>
      <c r="B3302" s="20"/>
      <c r="C3302" s="21"/>
      <c r="D3302" s="20"/>
    </row>
    <row r="3303" spans="1:4" s="3" customFormat="1" x14ac:dyDescent="0.2">
      <c r="A3303" s="19"/>
      <c r="B3303" s="20"/>
      <c r="C3303" s="21"/>
      <c r="D3303" s="20"/>
    </row>
    <row r="3304" spans="1:4" s="3" customFormat="1" x14ac:dyDescent="0.2">
      <c r="A3304" s="19"/>
      <c r="B3304" s="20"/>
      <c r="C3304" s="21"/>
      <c r="D3304" s="20"/>
    </row>
    <row r="3305" spans="1:4" s="3" customFormat="1" x14ac:dyDescent="0.2">
      <c r="A3305" s="19"/>
      <c r="B3305" s="20"/>
      <c r="C3305" s="21"/>
      <c r="D3305" s="20"/>
    </row>
    <row r="3306" spans="1:4" s="3" customFormat="1" x14ac:dyDescent="0.2">
      <c r="A3306" s="19"/>
      <c r="B3306" s="20"/>
      <c r="C3306" s="21"/>
      <c r="D3306" s="20"/>
    </row>
    <row r="3307" spans="1:4" s="3" customFormat="1" x14ac:dyDescent="0.2">
      <c r="A3307" s="19"/>
      <c r="B3307" s="20"/>
      <c r="C3307" s="21"/>
      <c r="D3307" s="20"/>
    </row>
    <row r="3308" spans="1:4" s="3" customFormat="1" x14ac:dyDescent="0.2">
      <c r="A3308" s="19"/>
      <c r="B3308" s="20"/>
      <c r="C3308" s="21"/>
      <c r="D3308" s="20"/>
    </row>
    <row r="3309" spans="1:4" s="3" customFormat="1" x14ac:dyDescent="0.2">
      <c r="A3309" s="19"/>
      <c r="B3309" s="20"/>
      <c r="C3309" s="21"/>
      <c r="D3309" s="20"/>
    </row>
    <row r="3310" spans="1:4" s="3" customFormat="1" x14ac:dyDescent="0.2">
      <c r="A3310" s="19"/>
      <c r="B3310" s="20"/>
      <c r="C3310" s="21"/>
      <c r="D3310" s="20"/>
    </row>
    <row r="3311" spans="1:4" s="3" customFormat="1" x14ac:dyDescent="0.2">
      <c r="A3311" s="19"/>
      <c r="B3311" s="20"/>
      <c r="C3311" s="21"/>
      <c r="D3311" s="20"/>
    </row>
    <row r="3312" spans="1:4" s="3" customFormat="1" x14ac:dyDescent="0.2">
      <c r="A3312" s="19"/>
      <c r="B3312" s="20"/>
      <c r="C3312" s="21"/>
      <c r="D3312" s="20"/>
    </row>
    <row r="3313" spans="1:4" s="3" customFormat="1" x14ac:dyDescent="0.2">
      <c r="A3313" s="19"/>
      <c r="B3313" s="20"/>
      <c r="C3313" s="21"/>
      <c r="D3313" s="20"/>
    </row>
    <row r="3314" spans="1:4" s="3" customFormat="1" x14ac:dyDescent="0.2">
      <c r="A3314" s="19"/>
      <c r="B3314" s="20"/>
      <c r="C3314" s="21"/>
      <c r="D3314" s="20"/>
    </row>
    <row r="3315" spans="1:4" s="3" customFormat="1" x14ac:dyDescent="0.2">
      <c r="A3315" s="19"/>
      <c r="B3315" s="20"/>
      <c r="C3315" s="21"/>
      <c r="D3315" s="20"/>
    </row>
    <row r="3316" spans="1:4" s="3" customFormat="1" x14ac:dyDescent="0.2">
      <c r="A3316" s="19"/>
      <c r="B3316" s="20"/>
      <c r="C3316" s="21"/>
      <c r="D3316" s="20"/>
    </row>
    <row r="3317" spans="1:4" s="3" customFormat="1" x14ac:dyDescent="0.2">
      <c r="A3317" s="19"/>
      <c r="B3317" s="20"/>
      <c r="C3317" s="21"/>
      <c r="D3317" s="20"/>
    </row>
    <row r="3318" spans="1:4" s="3" customFormat="1" x14ac:dyDescent="0.2">
      <c r="A3318" s="19"/>
      <c r="B3318" s="20"/>
      <c r="C3318" s="21"/>
      <c r="D3318" s="20"/>
    </row>
    <row r="3319" spans="1:4" s="3" customFormat="1" x14ac:dyDescent="0.2">
      <c r="A3319" s="19"/>
      <c r="B3319" s="20"/>
      <c r="C3319" s="21"/>
      <c r="D3319" s="20"/>
    </row>
    <row r="3320" spans="1:4" s="3" customFormat="1" x14ac:dyDescent="0.2">
      <c r="A3320" s="19"/>
      <c r="B3320" s="20"/>
      <c r="C3320" s="21"/>
      <c r="D3320" s="20"/>
    </row>
    <row r="3321" spans="1:4" s="3" customFormat="1" x14ac:dyDescent="0.2">
      <c r="A3321" s="19"/>
      <c r="B3321" s="20"/>
      <c r="C3321" s="21"/>
      <c r="D3321" s="20"/>
    </row>
    <row r="3322" spans="1:4" s="3" customFormat="1" x14ac:dyDescent="0.2">
      <c r="A3322" s="19"/>
      <c r="B3322" s="20"/>
      <c r="C3322" s="21"/>
      <c r="D3322" s="20"/>
    </row>
    <row r="3323" spans="1:4" s="3" customFormat="1" x14ac:dyDescent="0.2">
      <c r="A3323" s="19"/>
      <c r="B3323" s="20"/>
      <c r="C3323" s="21"/>
      <c r="D3323" s="20"/>
    </row>
    <row r="3324" spans="1:4" s="3" customFormat="1" x14ac:dyDescent="0.2">
      <c r="A3324" s="19"/>
      <c r="B3324" s="20"/>
      <c r="C3324" s="21"/>
      <c r="D3324" s="20"/>
    </row>
    <row r="3325" spans="1:4" s="3" customFormat="1" x14ac:dyDescent="0.2">
      <c r="A3325" s="19"/>
      <c r="B3325" s="20"/>
      <c r="C3325" s="21"/>
      <c r="D3325" s="20"/>
    </row>
    <row r="3326" spans="1:4" s="3" customFormat="1" x14ac:dyDescent="0.2">
      <c r="A3326" s="19"/>
      <c r="B3326" s="20"/>
      <c r="C3326" s="21"/>
      <c r="D3326" s="20"/>
    </row>
    <row r="3327" spans="1:4" s="3" customFormat="1" x14ac:dyDescent="0.2">
      <c r="A3327" s="19"/>
      <c r="B3327" s="20"/>
      <c r="C3327" s="21"/>
      <c r="D3327" s="20"/>
    </row>
    <row r="3328" spans="1:4" s="3" customFormat="1" x14ac:dyDescent="0.2">
      <c r="A3328" s="19"/>
      <c r="B3328" s="20"/>
      <c r="C3328" s="21"/>
      <c r="D3328" s="20"/>
    </row>
    <row r="3329" spans="1:4" s="3" customFormat="1" x14ac:dyDescent="0.2">
      <c r="A3329" s="19"/>
      <c r="B3329" s="20"/>
      <c r="C3329" s="21"/>
      <c r="D3329" s="20"/>
    </row>
    <row r="3330" spans="1:4" s="3" customFormat="1" x14ac:dyDescent="0.2">
      <c r="A3330" s="19"/>
      <c r="B3330" s="20"/>
      <c r="C3330" s="21"/>
      <c r="D3330" s="20"/>
    </row>
    <row r="3331" spans="1:4" s="3" customFormat="1" x14ac:dyDescent="0.2">
      <c r="A3331" s="19"/>
      <c r="B3331" s="20"/>
      <c r="C3331" s="21"/>
      <c r="D3331" s="20"/>
    </row>
    <row r="3332" spans="1:4" s="3" customFormat="1" x14ac:dyDescent="0.2">
      <c r="A3332" s="19"/>
      <c r="B3332" s="20"/>
      <c r="C3332" s="21"/>
      <c r="D3332" s="20"/>
    </row>
    <row r="3333" spans="1:4" s="3" customFormat="1" x14ac:dyDescent="0.2">
      <c r="A3333" s="19"/>
      <c r="B3333" s="20"/>
      <c r="C3333" s="21"/>
      <c r="D3333" s="20"/>
    </row>
    <row r="3334" spans="1:4" s="3" customFormat="1" x14ac:dyDescent="0.2">
      <c r="A3334" s="19"/>
      <c r="B3334" s="20"/>
      <c r="C3334" s="21"/>
      <c r="D3334" s="20"/>
    </row>
    <row r="3335" spans="1:4" s="3" customFormat="1" x14ac:dyDescent="0.2">
      <c r="A3335" s="19"/>
      <c r="B3335" s="20"/>
      <c r="C3335" s="21"/>
      <c r="D3335" s="20"/>
    </row>
    <row r="3336" spans="1:4" s="3" customFormat="1" x14ac:dyDescent="0.2">
      <c r="A3336" s="19"/>
      <c r="B3336" s="20"/>
      <c r="C3336" s="21"/>
      <c r="D3336" s="20"/>
    </row>
    <row r="3337" spans="1:4" s="3" customFormat="1" x14ac:dyDescent="0.2">
      <c r="A3337" s="19"/>
      <c r="B3337" s="20"/>
      <c r="C3337" s="21"/>
      <c r="D3337" s="20"/>
    </row>
    <row r="3338" spans="1:4" s="3" customFormat="1" x14ac:dyDescent="0.2">
      <c r="A3338" s="19"/>
      <c r="B3338" s="20"/>
      <c r="C3338" s="21"/>
      <c r="D3338" s="20"/>
    </row>
    <row r="3339" spans="1:4" s="3" customFormat="1" x14ac:dyDescent="0.2">
      <c r="A3339" s="19"/>
      <c r="B3339" s="20"/>
      <c r="C3339" s="21"/>
      <c r="D3339" s="20"/>
    </row>
    <row r="3340" spans="1:4" s="3" customFormat="1" x14ac:dyDescent="0.2">
      <c r="A3340" s="19"/>
      <c r="B3340" s="20"/>
      <c r="C3340" s="21"/>
      <c r="D3340" s="20"/>
    </row>
    <row r="3341" spans="1:4" s="3" customFormat="1" x14ac:dyDescent="0.2">
      <c r="A3341" s="19"/>
      <c r="B3341" s="20"/>
      <c r="C3341" s="21"/>
      <c r="D3341" s="20"/>
    </row>
    <row r="3342" spans="1:4" s="3" customFormat="1" x14ac:dyDescent="0.2">
      <c r="A3342" s="19"/>
      <c r="B3342" s="20"/>
      <c r="C3342" s="21"/>
      <c r="D3342" s="20"/>
    </row>
    <row r="3343" spans="1:4" s="3" customFormat="1" x14ac:dyDescent="0.2">
      <c r="A3343" s="19"/>
      <c r="B3343" s="20"/>
      <c r="C3343" s="21"/>
      <c r="D3343" s="20"/>
    </row>
    <row r="3344" spans="1:4" s="3" customFormat="1" x14ac:dyDescent="0.2">
      <c r="A3344" s="19"/>
      <c r="B3344" s="20"/>
      <c r="C3344" s="21"/>
      <c r="D3344" s="20"/>
    </row>
    <row r="3345" spans="1:4" s="3" customFormat="1" x14ac:dyDescent="0.2">
      <c r="A3345" s="19"/>
      <c r="B3345" s="20"/>
      <c r="C3345" s="21"/>
      <c r="D3345" s="20"/>
    </row>
    <row r="3346" spans="1:4" s="3" customFormat="1" x14ac:dyDescent="0.2">
      <c r="A3346" s="19"/>
      <c r="B3346" s="20"/>
      <c r="C3346" s="21"/>
      <c r="D3346" s="20"/>
    </row>
    <row r="3347" spans="1:4" s="3" customFormat="1" x14ac:dyDescent="0.2">
      <c r="A3347" s="19"/>
      <c r="B3347" s="20"/>
      <c r="C3347" s="21"/>
      <c r="D3347" s="20"/>
    </row>
    <row r="3348" spans="1:4" s="3" customFormat="1" x14ac:dyDescent="0.2">
      <c r="A3348" s="19"/>
      <c r="B3348" s="20"/>
      <c r="C3348" s="21"/>
      <c r="D3348" s="20"/>
    </row>
    <row r="3349" spans="1:4" s="3" customFormat="1" x14ac:dyDescent="0.2">
      <c r="A3349" s="19"/>
      <c r="B3349" s="20"/>
      <c r="C3349" s="21"/>
      <c r="D3349" s="20"/>
    </row>
    <row r="3350" spans="1:4" s="3" customFormat="1" x14ac:dyDescent="0.2">
      <c r="A3350" s="19"/>
      <c r="B3350" s="20"/>
      <c r="C3350" s="21"/>
      <c r="D3350" s="20"/>
    </row>
    <row r="3351" spans="1:4" s="3" customFormat="1" x14ac:dyDescent="0.2">
      <c r="A3351" s="19"/>
      <c r="B3351" s="20"/>
      <c r="C3351" s="21"/>
      <c r="D3351" s="20"/>
    </row>
    <row r="3352" spans="1:4" s="3" customFormat="1" x14ac:dyDescent="0.2">
      <c r="A3352" s="19"/>
      <c r="B3352" s="20"/>
      <c r="C3352" s="21"/>
      <c r="D3352" s="20"/>
    </row>
    <row r="3353" spans="1:4" s="3" customFormat="1" x14ac:dyDescent="0.2">
      <c r="A3353" s="19"/>
      <c r="B3353" s="20"/>
      <c r="C3353" s="21"/>
      <c r="D3353" s="20"/>
    </row>
    <row r="3354" spans="1:4" s="3" customFormat="1" x14ac:dyDescent="0.2">
      <c r="A3354" s="19"/>
      <c r="B3354" s="20"/>
      <c r="C3354" s="21"/>
      <c r="D3354" s="20"/>
    </row>
    <row r="3355" spans="1:4" s="3" customFormat="1" x14ac:dyDescent="0.2">
      <c r="A3355" s="19"/>
      <c r="B3355" s="20"/>
      <c r="C3355" s="21"/>
      <c r="D3355" s="20"/>
    </row>
    <row r="3356" spans="1:4" s="3" customFormat="1" x14ac:dyDescent="0.2">
      <c r="A3356" s="19"/>
      <c r="B3356" s="20"/>
      <c r="C3356" s="21"/>
      <c r="D3356" s="20"/>
    </row>
    <row r="3357" spans="1:4" s="3" customFormat="1" x14ac:dyDescent="0.2">
      <c r="A3357" s="19"/>
      <c r="B3357" s="20"/>
      <c r="C3357" s="21"/>
      <c r="D3357" s="20"/>
    </row>
    <row r="3358" spans="1:4" s="3" customFormat="1" x14ac:dyDescent="0.2">
      <c r="A3358" s="19"/>
      <c r="B3358" s="20"/>
      <c r="C3358" s="21"/>
      <c r="D3358" s="20"/>
    </row>
    <row r="3359" spans="1:4" s="3" customFormat="1" x14ac:dyDescent="0.2">
      <c r="A3359" s="19"/>
      <c r="B3359" s="20"/>
      <c r="C3359" s="21"/>
      <c r="D3359" s="20"/>
    </row>
    <row r="3360" spans="1:4" s="3" customFormat="1" x14ac:dyDescent="0.2">
      <c r="A3360" s="19"/>
      <c r="B3360" s="20"/>
      <c r="C3360" s="21"/>
      <c r="D3360" s="20"/>
    </row>
    <row r="3361" spans="1:4" s="3" customFormat="1" x14ac:dyDescent="0.2">
      <c r="A3361" s="19"/>
      <c r="B3361" s="20"/>
      <c r="C3361" s="21"/>
      <c r="D3361" s="20"/>
    </row>
    <row r="3362" spans="1:4" s="3" customFormat="1" x14ac:dyDescent="0.2">
      <c r="A3362" s="19"/>
      <c r="B3362" s="20"/>
      <c r="C3362" s="21"/>
      <c r="D3362" s="20"/>
    </row>
    <row r="3363" spans="1:4" s="3" customFormat="1" x14ac:dyDescent="0.2">
      <c r="A3363" s="19"/>
      <c r="B3363" s="20"/>
      <c r="C3363" s="21"/>
      <c r="D3363" s="20"/>
    </row>
    <row r="3364" spans="1:4" s="3" customFormat="1" x14ac:dyDescent="0.2">
      <c r="A3364" s="19"/>
      <c r="B3364" s="20"/>
      <c r="C3364" s="21"/>
      <c r="D3364" s="20"/>
    </row>
    <row r="3365" spans="1:4" s="3" customFormat="1" x14ac:dyDescent="0.2">
      <c r="A3365" s="19"/>
      <c r="B3365" s="20"/>
      <c r="C3365" s="21"/>
      <c r="D3365" s="20"/>
    </row>
    <row r="3366" spans="1:4" s="3" customFormat="1" x14ac:dyDescent="0.2">
      <c r="A3366" s="19"/>
      <c r="B3366" s="20"/>
      <c r="C3366" s="21"/>
      <c r="D3366" s="20"/>
    </row>
    <row r="3367" spans="1:4" s="3" customFormat="1" x14ac:dyDescent="0.2">
      <c r="A3367" s="19"/>
      <c r="B3367" s="20"/>
      <c r="C3367" s="21"/>
      <c r="D3367" s="20"/>
    </row>
    <row r="3368" spans="1:4" s="3" customFormat="1" x14ac:dyDescent="0.2">
      <c r="A3368" s="19"/>
      <c r="B3368" s="20"/>
      <c r="C3368" s="21"/>
      <c r="D3368" s="20"/>
    </row>
    <row r="3369" spans="1:4" s="3" customFormat="1" x14ac:dyDescent="0.2">
      <c r="A3369" s="19"/>
      <c r="B3369" s="20"/>
      <c r="C3369" s="21"/>
      <c r="D3369" s="20"/>
    </row>
    <row r="3370" spans="1:4" s="3" customFormat="1" x14ac:dyDescent="0.2">
      <c r="A3370" s="19"/>
      <c r="B3370" s="20"/>
      <c r="C3370" s="21"/>
      <c r="D3370" s="20"/>
    </row>
    <row r="3371" spans="1:4" s="3" customFormat="1" x14ac:dyDescent="0.2">
      <c r="A3371" s="19"/>
      <c r="B3371" s="20"/>
      <c r="C3371" s="21"/>
      <c r="D3371" s="20"/>
    </row>
    <row r="3372" spans="1:4" s="3" customFormat="1" x14ac:dyDescent="0.2">
      <c r="A3372" s="19"/>
      <c r="B3372" s="20"/>
      <c r="C3372" s="21"/>
      <c r="D3372" s="20"/>
    </row>
    <row r="3373" spans="1:4" s="3" customFormat="1" x14ac:dyDescent="0.2">
      <c r="A3373" s="19"/>
      <c r="B3373" s="20"/>
      <c r="C3373" s="21"/>
      <c r="D3373" s="20"/>
    </row>
    <row r="3374" spans="1:4" s="3" customFormat="1" x14ac:dyDescent="0.2">
      <c r="A3374" s="19"/>
      <c r="B3374" s="20"/>
      <c r="C3374" s="21"/>
      <c r="D3374" s="20"/>
    </row>
    <row r="3375" spans="1:4" s="3" customFormat="1" x14ac:dyDescent="0.2">
      <c r="A3375" s="19"/>
      <c r="B3375" s="20"/>
      <c r="C3375" s="21"/>
      <c r="D3375" s="20"/>
    </row>
    <row r="3376" spans="1:4" s="3" customFormat="1" x14ac:dyDescent="0.2">
      <c r="A3376" s="19"/>
      <c r="B3376" s="20"/>
      <c r="C3376" s="21"/>
      <c r="D3376" s="20"/>
    </row>
    <row r="3377" spans="1:4" s="3" customFormat="1" x14ac:dyDescent="0.2">
      <c r="A3377" s="19"/>
      <c r="B3377" s="20"/>
      <c r="C3377" s="21"/>
      <c r="D3377" s="20"/>
    </row>
    <row r="3378" spans="1:4" s="3" customFormat="1" x14ac:dyDescent="0.2">
      <c r="A3378" s="19"/>
      <c r="B3378" s="20"/>
      <c r="C3378" s="21"/>
      <c r="D3378" s="20"/>
    </row>
    <row r="3379" spans="1:4" s="3" customFormat="1" x14ac:dyDescent="0.2">
      <c r="A3379" s="19"/>
      <c r="B3379" s="20"/>
      <c r="C3379" s="21"/>
      <c r="D3379" s="20"/>
    </row>
    <row r="3380" spans="1:4" s="3" customFormat="1" x14ac:dyDescent="0.2">
      <c r="A3380" s="19"/>
      <c r="B3380" s="20"/>
      <c r="C3380" s="21"/>
      <c r="D3380" s="20"/>
    </row>
    <row r="3381" spans="1:4" s="3" customFormat="1" x14ac:dyDescent="0.2">
      <c r="A3381" s="19"/>
      <c r="B3381" s="20"/>
      <c r="C3381" s="21"/>
      <c r="D3381" s="20"/>
    </row>
    <row r="3382" spans="1:4" s="3" customFormat="1" x14ac:dyDescent="0.2">
      <c r="A3382" s="19"/>
      <c r="B3382" s="20"/>
      <c r="C3382" s="21"/>
      <c r="D3382" s="20"/>
    </row>
    <row r="3383" spans="1:4" s="3" customFormat="1" x14ac:dyDescent="0.2">
      <c r="A3383" s="19"/>
      <c r="B3383" s="20"/>
      <c r="C3383" s="21"/>
      <c r="D3383" s="20"/>
    </row>
    <row r="3384" spans="1:4" s="3" customFormat="1" x14ac:dyDescent="0.2">
      <c r="A3384" s="19"/>
      <c r="B3384" s="20"/>
      <c r="C3384" s="21"/>
      <c r="D3384" s="20"/>
    </row>
    <row r="3385" spans="1:4" s="3" customFormat="1" x14ac:dyDescent="0.2">
      <c r="A3385" s="19"/>
      <c r="B3385" s="20"/>
      <c r="C3385" s="21"/>
      <c r="D3385" s="20"/>
    </row>
    <row r="3386" spans="1:4" s="3" customFormat="1" x14ac:dyDescent="0.2">
      <c r="A3386" s="19"/>
      <c r="B3386" s="20"/>
      <c r="C3386" s="21"/>
      <c r="D3386" s="20"/>
    </row>
    <row r="3387" spans="1:4" s="3" customFormat="1" x14ac:dyDescent="0.2">
      <c r="A3387" s="19"/>
      <c r="B3387" s="20"/>
      <c r="C3387" s="21"/>
      <c r="D3387" s="20"/>
    </row>
    <row r="3388" spans="1:4" s="3" customFormat="1" x14ac:dyDescent="0.2">
      <c r="A3388" s="19"/>
      <c r="B3388" s="20"/>
      <c r="C3388" s="21"/>
      <c r="D3388" s="20"/>
    </row>
    <row r="3389" spans="1:4" s="3" customFormat="1" x14ac:dyDescent="0.2">
      <c r="A3389" s="19"/>
      <c r="B3389" s="20"/>
      <c r="C3389" s="21"/>
      <c r="D3389" s="20"/>
    </row>
    <row r="3390" spans="1:4" s="3" customFormat="1" x14ac:dyDescent="0.2">
      <c r="A3390" s="19"/>
      <c r="B3390" s="20"/>
      <c r="C3390" s="21"/>
      <c r="D3390" s="20"/>
    </row>
    <row r="3391" spans="1:4" s="3" customFormat="1" x14ac:dyDescent="0.2">
      <c r="A3391" s="19"/>
      <c r="B3391" s="20"/>
      <c r="C3391" s="21"/>
      <c r="D3391" s="20"/>
    </row>
    <row r="3392" spans="1:4" s="3" customFormat="1" x14ac:dyDescent="0.2">
      <c r="A3392" s="19"/>
      <c r="B3392" s="20"/>
      <c r="C3392" s="21"/>
      <c r="D3392" s="20"/>
    </row>
    <row r="3393" spans="1:4" s="3" customFormat="1" x14ac:dyDescent="0.2">
      <c r="A3393" s="19"/>
      <c r="B3393" s="20"/>
      <c r="C3393" s="21"/>
      <c r="D3393" s="20"/>
    </row>
    <row r="3394" spans="1:4" s="3" customFormat="1" x14ac:dyDescent="0.2">
      <c r="A3394" s="19"/>
      <c r="B3394" s="20"/>
      <c r="C3394" s="21"/>
      <c r="D3394" s="20"/>
    </row>
    <row r="3395" spans="1:4" s="3" customFormat="1" x14ac:dyDescent="0.2">
      <c r="A3395" s="19"/>
      <c r="B3395" s="20"/>
      <c r="C3395" s="21"/>
      <c r="D3395" s="20"/>
    </row>
    <row r="3396" spans="1:4" s="3" customFormat="1" x14ac:dyDescent="0.2">
      <c r="A3396" s="19"/>
      <c r="B3396" s="20"/>
      <c r="C3396" s="21"/>
      <c r="D3396" s="20"/>
    </row>
    <row r="3397" spans="1:4" s="3" customFormat="1" x14ac:dyDescent="0.2">
      <c r="A3397" s="19"/>
      <c r="B3397" s="20"/>
      <c r="C3397" s="21"/>
      <c r="D3397" s="20"/>
    </row>
    <row r="3398" spans="1:4" s="3" customFormat="1" x14ac:dyDescent="0.2">
      <c r="A3398" s="19"/>
      <c r="B3398" s="20"/>
      <c r="C3398" s="21"/>
      <c r="D3398" s="20"/>
    </row>
    <row r="3399" spans="1:4" s="3" customFormat="1" x14ac:dyDescent="0.2">
      <c r="A3399" s="19"/>
      <c r="B3399" s="20"/>
      <c r="C3399" s="21"/>
      <c r="D3399" s="20"/>
    </row>
    <row r="3400" spans="1:4" s="3" customFormat="1" x14ac:dyDescent="0.2">
      <c r="A3400" s="19"/>
      <c r="B3400" s="20"/>
      <c r="C3400" s="21"/>
      <c r="D3400" s="20"/>
    </row>
    <row r="3401" spans="1:4" s="3" customFormat="1" x14ac:dyDescent="0.2">
      <c r="A3401" s="19"/>
      <c r="B3401" s="20"/>
      <c r="C3401" s="21"/>
      <c r="D3401" s="20"/>
    </row>
    <row r="3402" spans="1:4" s="3" customFormat="1" x14ac:dyDescent="0.2">
      <c r="A3402" s="19"/>
      <c r="B3402" s="20"/>
      <c r="C3402" s="21"/>
      <c r="D3402" s="20"/>
    </row>
    <row r="3403" spans="1:4" s="3" customFormat="1" x14ac:dyDescent="0.2">
      <c r="A3403" s="19"/>
      <c r="B3403" s="20"/>
      <c r="C3403" s="21"/>
      <c r="D3403" s="20"/>
    </row>
    <row r="3404" spans="1:4" s="3" customFormat="1" x14ac:dyDescent="0.2">
      <c r="A3404" s="19"/>
      <c r="B3404" s="20"/>
      <c r="C3404" s="21"/>
      <c r="D3404" s="20"/>
    </row>
    <row r="3405" spans="1:4" s="3" customFormat="1" x14ac:dyDescent="0.2">
      <c r="A3405" s="19"/>
      <c r="B3405" s="20"/>
      <c r="C3405" s="21"/>
      <c r="D3405" s="20"/>
    </row>
    <row r="3406" spans="1:4" s="3" customFormat="1" x14ac:dyDescent="0.2">
      <c r="A3406" s="19"/>
      <c r="B3406" s="20"/>
      <c r="C3406" s="21"/>
      <c r="D3406" s="20"/>
    </row>
    <row r="3407" spans="1:4" s="3" customFormat="1" x14ac:dyDescent="0.2">
      <c r="A3407" s="19"/>
      <c r="B3407" s="20"/>
      <c r="C3407" s="21"/>
      <c r="D3407" s="20"/>
    </row>
    <row r="3408" spans="1:4" s="3" customFormat="1" x14ac:dyDescent="0.2">
      <c r="A3408" s="19"/>
      <c r="B3408" s="20"/>
      <c r="C3408" s="21"/>
      <c r="D3408" s="20"/>
    </row>
    <row r="3409" spans="1:4" s="3" customFormat="1" x14ac:dyDescent="0.2">
      <c r="A3409" s="19"/>
      <c r="B3409" s="20"/>
      <c r="C3409" s="21"/>
      <c r="D3409" s="20"/>
    </row>
    <row r="3410" spans="1:4" s="3" customFormat="1" x14ac:dyDescent="0.2">
      <c r="A3410" s="19"/>
      <c r="B3410" s="20"/>
      <c r="C3410" s="21"/>
      <c r="D3410" s="20"/>
    </row>
    <row r="3411" spans="1:4" s="3" customFormat="1" x14ac:dyDescent="0.2">
      <c r="A3411" s="19"/>
      <c r="B3411" s="20"/>
      <c r="C3411" s="21"/>
      <c r="D3411" s="20"/>
    </row>
    <row r="3412" spans="1:4" s="3" customFormat="1" x14ac:dyDescent="0.2">
      <c r="A3412" s="19"/>
      <c r="B3412" s="20"/>
      <c r="C3412" s="21"/>
      <c r="D3412" s="20"/>
    </row>
    <row r="3413" spans="1:4" s="3" customFormat="1" x14ac:dyDescent="0.2">
      <c r="A3413" s="19"/>
      <c r="B3413" s="20"/>
      <c r="C3413" s="21"/>
      <c r="D3413" s="20"/>
    </row>
    <row r="3414" spans="1:4" s="3" customFormat="1" x14ac:dyDescent="0.2">
      <c r="A3414" s="19"/>
      <c r="B3414" s="20"/>
      <c r="C3414" s="21"/>
      <c r="D3414" s="20"/>
    </row>
    <row r="3415" spans="1:4" s="3" customFormat="1" x14ac:dyDescent="0.2">
      <c r="A3415" s="19"/>
      <c r="B3415" s="20"/>
      <c r="C3415" s="21"/>
      <c r="D3415" s="20"/>
    </row>
    <row r="3416" spans="1:4" s="3" customFormat="1" x14ac:dyDescent="0.2">
      <c r="A3416" s="19"/>
      <c r="B3416" s="20"/>
      <c r="C3416" s="21"/>
      <c r="D3416" s="20"/>
    </row>
    <row r="3417" spans="1:4" s="3" customFormat="1" x14ac:dyDescent="0.2">
      <c r="A3417" s="19"/>
      <c r="B3417" s="20"/>
      <c r="C3417" s="21"/>
      <c r="D3417" s="20"/>
    </row>
    <row r="3418" spans="1:4" s="3" customFormat="1" x14ac:dyDescent="0.2">
      <c r="A3418" s="19"/>
      <c r="B3418" s="20"/>
      <c r="C3418" s="21"/>
      <c r="D3418" s="20"/>
    </row>
    <row r="3419" spans="1:4" s="3" customFormat="1" x14ac:dyDescent="0.2">
      <c r="A3419" s="19"/>
      <c r="B3419" s="20"/>
      <c r="C3419" s="21"/>
      <c r="D3419" s="20"/>
    </row>
    <row r="3420" spans="1:4" s="3" customFormat="1" x14ac:dyDescent="0.2">
      <c r="A3420" s="19"/>
      <c r="B3420" s="20"/>
      <c r="C3420" s="21"/>
      <c r="D3420" s="20"/>
    </row>
    <row r="3421" spans="1:4" s="3" customFormat="1" x14ac:dyDescent="0.2">
      <c r="A3421" s="19"/>
      <c r="B3421" s="20"/>
      <c r="C3421" s="21"/>
      <c r="D3421" s="20"/>
    </row>
    <row r="3422" spans="1:4" s="3" customFormat="1" x14ac:dyDescent="0.2">
      <c r="A3422" s="19"/>
      <c r="B3422" s="20"/>
      <c r="C3422" s="21"/>
      <c r="D3422" s="20"/>
    </row>
    <row r="3423" spans="1:4" s="3" customFormat="1" x14ac:dyDescent="0.2">
      <c r="A3423" s="19"/>
      <c r="B3423" s="20"/>
      <c r="C3423" s="21"/>
      <c r="D3423" s="20"/>
    </row>
    <row r="3424" spans="1:4" s="3" customFormat="1" x14ac:dyDescent="0.2">
      <c r="A3424" s="19"/>
      <c r="B3424" s="20"/>
      <c r="C3424" s="21"/>
      <c r="D3424" s="20"/>
    </row>
    <row r="3425" spans="1:4" s="3" customFormat="1" x14ac:dyDescent="0.2">
      <c r="A3425" s="19"/>
      <c r="B3425" s="20"/>
      <c r="C3425" s="21"/>
      <c r="D3425" s="20"/>
    </row>
    <row r="3426" spans="1:4" s="3" customFormat="1" x14ac:dyDescent="0.2">
      <c r="A3426" s="19"/>
      <c r="B3426" s="20"/>
      <c r="C3426" s="21"/>
      <c r="D3426" s="20"/>
    </row>
    <row r="3427" spans="1:4" s="3" customFormat="1" x14ac:dyDescent="0.2">
      <c r="A3427" s="19"/>
      <c r="B3427" s="20"/>
      <c r="C3427" s="21"/>
      <c r="D3427" s="20"/>
    </row>
    <row r="3428" spans="1:4" s="3" customFormat="1" x14ac:dyDescent="0.2">
      <c r="A3428" s="19"/>
      <c r="B3428" s="20"/>
      <c r="C3428" s="21"/>
      <c r="D3428" s="20"/>
    </row>
    <row r="3429" spans="1:4" s="3" customFormat="1" x14ac:dyDescent="0.2">
      <c r="A3429" s="19"/>
      <c r="B3429" s="20"/>
      <c r="C3429" s="21"/>
      <c r="D3429" s="20"/>
    </row>
    <row r="3430" spans="1:4" s="3" customFormat="1" x14ac:dyDescent="0.2">
      <c r="A3430" s="19"/>
      <c r="B3430" s="20"/>
      <c r="C3430" s="21"/>
      <c r="D3430" s="20"/>
    </row>
    <row r="3431" spans="1:4" s="3" customFormat="1" x14ac:dyDescent="0.2">
      <c r="A3431" s="19"/>
      <c r="B3431" s="20"/>
      <c r="C3431" s="21"/>
      <c r="D3431" s="20"/>
    </row>
    <row r="3432" spans="1:4" s="3" customFormat="1" x14ac:dyDescent="0.2">
      <c r="A3432" s="19"/>
      <c r="B3432" s="20"/>
      <c r="C3432" s="21"/>
      <c r="D3432" s="20"/>
    </row>
    <row r="3433" spans="1:4" s="3" customFormat="1" x14ac:dyDescent="0.2">
      <c r="A3433" s="19"/>
      <c r="B3433" s="20"/>
      <c r="C3433" s="21"/>
      <c r="D3433" s="20"/>
    </row>
    <row r="3434" spans="1:4" s="3" customFormat="1" x14ac:dyDescent="0.2">
      <c r="A3434" s="19"/>
      <c r="B3434" s="20"/>
      <c r="C3434" s="21"/>
      <c r="D3434" s="20"/>
    </row>
    <row r="3435" spans="1:4" s="3" customFormat="1" x14ac:dyDescent="0.2">
      <c r="A3435" s="19"/>
      <c r="B3435" s="20"/>
      <c r="C3435" s="21"/>
      <c r="D3435" s="20"/>
    </row>
    <row r="3436" spans="1:4" s="3" customFormat="1" x14ac:dyDescent="0.2">
      <c r="A3436" s="19"/>
      <c r="B3436" s="20"/>
      <c r="C3436" s="21"/>
      <c r="D3436" s="20"/>
    </row>
    <row r="3437" spans="1:4" s="3" customFormat="1" x14ac:dyDescent="0.2">
      <c r="A3437" s="19"/>
      <c r="B3437" s="20"/>
      <c r="C3437" s="21"/>
      <c r="D3437" s="20"/>
    </row>
    <row r="3438" spans="1:4" s="3" customFormat="1" x14ac:dyDescent="0.2">
      <c r="A3438" s="19"/>
      <c r="B3438" s="20"/>
      <c r="C3438" s="21"/>
      <c r="D3438" s="20"/>
    </row>
    <row r="3439" spans="1:4" s="3" customFormat="1" x14ac:dyDescent="0.2">
      <c r="A3439" s="19"/>
      <c r="B3439" s="20"/>
      <c r="C3439" s="21"/>
      <c r="D3439" s="20"/>
    </row>
    <row r="3440" spans="1:4" s="3" customFormat="1" x14ac:dyDescent="0.2">
      <c r="A3440" s="19"/>
      <c r="B3440" s="20"/>
      <c r="C3440" s="21"/>
      <c r="D3440" s="20"/>
    </row>
    <row r="3441" spans="1:4" s="3" customFormat="1" x14ac:dyDescent="0.2">
      <c r="A3441" s="19"/>
      <c r="B3441" s="20"/>
      <c r="C3441" s="21"/>
      <c r="D3441" s="20"/>
    </row>
    <row r="3442" spans="1:4" s="3" customFormat="1" x14ac:dyDescent="0.2">
      <c r="A3442" s="19"/>
      <c r="B3442" s="20"/>
      <c r="C3442" s="21"/>
      <c r="D3442" s="20"/>
    </row>
    <row r="3443" spans="1:4" s="3" customFormat="1" x14ac:dyDescent="0.2">
      <c r="A3443" s="19"/>
      <c r="B3443" s="20"/>
      <c r="C3443" s="21"/>
      <c r="D3443" s="20"/>
    </row>
    <row r="3444" spans="1:4" s="3" customFormat="1" x14ac:dyDescent="0.2">
      <c r="A3444" s="19"/>
      <c r="B3444" s="20"/>
      <c r="C3444" s="21"/>
      <c r="D3444" s="20"/>
    </row>
    <row r="3445" spans="1:4" s="3" customFormat="1" x14ac:dyDescent="0.2">
      <c r="A3445" s="19"/>
      <c r="B3445" s="20"/>
      <c r="C3445" s="21"/>
      <c r="D3445" s="20"/>
    </row>
    <row r="3446" spans="1:4" s="3" customFormat="1" x14ac:dyDescent="0.2">
      <c r="A3446" s="19"/>
      <c r="B3446" s="20"/>
      <c r="C3446" s="21"/>
      <c r="D3446" s="20"/>
    </row>
    <row r="3447" spans="1:4" s="3" customFormat="1" x14ac:dyDescent="0.2">
      <c r="A3447" s="19"/>
      <c r="B3447" s="20"/>
      <c r="C3447" s="21"/>
      <c r="D3447" s="20"/>
    </row>
    <row r="3448" spans="1:4" s="3" customFormat="1" x14ac:dyDescent="0.2">
      <c r="A3448" s="19"/>
      <c r="B3448" s="20"/>
      <c r="C3448" s="21"/>
      <c r="D3448" s="20"/>
    </row>
    <row r="3449" spans="1:4" s="3" customFormat="1" x14ac:dyDescent="0.2">
      <c r="A3449" s="19"/>
      <c r="B3449" s="20"/>
      <c r="C3449" s="21"/>
      <c r="D3449" s="20"/>
    </row>
    <row r="3450" spans="1:4" s="3" customFormat="1" x14ac:dyDescent="0.2">
      <c r="A3450" s="19"/>
      <c r="B3450" s="20"/>
      <c r="C3450" s="21"/>
      <c r="D3450" s="20"/>
    </row>
    <row r="3451" spans="1:4" s="3" customFormat="1" x14ac:dyDescent="0.2">
      <c r="A3451" s="19"/>
      <c r="B3451" s="20"/>
      <c r="C3451" s="21"/>
      <c r="D3451" s="20"/>
    </row>
    <row r="3452" spans="1:4" s="3" customFormat="1" x14ac:dyDescent="0.2">
      <c r="A3452" s="19"/>
      <c r="B3452" s="20"/>
      <c r="C3452" s="21"/>
      <c r="D3452" s="20"/>
    </row>
    <row r="3453" spans="1:4" s="3" customFormat="1" x14ac:dyDescent="0.2">
      <c r="A3453" s="19"/>
      <c r="B3453" s="20"/>
      <c r="C3453" s="21"/>
      <c r="D3453" s="20"/>
    </row>
    <row r="3454" spans="1:4" s="3" customFormat="1" x14ac:dyDescent="0.2">
      <c r="A3454" s="19"/>
      <c r="B3454" s="20"/>
      <c r="C3454" s="21"/>
      <c r="D3454" s="20"/>
    </row>
    <row r="3455" spans="1:4" s="3" customFormat="1" x14ac:dyDescent="0.2">
      <c r="A3455" s="19"/>
      <c r="B3455" s="20"/>
      <c r="C3455" s="21"/>
      <c r="D3455" s="20"/>
    </row>
    <row r="3456" spans="1:4" s="3" customFormat="1" x14ac:dyDescent="0.2">
      <c r="A3456" s="19"/>
      <c r="B3456" s="20"/>
      <c r="C3456" s="21"/>
      <c r="D3456" s="20"/>
    </row>
    <row r="3457" spans="1:4" s="3" customFormat="1" x14ac:dyDescent="0.2">
      <c r="A3457" s="19"/>
      <c r="B3457" s="20"/>
      <c r="C3457" s="21"/>
      <c r="D3457" s="20"/>
    </row>
    <row r="3458" spans="1:4" s="3" customFormat="1" x14ac:dyDescent="0.2">
      <c r="A3458" s="19"/>
      <c r="B3458" s="20"/>
      <c r="C3458" s="21"/>
      <c r="D3458" s="20"/>
    </row>
    <row r="3459" spans="1:4" s="3" customFormat="1" x14ac:dyDescent="0.2">
      <c r="A3459" s="19"/>
      <c r="B3459" s="20"/>
      <c r="C3459" s="21"/>
      <c r="D3459" s="20"/>
    </row>
    <row r="3460" spans="1:4" s="3" customFormat="1" x14ac:dyDescent="0.2">
      <c r="A3460" s="19"/>
      <c r="B3460" s="20"/>
      <c r="C3460" s="21"/>
      <c r="D3460" s="20"/>
    </row>
    <row r="3461" spans="1:4" s="3" customFormat="1" x14ac:dyDescent="0.2">
      <c r="A3461" s="19"/>
      <c r="B3461" s="20"/>
      <c r="C3461" s="21"/>
      <c r="D3461" s="20"/>
    </row>
    <row r="3462" spans="1:4" s="3" customFormat="1" x14ac:dyDescent="0.2">
      <c r="A3462" s="19"/>
      <c r="B3462" s="20"/>
      <c r="C3462" s="21"/>
      <c r="D3462" s="20"/>
    </row>
    <row r="3463" spans="1:4" s="3" customFormat="1" x14ac:dyDescent="0.2">
      <c r="A3463" s="19"/>
      <c r="B3463" s="20"/>
      <c r="C3463" s="21"/>
      <c r="D3463" s="20"/>
    </row>
    <row r="3464" spans="1:4" s="3" customFormat="1" x14ac:dyDescent="0.2">
      <c r="A3464" s="19"/>
      <c r="B3464" s="20"/>
      <c r="C3464" s="21"/>
      <c r="D3464" s="20"/>
    </row>
    <row r="3465" spans="1:4" s="3" customFormat="1" x14ac:dyDescent="0.2">
      <c r="A3465" s="19"/>
      <c r="B3465" s="20"/>
      <c r="C3465" s="21"/>
      <c r="D3465" s="20"/>
    </row>
    <row r="3466" spans="1:4" s="3" customFormat="1" x14ac:dyDescent="0.2">
      <c r="A3466" s="19"/>
      <c r="B3466" s="20"/>
      <c r="C3466" s="21"/>
      <c r="D3466" s="20"/>
    </row>
    <row r="3467" spans="1:4" s="3" customFormat="1" x14ac:dyDescent="0.2">
      <c r="A3467" s="19"/>
      <c r="B3467" s="20"/>
      <c r="C3467" s="21"/>
      <c r="D3467" s="20"/>
    </row>
    <row r="3468" spans="1:4" s="3" customFormat="1" x14ac:dyDescent="0.2">
      <c r="A3468" s="19"/>
      <c r="B3468" s="20"/>
      <c r="C3468" s="21"/>
      <c r="D3468" s="20"/>
    </row>
    <row r="3469" spans="1:4" s="3" customFormat="1" x14ac:dyDescent="0.2">
      <c r="A3469" s="19"/>
      <c r="B3469" s="20"/>
      <c r="C3469" s="21"/>
      <c r="D3469" s="20"/>
    </row>
    <row r="3470" spans="1:4" s="3" customFormat="1" x14ac:dyDescent="0.2">
      <c r="A3470" s="19"/>
      <c r="B3470" s="20"/>
      <c r="C3470" s="21"/>
      <c r="D3470" s="20"/>
    </row>
    <row r="3471" spans="1:4" s="3" customFormat="1" x14ac:dyDescent="0.2">
      <c r="A3471" s="19"/>
      <c r="B3471" s="20"/>
      <c r="C3471" s="21"/>
      <c r="D3471" s="20"/>
    </row>
    <row r="3472" spans="1:4" s="3" customFormat="1" x14ac:dyDescent="0.2">
      <c r="A3472" s="19"/>
      <c r="B3472" s="20"/>
      <c r="C3472" s="21"/>
      <c r="D3472" s="20"/>
    </row>
    <row r="3473" spans="1:4" s="3" customFormat="1" x14ac:dyDescent="0.2">
      <c r="A3473" s="19"/>
      <c r="B3473" s="20"/>
      <c r="C3473" s="21"/>
      <c r="D3473" s="20"/>
    </row>
    <row r="3474" spans="1:4" s="3" customFormat="1" x14ac:dyDescent="0.2">
      <c r="A3474" s="19"/>
      <c r="B3474" s="20"/>
      <c r="C3474" s="21"/>
      <c r="D3474" s="20"/>
    </row>
    <row r="3475" spans="1:4" s="3" customFormat="1" x14ac:dyDescent="0.2">
      <c r="A3475" s="19"/>
      <c r="B3475" s="20"/>
      <c r="C3475" s="21"/>
      <c r="D3475" s="20"/>
    </row>
    <row r="3476" spans="1:4" s="3" customFormat="1" x14ac:dyDescent="0.2">
      <c r="A3476" s="19"/>
      <c r="B3476" s="20"/>
      <c r="C3476" s="21"/>
      <c r="D3476" s="20"/>
    </row>
    <row r="3477" spans="1:4" s="3" customFormat="1" x14ac:dyDescent="0.2">
      <c r="A3477" s="19"/>
      <c r="B3477" s="20"/>
      <c r="C3477" s="21"/>
      <c r="D3477" s="20"/>
    </row>
    <row r="3478" spans="1:4" s="3" customFormat="1" x14ac:dyDescent="0.2">
      <c r="A3478" s="19"/>
      <c r="B3478" s="20"/>
      <c r="C3478" s="21"/>
      <c r="D3478" s="20"/>
    </row>
    <row r="3479" spans="1:4" s="3" customFormat="1" x14ac:dyDescent="0.2">
      <c r="A3479" s="19"/>
      <c r="B3479" s="20"/>
      <c r="C3479" s="21"/>
      <c r="D3479" s="20"/>
    </row>
    <row r="3480" spans="1:4" s="3" customFormat="1" x14ac:dyDescent="0.2">
      <c r="A3480" s="19"/>
      <c r="B3480" s="20"/>
      <c r="C3480" s="21"/>
      <c r="D3480" s="20"/>
    </row>
    <row r="3481" spans="1:4" s="3" customFormat="1" x14ac:dyDescent="0.2">
      <c r="A3481" s="19"/>
      <c r="B3481" s="20"/>
      <c r="C3481" s="21"/>
      <c r="D3481" s="20"/>
    </row>
    <row r="3482" spans="1:4" s="3" customFormat="1" x14ac:dyDescent="0.2">
      <c r="A3482" s="19"/>
      <c r="B3482" s="20"/>
      <c r="C3482" s="21"/>
      <c r="D3482" s="20"/>
    </row>
    <row r="3483" spans="1:4" s="3" customFormat="1" x14ac:dyDescent="0.2">
      <c r="A3483" s="19"/>
      <c r="B3483" s="20"/>
      <c r="C3483" s="21"/>
      <c r="D3483" s="20"/>
    </row>
    <row r="3484" spans="1:4" s="3" customFormat="1" x14ac:dyDescent="0.2">
      <c r="A3484" s="19"/>
      <c r="B3484" s="20"/>
      <c r="C3484" s="21"/>
      <c r="D3484" s="20"/>
    </row>
    <row r="3485" spans="1:4" s="3" customFormat="1" x14ac:dyDescent="0.2">
      <c r="A3485" s="19"/>
      <c r="B3485" s="20"/>
      <c r="C3485" s="21"/>
      <c r="D3485" s="20"/>
    </row>
    <row r="3486" spans="1:4" s="3" customFormat="1" x14ac:dyDescent="0.2">
      <c r="A3486" s="19"/>
      <c r="B3486" s="20"/>
      <c r="C3486" s="21"/>
      <c r="D3486" s="20"/>
    </row>
    <row r="3487" spans="1:4" s="3" customFormat="1" x14ac:dyDescent="0.2">
      <c r="A3487" s="19"/>
      <c r="B3487" s="20"/>
      <c r="C3487" s="21"/>
      <c r="D3487" s="20"/>
    </row>
    <row r="3488" spans="1:4" s="3" customFormat="1" x14ac:dyDescent="0.2">
      <c r="A3488" s="19"/>
      <c r="B3488" s="20"/>
      <c r="C3488" s="21"/>
      <c r="D3488" s="20"/>
    </row>
    <row r="3489" spans="1:4" s="3" customFormat="1" x14ac:dyDescent="0.2">
      <c r="A3489" s="19"/>
      <c r="B3489" s="20"/>
      <c r="C3489" s="21"/>
      <c r="D3489" s="20"/>
    </row>
    <row r="3490" spans="1:4" s="3" customFormat="1" x14ac:dyDescent="0.2">
      <c r="A3490" s="19"/>
      <c r="B3490" s="20"/>
      <c r="C3490" s="21"/>
      <c r="D3490" s="20"/>
    </row>
    <row r="3491" spans="1:4" s="3" customFormat="1" x14ac:dyDescent="0.2">
      <c r="A3491" s="19"/>
      <c r="B3491" s="20"/>
      <c r="C3491" s="21"/>
      <c r="D3491" s="20"/>
    </row>
    <row r="3492" spans="1:4" s="3" customFormat="1" x14ac:dyDescent="0.2">
      <c r="A3492" s="19"/>
      <c r="B3492" s="20"/>
      <c r="C3492" s="21"/>
      <c r="D3492" s="20"/>
    </row>
    <row r="3493" spans="1:4" s="3" customFormat="1" x14ac:dyDescent="0.2">
      <c r="A3493" s="19"/>
      <c r="B3493" s="20"/>
      <c r="C3493" s="21"/>
      <c r="D3493" s="20"/>
    </row>
    <row r="3494" spans="1:4" s="3" customFormat="1" x14ac:dyDescent="0.2">
      <c r="A3494" s="19"/>
      <c r="B3494" s="20"/>
      <c r="C3494" s="21"/>
      <c r="D3494" s="20"/>
    </row>
    <row r="3495" spans="1:4" s="3" customFormat="1" x14ac:dyDescent="0.2">
      <c r="A3495" s="19"/>
      <c r="B3495" s="20"/>
      <c r="C3495" s="21"/>
      <c r="D3495" s="20"/>
    </row>
    <row r="3496" spans="1:4" s="3" customFormat="1" x14ac:dyDescent="0.2">
      <c r="A3496" s="19"/>
      <c r="B3496" s="20"/>
      <c r="C3496" s="21"/>
      <c r="D3496" s="20"/>
    </row>
    <row r="3497" spans="1:4" s="3" customFormat="1" x14ac:dyDescent="0.2">
      <c r="A3497" s="19"/>
      <c r="B3497" s="20"/>
      <c r="C3497" s="21"/>
      <c r="D3497" s="20"/>
    </row>
    <row r="3498" spans="1:4" s="3" customFormat="1" x14ac:dyDescent="0.2">
      <c r="A3498" s="19"/>
      <c r="B3498" s="20"/>
      <c r="C3498" s="21"/>
      <c r="D3498" s="20"/>
    </row>
    <row r="3499" spans="1:4" s="3" customFormat="1" x14ac:dyDescent="0.2">
      <c r="A3499" s="19"/>
      <c r="B3499" s="20"/>
      <c r="C3499" s="21"/>
      <c r="D3499" s="20"/>
    </row>
    <row r="3500" spans="1:4" s="3" customFormat="1" x14ac:dyDescent="0.2">
      <c r="A3500" s="19"/>
      <c r="B3500" s="20"/>
      <c r="C3500" s="21"/>
      <c r="D3500" s="20"/>
    </row>
    <row r="3501" spans="1:4" s="3" customFormat="1" x14ac:dyDescent="0.2">
      <c r="A3501" s="19"/>
      <c r="B3501" s="20"/>
      <c r="C3501" s="21"/>
      <c r="D3501" s="20"/>
    </row>
    <row r="3502" spans="1:4" s="3" customFormat="1" x14ac:dyDescent="0.2">
      <c r="A3502" s="19"/>
      <c r="B3502" s="20"/>
      <c r="C3502" s="21"/>
      <c r="D3502" s="20"/>
    </row>
    <row r="3503" spans="1:4" s="3" customFormat="1" x14ac:dyDescent="0.2">
      <c r="A3503" s="19"/>
      <c r="B3503" s="20"/>
      <c r="C3503" s="21"/>
      <c r="D3503" s="20"/>
    </row>
    <row r="3504" spans="1:4" s="3" customFormat="1" x14ac:dyDescent="0.2">
      <c r="A3504" s="19"/>
      <c r="B3504" s="20"/>
      <c r="C3504" s="21"/>
      <c r="D3504" s="20"/>
    </row>
    <row r="3505" spans="1:4" s="3" customFormat="1" x14ac:dyDescent="0.2">
      <c r="A3505" s="19"/>
      <c r="B3505" s="20"/>
      <c r="C3505" s="21"/>
      <c r="D3505" s="20"/>
    </row>
    <row r="3506" spans="1:4" s="3" customFormat="1" x14ac:dyDescent="0.2">
      <c r="A3506" s="19"/>
      <c r="B3506" s="20"/>
      <c r="C3506" s="21"/>
      <c r="D3506" s="20"/>
    </row>
    <row r="3507" spans="1:4" s="3" customFormat="1" x14ac:dyDescent="0.2">
      <c r="A3507" s="19"/>
      <c r="B3507" s="20"/>
      <c r="C3507" s="21"/>
      <c r="D3507" s="20"/>
    </row>
    <row r="3508" spans="1:4" s="3" customFormat="1" x14ac:dyDescent="0.2">
      <c r="A3508" s="19"/>
      <c r="B3508" s="20"/>
      <c r="C3508" s="21"/>
      <c r="D3508" s="20"/>
    </row>
    <row r="3509" spans="1:4" s="3" customFormat="1" x14ac:dyDescent="0.2">
      <c r="A3509" s="19"/>
      <c r="B3509" s="20"/>
      <c r="C3509" s="21"/>
      <c r="D3509" s="20"/>
    </row>
    <row r="3510" spans="1:4" s="3" customFormat="1" x14ac:dyDescent="0.2">
      <c r="A3510" s="19"/>
      <c r="B3510" s="20"/>
      <c r="C3510" s="21"/>
      <c r="D3510" s="20"/>
    </row>
    <row r="3511" spans="1:4" s="3" customFormat="1" x14ac:dyDescent="0.2">
      <c r="A3511" s="19"/>
      <c r="B3511" s="20"/>
      <c r="C3511" s="21"/>
      <c r="D3511" s="20"/>
    </row>
    <row r="3512" spans="1:4" s="3" customFormat="1" x14ac:dyDescent="0.2">
      <c r="A3512" s="19"/>
      <c r="B3512" s="20"/>
      <c r="C3512" s="21"/>
      <c r="D3512" s="20"/>
    </row>
    <row r="3513" spans="1:4" s="3" customFormat="1" x14ac:dyDescent="0.2">
      <c r="A3513" s="19"/>
      <c r="B3513" s="20"/>
      <c r="C3513" s="21"/>
      <c r="D3513" s="20"/>
    </row>
    <row r="3514" spans="1:4" s="3" customFormat="1" x14ac:dyDescent="0.2">
      <c r="A3514" s="19"/>
      <c r="B3514" s="20"/>
      <c r="C3514" s="21"/>
      <c r="D3514" s="20"/>
    </row>
    <row r="3515" spans="1:4" s="3" customFormat="1" x14ac:dyDescent="0.2">
      <c r="A3515" s="19"/>
      <c r="B3515" s="20"/>
      <c r="C3515" s="21"/>
      <c r="D3515" s="20"/>
    </row>
    <row r="3516" spans="1:4" s="3" customFormat="1" x14ac:dyDescent="0.2">
      <c r="A3516" s="19"/>
      <c r="B3516" s="20"/>
      <c r="C3516" s="21"/>
      <c r="D3516" s="20"/>
    </row>
    <row r="3517" spans="1:4" s="3" customFormat="1" x14ac:dyDescent="0.2">
      <c r="A3517" s="19"/>
      <c r="B3517" s="20"/>
      <c r="C3517" s="21"/>
      <c r="D3517" s="20"/>
    </row>
    <row r="3518" spans="1:4" s="3" customFormat="1" x14ac:dyDescent="0.2">
      <c r="A3518" s="19"/>
      <c r="B3518" s="20"/>
      <c r="C3518" s="21"/>
      <c r="D3518" s="20"/>
    </row>
    <row r="3519" spans="1:4" s="3" customFormat="1" x14ac:dyDescent="0.2">
      <c r="A3519" s="19"/>
      <c r="B3519" s="20"/>
      <c r="C3519" s="21"/>
      <c r="D3519" s="20"/>
    </row>
    <row r="3520" spans="1:4" s="3" customFormat="1" x14ac:dyDescent="0.2">
      <c r="A3520" s="19"/>
      <c r="B3520" s="20"/>
      <c r="C3520" s="21"/>
      <c r="D3520" s="20"/>
    </row>
    <row r="3521" spans="1:4" s="3" customFormat="1" x14ac:dyDescent="0.2">
      <c r="A3521" s="19"/>
      <c r="B3521" s="20"/>
      <c r="C3521" s="21"/>
      <c r="D3521" s="20"/>
    </row>
    <row r="3522" spans="1:4" s="3" customFormat="1" x14ac:dyDescent="0.2">
      <c r="A3522" s="19"/>
      <c r="B3522" s="20"/>
      <c r="C3522" s="21"/>
      <c r="D3522" s="20"/>
    </row>
    <row r="3523" spans="1:4" s="3" customFormat="1" x14ac:dyDescent="0.2">
      <c r="A3523" s="19"/>
      <c r="B3523" s="20"/>
      <c r="C3523" s="21"/>
      <c r="D3523" s="20"/>
    </row>
    <row r="3524" spans="1:4" s="3" customFormat="1" x14ac:dyDescent="0.2">
      <c r="A3524" s="19"/>
      <c r="B3524" s="20"/>
      <c r="C3524" s="21"/>
      <c r="D3524" s="20"/>
    </row>
    <row r="3525" spans="1:4" s="3" customFormat="1" x14ac:dyDescent="0.2">
      <c r="A3525" s="19"/>
      <c r="B3525" s="20"/>
      <c r="C3525" s="21"/>
      <c r="D3525" s="20"/>
    </row>
    <row r="3526" spans="1:4" s="3" customFormat="1" x14ac:dyDescent="0.2">
      <c r="A3526" s="19"/>
      <c r="B3526" s="20"/>
      <c r="C3526" s="21"/>
      <c r="D3526" s="20"/>
    </row>
    <row r="3527" spans="1:4" s="3" customFormat="1" x14ac:dyDescent="0.2">
      <c r="A3527" s="19"/>
      <c r="B3527" s="20"/>
      <c r="C3527" s="21"/>
      <c r="D3527" s="20"/>
    </row>
    <row r="3528" spans="1:4" s="3" customFormat="1" x14ac:dyDescent="0.2">
      <c r="A3528" s="19"/>
      <c r="B3528" s="20"/>
      <c r="C3528" s="21"/>
      <c r="D3528" s="20"/>
    </row>
    <row r="3529" spans="1:4" s="3" customFormat="1" x14ac:dyDescent="0.2">
      <c r="A3529" s="19"/>
      <c r="B3529" s="20"/>
      <c r="C3529" s="21"/>
      <c r="D3529" s="20"/>
    </row>
    <row r="3530" spans="1:4" s="3" customFormat="1" x14ac:dyDescent="0.2">
      <c r="A3530" s="19"/>
      <c r="B3530" s="20"/>
      <c r="C3530" s="21"/>
      <c r="D3530" s="20"/>
    </row>
    <row r="3531" spans="1:4" s="3" customFormat="1" x14ac:dyDescent="0.2">
      <c r="A3531" s="19"/>
      <c r="B3531" s="20"/>
      <c r="C3531" s="21"/>
      <c r="D3531" s="20"/>
    </row>
    <row r="3532" spans="1:4" s="3" customFormat="1" x14ac:dyDescent="0.2">
      <c r="A3532" s="19"/>
      <c r="B3532" s="20"/>
      <c r="C3532" s="21"/>
      <c r="D3532" s="20"/>
    </row>
    <row r="3533" spans="1:4" s="3" customFormat="1" x14ac:dyDescent="0.2">
      <c r="A3533" s="19"/>
      <c r="B3533" s="20"/>
      <c r="C3533" s="21"/>
      <c r="D3533" s="20"/>
    </row>
    <row r="3534" spans="1:4" s="3" customFormat="1" x14ac:dyDescent="0.2">
      <c r="A3534" s="19"/>
      <c r="B3534" s="20"/>
      <c r="C3534" s="21"/>
      <c r="D3534" s="20"/>
    </row>
    <row r="3535" spans="1:4" s="3" customFormat="1" x14ac:dyDescent="0.2">
      <c r="A3535" s="19"/>
      <c r="B3535" s="20"/>
      <c r="C3535" s="21"/>
      <c r="D3535" s="20"/>
    </row>
    <row r="3536" spans="1:4" s="3" customFormat="1" x14ac:dyDescent="0.2">
      <c r="A3536" s="19"/>
      <c r="B3536" s="20"/>
      <c r="C3536" s="21"/>
      <c r="D3536" s="20"/>
    </row>
    <row r="3537" spans="1:10" s="3" customFormat="1" x14ac:dyDescent="0.2">
      <c r="A3537" s="19"/>
      <c r="B3537" s="20"/>
      <c r="C3537" s="21"/>
      <c r="D3537" s="20"/>
    </row>
    <row r="3538" spans="1:10" s="3" customFormat="1" x14ac:dyDescent="0.2">
      <c r="A3538" s="19"/>
      <c r="B3538" s="20"/>
      <c r="C3538" s="21"/>
      <c r="D3538" s="20"/>
    </row>
    <row r="3539" spans="1:10" s="3" customFormat="1" x14ac:dyDescent="0.2">
      <c r="A3539" s="19"/>
      <c r="B3539" s="20"/>
      <c r="C3539" s="21"/>
      <c r="D3539" s="20"/>
    </row>
    <row r="3540" spans="1:10" s="3" customFormat="1" x14ac:dyDescent="0.2">
      <c r="A3540" s="19"/>
      <c r="B3540" s="20"/>
      <c r="C3540" s="21"/>
      <c r="D3540" s="20"/>
    </row>
    <row r="3541" spans="1:10" s="3" customFormat="1" x14ac:dyDescent="0.2">
      <c r="A3541" s="19"/>
      <c r="B3541" s="20"/>
      <c r="C3541" s="21"/>
      <c r="D3541" s="20"/>
    </row>
    <row r="3542" spans="1:10" s="3" customFormat="1" x14ac:dyDescent="0.2">
      <c r="A3542" s="19"/>
      <c r="B3542" s="20"/>
      <c r="C3542" s="21"/>
      <c r="D3542" s="20"/>
    </row>
    <row r="3543" spans="1:10" s="3" customFormat="1" x14ac:dyDescent="0.2">
      <c r="A3543" s="19"/>
      <c r="B3543" s="20"/>
      <c r="C3543" s="21"/>
      <c r="D3543" s="20"/>
    </row>
    <row r="3544" spans="1:10" s="3" customFormat="1" x14ac:dyDescent="0.2">
      <c r="A3544" s="19"/>
      <c r="B3544" s="20"/>
      <c r="C3544" s="21"/>
      <c r="D3544" s="20"/>
    </row>
    <row r="3545" spans="1:10" s="3" customFormat="1" x14ac:dyDescent="0.2">
      <c r="A3545" s="19"/>
      <c r="B3545" s="20"/>
      <c r="C3545" s="21"/>
      <c r="D3545" s="20"/>
    </row>
    <row r="3546" spans="1:10" s="3" customFormat="1" x14ac:dyDescent="0.2">
      <c r="A3546" s="22"/>
      <c r="B3546" s="23"/>
      <c r="C3546" s="24"/>
      <c r="D3546" s="23"/>
      <c r="E3546" s="2"/>
      <c r="F3546" s="2"/>
      <c r="G3546" s="2"/>
      <c r="H3546" s="2"/>
      <c r="I3546" s="2"/>
      <c r="J3546" s="2"/>
    </row>
    <row r="3547" spans="1:10" s="3" customFormat="1" x14ac:dyDescent="0.2">
      <c r="A3547" s="22"/>
      <c r="B3547" s="23"/>
      <c r="C3547" s="24"/>
      <c r="D3547" s="23"/>
      <c r="E3547" s="2"/>
      <c r="F3547" s="2"/>
      <c r="G3547" s="2"/>
      <c r="H3547" s="2"/>
      <c r="I3547" s="2"/>
      <c r="J3547" s="2"/>
    </row>
  </sheetData>
  <mergeCells count="1">
    <mergeCell ref="F8:G8"/>
  </mergeCells>
  <phoneticPr fontId="0" type="noConversion"/>
  <printOptions horizontalCentered="1"/>
  <pageMargins left="0.25" right="0.25" top="1" bottom="0.5" header="0.5" footer="0.5"/>
  <pageSetup scale="74" orientation="landscape" r:id="rId1"/>
  <headerFooter alignWithMargins="0">
    <oddHeader>&amp;C&amp;"Arial,Bold"&amp;12FirstWindow Daily Status Report</oddHeader>
    <oddFooter>&amp;L&amp;D&amp;R&amp;P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06"/>
  <sheetViews>
    <sheetView zoomScale="50" zoomScaleNormal="50" zoomScaleSheetLayoutView="50" workbookViewId="0"/>
  </sheetViews>
  <sheetFormatPr defaultRowHeight="12.75" x14ac:dyDescent="0.2"/>
  <cols>
    <col min="1" max="1" width="21.140625" customWidth="1"/>
    <col min="2" max="2" width="16.7109375" customWidth="1"/>
    <col min="3" max="3" width="16" customWidth="1"/>
    <col min="4" max="4" width="15" customWidth="1"/>
    <col min="5" max="5" width="18" customWidth="1"/>
    <col min="6" max="6" width="16.28515625" customWidth="1"/>
    <col min="7" max="7" width="17.7109375" customWidth="1"/>
    <col min="8" max="8" width="14.7109375" customWidth="1"/>
    <col min="9" max="9" width="20.5703125" customWidth="1"/>
    <col min="10" max="11" width="17.85546875" customWidth="1"/>
    <col min="12" max="12" width="19.7109375" customWidth="1"/>
    <col min="13" max="13" width="17.42578125" customWidth="1"/>
    <col min="14" max="14" width="17.28515625" customWidth="1"/>
    <col min="15" max="15" width="23.28515625" customWidth="1"/>
    <col min="16" max="16" width="7" bestFit="1" customWidth="1"/>
  </cols>
  <sheetData>
    <row r="1" spans="1:17" ht="15.75" thickBo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1"/>
      <c r="O1" s="1"/>
      <c r="P1" s="111"/>
      <c r="Q1" s="111"/>
    </row>
    <row r="2" spans="1:17" s="4" customFormat="1" ht="16.5" thickBot="1" x14ac:dyDescent="0.3">
      <c r="A2" s="27" t="s">
        <v>268</v>
      </c>
      <c r="B2" s="28"/>
      <c r="C2" s="28"/>
      <c r="D2" s="29"/>
      <c r="E2" s="30"/>
      <c r="F2" s="30"/>
      <c r="G2" s="31"/>
      <c r="H2" s="28"/>
      <c r="I2" s="28"/>
      <c r="J2" s="28"/>
      <c r="K2" s="28"/>
      <c r="L2" s="28"/>
      <c r="M2" s="114" t="s">
        <v>98</v>
      </c>
      <c r="N2" s="110">
        <v>39001</v>
      </c>
      <c r="O2" s="120" t="s">
        <v>345</v>
      </c>
      <c r="P2" s="119"/>
      <c r="Q2" s="119"/>
    </row>
    <row r="3" spans="1:17" s="4" customFormat="1" ht="15.75" x14ac:dyDescent="0.25">
      <c r="A3" s="37"/>
      <c r="B3" s="259" t="s">
        <v>48</v>
      </c>
      <c r="C3" s="259"/>
      <c r="D3" s="259"/>
      <c r="E3" s="259"/>
      <c r="F3" s="259"/>
      <c r="G3" s="259"/>
      <c r="H3" s="259"/>
      <c r="I3" s="259"/>
      <c r="J3" s="259"/>
      <c r="K3" s="100"/>
      <c r="L3" s="100"/>
      <c r="M3" s="260" t="s">
        <v>38</v>
      </c>
      <c r="N3" s="260"/>
      <c r="O3" s="38"/>
      <c r="P3" s="119"/>
      <c r="Q3" s="119"/>
    </row>
    <row r="4" spans="1:17" s="4" customFormat="1" ht="49.5" customHeight="1" x14ac:dyDescent="0.2">
      <c r="A4" s="39" t="s">
        <v>42</v>
      </c>
      <c r="B4" s="32" t="s">
        <v>343</v>
      </c>
      <c r="C4" s="33" t="s">
        <v>45</v>
      </c>
      <c r="D4" s="33" t="s">
        <v>65</v>
      </c>
      <c r="E4" s="33" t="s">
        <v>68</v>
      </c>
      <c r="F4" s="33" t="s">
        <v>39</v>
      </c>
      <c r="G4" s="33" t="s">
        <v>67</v>
      </c>
      <c r="H4" s="33" t="s">
        <v>102</v>
      </c>
      <c r="I4" s="33" t="s">
        <v>114</v>
      </c>
      <c r="J4" s="33" t="s">
        <v>69</v>
      </c>
      <c r="K4" s="33" t="s">
        <v>70</v>
      </c>
      <c r="L4" s="33" t="s">
        <v>17</v>
      </c>
      <c r="M4" s="101" t="s">
        <v>344</v>
      </c>
      <c r="N4" s="34" t="s">
        <v>46</v>
      </c>
      <c r="O4" s="40" t="s">
        <v>40</v>
      </c>
      <c r="P4" s="119" t="s">
        <v>44</v>
      </c>
      <c r="Q4" s="119"/>
    </row>
    <row r="5" spans="1:17" s="4" customFormat="1" ht="15.75" x14ac:dyDescent="0.2">
      <c r="A5" s="41" t="s">
        <v>47</v>
      </c>
      <c r="B5" s="35">
        <f t="array" ref="B5">SUM(IF('All Defects'!$M$2:$M$49="True",IF('All Defects'!$L$2:$L$49="Open+1 - Urgent",1,0),0))</f>
        <v>0</v>
      </c>
      <c r="C5" s="36">
        <f>SUM(D5:L5)</f>
        <v>0</v>
      </c>
      <c r="D5" s="36">
        <f t="array" ref="D5">COUNTIF('All Defects'!L:L,"New+1 - Urgent")</f>
        <v>0</v>
      </c>
      <c r="E5" s="36">
        <f t="array" ref="E5">COUNTIF('All Defects'!L:L,"Assigned to Vendor+1 - Urgent")</f>
        <v>0</v>
      </c>
      <c r="F5" s="36">
        <f t="array" ref="F5">COUNTIF('All Defects'!L:L,"Open+1 - Urgent")</f>
        <v>0</v>
      </c>
      <c r="G5" s="36">
        <f t="array" ref="G5">COUNTIF('All Defects'!L:L,"Ready for Re-test+1 - Urgent")</f>
        <v>0</v>
      </c>
      <c r="H5" s="36">
        <f t="array" ref="H5">COUNTIF('All Defects'!L:L,"Re-Opened+1 - Urgent")</f>
        <v>0</v>
      </c>
      <c r="I5" s="36">
        <f t="array" ref="I5">COUNTIF('All Defects'!L:L,"Assigned+1 - Urgent")</f>
        <v>0</v>
      </c>
      <c r="J5" s="36">
        <f t="array" ref="J5">COUNTIF('All Defects'!L:L,"Fixed+1 - Urgent")</f>
        <v>0</v>
      </c>
      <c r="K5" s="36">
        <f>COUNTIF('All Defects'!L:L,"UAT Accepted+1 - Urgent")</f>
        <v>0</v>
      </c>
      <c r="L5" s="36">
        <f t="array" ref="L5">COUNTIF('All Defects'!L:L,"QA Verified+1 - Urgent")</f>
        <v>0</v>
      </c>
      <c r="M5" s="35">
        <f t="array" ref="M5">SUM(IF('All Defects'!$N$2:$N$49="True",IF('All Defects'!$L$2:$L$49="Open+1 - Urgent",1,0),0))</f>
        <v>0</v>
      </c>
      <c r="N5" s="36">
        <f t="array" ref="N5">COUNTIF('All Defects'!L:L,"Closed+1 - Urgent")</f>
        <v>0</v>
      </c>
      <c r="O5" s="42">
        <f t="array" ref="O5">COUNTIF('All Defects'!D:D,"1 - Urgent")</f>
        <v>0</v>
      </c>
      <c r="P5" s="119"/>
      <c r="Q5" s="119"/>
    </row>
    <row r="6" spans="1:17" s="4" customFormat="1" ht="15.75" x14ac:dyDescent="0.2">
      <c r="A6" s="43" t="s">
        <v>20</v>
      </c>
      <c r="B6" s="35">
        <f t="array" ref="B6">SUM(IF('All Defects'!$M$2:$M$49="True",IF('All Defects'!$L$2:$L$49="Open+2 - High",1,0),0))</f>
        <v>0</v>
      </c>
      <c r="C6" s="36">
        <f>SUM(D6:L6)</f>
        <v>4</v>
      </c>
      <c r="D6" s="36">
        <f t="array" ref="D6">COUNTIF('All Defects'!L:L,"New+2 - High")</f>
        <v>0</v>
      </c>
      <c r="E6" s="36">
        <f t="array" ref="E6">COUNTIF('All Defects'!L:L,"Assigned to Vendor+2 - High")</f>
        <v>0</v>
      </c>
      <c r="F6" s="36">
        <f t="array" ref="F6">COUNTIF('All Defects'!L:L,"Open+2 - High")</f>
        <v>0</v>
      </c>
      <c r="G6" s="36">
        <f t="array" ref="G6">COUNTIF('All Defects'!L:L,"Ready for Re-test+2 - High")</f>
        <v>0</v>
      </c>
      <c r="H6" s="36">
        <f t="array" ref="H6">COUNTIF('All Defects'!L:L,"Re-Opened+2 - High")</f>
        <v>0</v>
      </c>
      <c r="I6" s="36">
        <f t="array" ref="I6">COUNTIF('All Defects'!L:L,"Assigned+2 - High")</f>
        <v>2</v>
      </c>
      <c r="J6" s="36">
        <f t="array" ref="J6">COUNTIF('All Defects'!L:L,"Fixed+2 - High")</f>
        <v>2</v>
      </c>
      <c r="K6" s="36">
        <f t="array" ref="K6">COUNTIF('All Defects'!L:L,"UAT Accepted+2 - High")</f>
        <v>0</v>
      </c>
      <c r="L6" s="36">
        <f t="array" ref="L6">COUNTIF('All Defects'!L:L,"QA Verified+2 - High")</f>
        <v>0</v>
      </c>
      <c r="M6" s="35">
        <f t="array" ref="M6">SUM(IF('All Defects'!$N$2:$N$49="True",IF('All Defects'!$L$2:$L$49="Open+2 - High",1,0),0))</f>
        <v>0</v>
      </c>
      <c r="N6" s="36">
        <f t="array" ref="N6">COUNTIF('All Defects'!L:L,"Closed+2 - High")</f>
        <v>24</v>
      </c>
      <c r="O6" s="42">
        <f t="array" ref="O6">COUNTIF('All Defects'!D:D,"2 - High")</f>
        <v>28</v>
      </c>
      <c r="P6" s="119"/>
      <c r="Q6" s="119"/>
    </row>
    <row r="7" spans="1:17" s="4" customFormat="1" ht="15.75" x14ac:dyDescent="0.2">
      <c r="A7" s="44" t="s">
        <v>21</v>
      </c>
      <c r="B7" s="35">
        <f t="array" ref="B7">SUM(IF('All Defects'!$M$2:$M$49="True",IF('All Defects'!$L$2:$L$49="Open+3 - Medium",1,0),0))</f>
        <v>0</v>
      </c>
      <c r="C7" s="36">
        <f>SUM(D7:L7)</f>
        <v>12</v>
      </c>
      <c r="D7" s="36">
        <f t="array" ref="D7">COUNTIF('All Defects'!L:L,"New+3 - Medium")</f>
        <v>1</v>
      </c>
      <c r="E7" s="36">
        <f t="array" ref="E7">COUNTIF('All Defects'!L:L,"Assigned to Vendor+3 - Medium")</f>
        <v>0</v>
      </c>
      <c r="F7" s="36">
        <f t="array" ref="F7">COUNTIF('All Defects'!L:L,"Open+3 - Medium")</f>
        <v>0</v>
      </c>
      <c r="G7" s="36">
        <f t="array" ref="G7">COUNTIF('All Defects'!L:L,"Ready for Re-test+3 - Medium")</f>
        <v>0</v>
      </c>
      <c r="H7" s="36">
        <f t="array" ref="H7">COUNTIF('All Defects'!L:L,"Re-Opened+3 - Medium")</f>
        <v>1</v>
      </c>
      <c r="I7" s="36">
        <f t="array" ref="I7">COUNTIF('All Defects'!L:L,"Assigned+3 - Medium")</f>
        <v>4</v>
      </c>
      <c r="J7" s="36">
        <f t="array" ref="J7">COUNTIF('All Defects'!L:L,"Fixed+3 - Medium")</f>
        <v>6</v>
      </c>
      <c r="K7" s="36">
        <f t="array" ref="K7">COUNTIF('All Defects'!L:L,"UAT Accepted+3 - Medium")</f>
        <v>0</v>
      </c>
      <c r="L7" s="36">
        <f t="array" ref="L7">COUNTIF('All Defects'!L:L,"QA Verified+3 - Medium")</f>
        <v>0</v>
      </c>
      <c r="M7" s="35">
        <f t="array" ref="M7">SUM(IF('All Defects'!$N$2:$N$49="True",IF('All Defects'!$L$2:$L$49="Open+3 - Medium",1,0),0))</f>
        <v>0</v>
      </c>
      <c r="N7" s="36">
        <f t="array" ref="N7">COUNTIF('All Defects'!L:L,"Closed+3 - Medium")</f>
        <v>34</v>
      </c>
      <c r="O7" s="42">
        <f t="array" ref="O7">COUNTIF('All Defects'!D:D,"3 - Medium")</f>
        <v>46</v>
      </c>
      <c r="P7" s="119"/>
      <c r="Q7" s="119"/>
    </row>
    <row r="8" spans="1:17" s="4" customFormat="1" ht="15.75" x14ac:dyDescent="0.2">
      <c r="A8" s="45" t="s">
        <v>22</v>
      </c>
      <c r="B8" s="35">
        <f t="array" ref="B8">SUM(IF('All Defects'!$M$2:$M$49="True",IF('All Defects'!$L$2:$L$49="Open+4 - Low",1,0),0))</f>
        <v>0</v>
      </c>
      <c r="C8" s="36">
        <f>SUM(D8:L8)</f>
        <v>4</v>
      </c>
      <c r="D8" s="36">
        <f t="array" ref="D8">COUNTIF('All Defects'!L:L,"New+4 - Low")</f>
        <v>0</v>
      </c>
      <c r="E8" s="36">
        <f t="array" ref="E8">COUNTIF('All Defects'!L:L,"Assigned to Vendor+4 - Low")</f>
        <v>0</v>
      </c>
      <c r="F8" s="36">
        <f t="array" ref="F8">COUNTIF('All Defects'!L:L,"Open+4 - Low")</f>
        <v>0</v>
      </c>
      <c r="G8" s="36">
        <f t="array" ref="G8">COUNTIF('All Defects'!L:L,"Ready for Re-test+4 - Low")</f>
        <v>0</v>
      </c>
      <c r="H8" s="36">
        <f t="array" ref="H8">COUNTIF('All Defects'!L:L,"Re-Opened+4 - Low")</f>
        <v>0</v>
      </c>
      <c r="I8" s="36">
        <f t="array" ref="I8">COUNTIF('All Defects'!L:L,"Assigned+4 - Low")</f>
        <v>1</v>
      </c>
      <c r="J8" s="36">
        <f t="array" ref="J8">COUNTIF('All Defects'!L:L,"Fixed+4 - Low")</f>
        <v>3</v>
      </c>
      <c r="K8" s="36">
        <f t="array" ref="K8">COUNTIF('All Defects'!L:L,"UAT Accepted+4 - Low")</f>
        <v>0</v>
      </c>
      <c r="L8" s="36">
        <f t="array" ref="L8">COUNTIF('All Defects'!L:L,"QA Verified+4 - Low")</f>
        <v>0</v>
      </c>
      <c r="M8" s="35">
        <f t="array" ref="M8">SUM(IF('All Defects'!$N$2:$N$49="True",IF('All Defects'!$L$2:$L$49="Open+4 - Low",1,0),0))</f>
        <v>0</v>
      </c>
      <c r="N8" s="36">
        <f t="array" ref="N8">COUNTIF('All Defects'!L:L,"Closed+4 - Low")</f>
        <v>36</v>
      </c>
      <c r="O8" s="42">
        <f t="array" ref="O8">COUNTIF('All Defects'!D:D,"4 - Low")</f>
        <v>40</v>
      </c>
      <c r="P8" s="119"/>
      <c r="Q8" s="119"/>
    </row>
    <row r="9" spans="1:17" s="4" customFormat="1" ht="23.25" customHeight="1" thickBot="1" x14ac:dyDescent="0.25">
      <c r="A9" s="46" t="s">
        <v>40</v>
      </c>
      <c r="B9" s="47">
        <f t="shared" ref="B9:J9" si="0">SUM(B5:B8)</f>
        <v>0</v>
      </c>
      <c r="C9" s="47">
        <f>SUM(C5:C8)</f>
        <v>20</v>
      </c>
      <c r="D9" s="47">
        <f t="shared" si="0"/>
        <v>1</v>
      </c>
      <c r="E9" s="47">
        <f t="shared" si="0"/>
        <v>0</v>
      </c>
      <c r="F9" s="47">
        <f t="shared" si="0"/>
        <v>0</v>
      </c>
      <c r="G9" s="47">
        <f t="shared" si="0"/>
        <v>0</v>
      </c>
      <c r="H9" s="47">
        <f t="shared" si="0"/>
        <v>1</v>
      </c>
      <c r="I9" s="47">
        <f t="shared" si="0"/>
        <v>7</v>
      </c>
      <c r="J9" s="47">
        <f t="shared" si="0"/>
        <v>11</v>
      </c>
      <c r="K9" s="47">
        <f>SUM(K5:K8)</f>
        <v>0</v>
      </c>
      <c r="L9" s="47">
        <f>SUM(L5:L8)</f>
        <v>0</v>
      </c>
      <c r="M9" s="47">
        <f>SUM(M5:M8)</f>
        <v>0</v>
      </c>
      <c r="N9" s="47">
        <f>SUM(N5:N8)</f>
        <v>94</v>
      </c>
      <c r="O9" s="48">
        <f>SUM(O5:O8)</f>
        <v>114</v>
      </c>
      <c r="P9" s="119"/>
      <c r="Q9" s="119"/>
    </row>
    <row r="10" spans="1:17" x14ac:dyDescent="0.2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2"/>
      <c r="N10" s="112"/>
      <c r="O10" s="112"/>
      <c r="P10" s="111"/>
      <c r="Q10" s="111"/>
    </row>
    <row r="11" spans="1:17" x14ac:dyDescent="0.2">
      <c r="A11" s="111"/>
      <c r="B11" s="111"/>
      <c r="C11" s="111"/>
      <c r="D11" s="111"/>
      <c r="E11" s="113"/>
      <c r="F11" s="111"/>
      <c r="G11" s="113"/>
      <c r="H11" s="111"/>
      <c r="I11" s="111"/>
      <c r="J11" s="111"/>
      <c r="K11" s="111"/>
      <c r="L11" s="111"/>
      <c r="M11" s="112"/>
      <c r="N11" s="112"/>
      <c r="O11" s="112"/>
      <c r="P11" s="111"/>
      <c r="Q11" s="111"/>
    </row>
    <row r="12" spans="1:17" x14ac:dyDescent="0.2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2"/>
      <c r="N12" s="112"/>
      <c r="O12" s="112"/>
      <c r="P12" s="111"/>
      <c r="Q12" s="111"/>
    </row>
    <row r="13" spans="1:17" x14ac:dyDescent="0.2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2"/>
      <c r="N13" s="112"/>
      <c r="O13" s="112"/>
      <c r="P13" s="111"/>
      <c r="Q13" s="111"/>
    </row>
    <row r="14" spans="1:17" x14ac:dyDescent="0.2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2"/>
      <c r="N14" s="112"/>
      <c r="O14" s="112"/>
      <c r="P14" s="111"/>
      <c r="Q14" s="111"/>
    </row>
    <row r="15" spans="1:17" x14ac:dyDescent="0.2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2"/>
      <c r="N15" s="112"/>
      <c r="O15" s="112"/>
      <c r="P15" s="111"/>
      <c r="Q15" s="111"/>
    </row>
    <row r="16" spans="1:17" x14ac:dyDescent="0.2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2"/>
      <c r="N16" s="112"/>
      <c r="O16" s="112"/>
      <c r="P16" s="111"/>
      <c r="Q16" s="111"/>
    </row>
    <row r="17" spans="1:17" x14ac:dyDescent="0.2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2"/>
      <c r="N17" s="112"/>
      <c r="O17" s="112"/>
      <c r="P17" s="111"/>
      <c r="Q17" s="111"/>
    </row>
    <row r="18" spans="1:17" x14ac:dyDescent="0.2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2"/>
      <c r="N18" s="112"/>
      <c r="O18" s="112"/>
      <c r="P18" s="111"/>
      <c r="Q18" s="111"/>
    </row>
    <row r="19" spans="1:17" x14ac:dyDescent="0.2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2"/>
      <c r="N19" s="112"/>
      <c r="O19" s="112"/>
      <c r="P19" s="111"/>
      <c r="Q19" s="111"/>
    </row>
    <row r="20" spans="1:17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2"/>
      <c r="N20" s="112"/>
      <c r="O20" s="112"/>
      <c r="P20" s="111"/>
      <c r="Q20" s="111"/>
    </row>
    <row r="21" spans="1:17" x14ac:dyDescent="0.2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2"/>
      <c r="N21" s="112"/>
      <c r="O21" s="112"/>
      <c r="P21" s="111"/>
      <c r="Q21" s="111"/>
    </row>
    <row r="22" spans="1:17" x14ac:dyDescent="0.2">
      <c r="A22" s="111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21"/>
      <c r="N22" s="121"/>
      <c r="O22" s="112"/>
      <c r="P22" s="111"/>
      <c r="Q22" s="111"/>
    </row>
    <row r="23" spans="1:17" x14ac:dyDescent="0.2">
      <c r="A23" s="111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21"/>
      <c r="N23" s="121"/>
      <c r="O23" s="112"/>
      <c r="P23" s="111"/>
      <c r="Q23" s="111"/>
    </row>
    <row r="24" spans="1:17" x14ac:dyDescent="0.2">
      <c r="A24" s="111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21"/>
      <c r="N24" s="121"/>
      <c r="O24" s="112"/>
      <c r="P24" s="111"/>
      <c r="Q24" s="111"/>
    </row>
    <row r="25" spans="1:17" x14ac:dyDescent="0.2">
      <c r="A25" s="111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21"/>
      <c r="N25" s="121"/>
      <c r="O25" s="112"/>
      <c r="P25" s="111"/>
      <c r="Q25" s="111"/>
    </row>
    <row r="26" spans="1:17" x14ac:dyDescent="0.2">
      <c r="A26" s="111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21"/>
      <c r="N26" s="121"/>
      <c r="O26" s="112"/>
      <c r="P26" s="111"/>
      <c r="Q26" s="111"/>
    </row>
    <row r="27" spans="1:17" x14ac:dyDescent="0.2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2"/>
      <c r="N27" s="112"/>
      <c r="O27" s="112"/>
      <c r="P27" s="111"/>
      <c r="Q27" s="111"/>
    </row>
    <row r="28" spans="1:17" x14ac:dyDescent="0.2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2"/>
      <c r="N28" s="112"/>
      <c r="O28" s="112"/>
      <c r="P28" s="111"/>
      <c r="Q28" s="111"/>
    </row>
    <row r="29" spans="1:17" x14ac:dyDescent="0.2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2"/>
      <c r="N29" s="112"/>
      <c r="O29" s="112"/>
      <c r="P29" s="111"/>
      <c r="Q29" s="111"/>
    </row>
    <row r="30" spans="1:17" x14ac:dyDescent="0.2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2"/>
      <c r="N30" s="112"/>
      <c r="O30" s="112"/>
      <c r="P30" s="111"/>
      <c r="Q30" s="111"/>
    </row>
    <row r="31" spans="1:17" x14ac:dyDescent="0.2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2"/>
      <c r="N31" s="112"/>
      <c r="O31" s="112"/>
      <c r="P31" s="111"/>
      <c r="Q31" s="111"/>
    </row>
    <row r="32" spans="1:17" x14ac:dyDescent="0.2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2"/>
      <c r="N32" s="112"/>
      <c r="O32" s="112"/>
      <c r="P32" s="111"/>
      <c r="Q32" s="111"/>
    </row>
    <row r="33" spans="1:17" x14ac:dyDescent="0.2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2"/>
      <c r="N33" s="112"/>
      <c r="O33" s="112"/>
      <c r="P33" s="111"/>
      <c r="Q33" s="111"/>
    </row>
    <row r="34" spans="1:17" x14ac:dyDescent="0.2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2"/>
      <c r="N34" s="112"/>
      <c r="O34" s="112"/>
      <c r="P34" s="111"/>
      <c r="Q34" s="111"/>
    </row>
    <row r="35" spans="1:17" x14ac:dyDescent="0.2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2"/>
      <c r="N35" s="112"/>
      <c r="O35" s="112"/>
      <c r="P35" s="111"/>
      <c r="Q35" s="111"/>
    </row>
    <row r="36" spans="1:17" x14ac:dyDescent="0.2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2"/>
      <c r="N36" s="112"/>
      <c r="O36" s="112"/>
      <c r="P36" s="111"/>
      <c r="Q36" s="111"/>
    </row>
    <row r="37" spans="1:17" x14ac:dyDescent="0.2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2"/>
      <c r="N37" s="112"/>
      <c r="O37" s="112"/>
      <c r="P37" s="111"/>
      <c r="Q37" s="111"/>
    </row>
    <row r="38" spans="1:17" x14ac:dyDescent="0.2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2"/>
      <c r="N38" s="112"/>
      <c r="O38" s="112"/>
      <c r="P38" s="111"/>
      <c r="Q38" s="111"/>
    </row>
    <row r="39" spans="1:17" x14ac:dyDescent="0.2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2"/>
      <c r="N39" s="112"/>
      <c r="O39" s="112"/>
      <c r="P39" s="111"/>
      <c r="Q39" s="111"/>
    </row>
    <row r="40" spans="1:17" x14ac:dyDescent="0.2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2"/>
      <c r="N40" s="112"/>
      <c r="O40" s="112"/>
      <c r="P40" s="111"/>
      <c r="Q40" s="111"/>
    </row>
    <row r="41" spans="1:17" x14ac:dyDescent="0.2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2"/>
      <c r="N41" s="112"/>
      <c r="O41" s="112"/>
      <c r="P41" s="111"/>
      <c r="Q41" s="111"/>
    </row>
    <row r="42" spans="1:17" x14ac:dyDescent="0.2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2"/>
      <c r="N42" s="112"/>
      <c r="O42" s="112"/>
      <c r="P42" s="111"/>
      <c r="Q42" s="111"/>
    </row>
    <row r="43" spans="1:17" x14ac:dyDescent="0.2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2"/>
      <c r="N43" s="112"/>
      <c r="O43" s="112"/>
      <c r="P43" s="111"/>
      <c r="Q43" s="111"/>
    </row>
    <row r="44" spans="1:17" x14ac:dyDescent="0.2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2"/>
      <c r="N44" s="112"/>
      <c r="O44" s="112"/>
      <c r="P44" s="111"/>
      <c r="Q44" s="111"/>
    </row>
    <row r="45" spans="1:17" x14ac:dyDescent="0.2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2"/>
      <c r="N45" s="112"/>
      <c r="O45" s="112"/>
      <c r="P45" s="111"/>
      <c r="Q45" s="111"/>
    </row>
    <row r="46" spans="1:17" x14ac:dyDescent="0.2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2"/>
      <c r="N46" s="112"/>
      <c r="O46" s="112"/>
      <c r="P46" s="111"/>
      <c r="Q46" s="111"/>
    </row>
    <row r="47" spans="1:17" x14ac:dyDescent="0.2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2"/>
      <c r="N47" s="112"/>
      <c r="O47" s="112"/>
      <c r="P47" s="111"/>
      <c r="Q47" s="111"/>
    </row>
    <row r="48" spans="1:17" ht="14.25" customHeight="1" x14ac:dyDescent="0.2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2"/>
      <c r="N48" s="112"/>
      <c r="O48" s="112"/>
      <c r="P48" s="111"/>
      <c r="Q48" s="111"/>
    </row>
    <row r="49" spans="1:17" ht="14.25" customHeight="1" x14ac:dyDescent="0.2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2"/>
      <c r="N49" s="112"/>
      <c r="O49" s="112"/>
      <c r="P49" s="111"/>
      <c r="Q49" s="111"/>
    </row>
    <row r="50" spans="1:17" ht="14.25" customHeight="1" thickBot="1" x14ac:dyDescent="0.25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2"/>
      <c r="N50" s="112"/>
      <c r="O50" s="112"/>
      <c r="P50" s="111"/>
      <c r="Q50" s="111"/>
    </row>
    <row r="51" spans="1:17" ht="15" x14ac:dyDescent="0.25">
      <c r="A51" s="167" t="s">
        <v>41</v>
      </c>
      <c r="B51" s="168"/>
      <c r="C51" s="168"/>
      <c r="D51" s="169"/>
      <c r="E51" s="115"/>
      <c r="F51" s="115"/>
      <c r="G51" s="115"/>
      <c r="H51" s="115"/>
      <c r="I51" s="115"/>
      <c r="J51" s="115"/>
      <c r="K51" s="115"/>
      <c r="L51" s="115"/>
      <c r="M51" s="111"/>
      <c r="N51" s="111"/>
      <c r="O51" s="111"/>
      <c r="P51" s="111"/>
      <c r="Q51" s="111"/>
    </row>
    <row r="52" spans="1:17" ht="15" x14ac:dyDescent="0.25">
      <c r="A52" s="170"/>
      <c r="B52" s="171" t="s">
        <v>38</v>
      </c>
      <c r="C52" s="171" t="s">
        <v>39</v>
      </c>
      <c r="D52" s="172" t="s">
        <v>40</v>
      </c>
      <c r="E52" s="116"/>
      <c r="F52" s="116"/>
      <c r="G52" s="115"/>
      <c r="H52" s="117"/>
      <c r="I52" s="117"/>
      <c r="J52" s="117"/>
      <c r="K52" s="117"/>
      <c r="L52" s="117"/>
      <c r="M52" s="111"/>
      <c r="N52" s="111"/>
      <c r="O52" s="111"/>
      <c r="P52" s="111"/>
      <c r="Q52" s="111"/>
    </row>
    <row r="53" spans="1:17" ht="14.25" x14ac:dyDescent="0.2">
      <c r="A53" s="173">
        <v>38924</v>
      </c>
      <c r="B53" s="174">
        <v>0</v>
      </c>
      <c r="C53" s="174">
        <v>16</v>
      </c>
      <c r="D53" s="175">
        <v>16</v>
      </c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</row>
    <row r="54" spans="1:17" ht="14.25" x14ac:dyDescent="0.2">
      <c r="A54" s="176">
        <v>38925</v>
      </c>
      <c r="B54" s="177">
        <v>0</v>
      </c>
      <c r="C54" s="177">
        <v>16</v>
      </c>
      <c r="D54" s="178">
        <v>16</v>
      </c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</row>
    <row r="55" spans="1:17" ht="14.25" x14ac:dyDescent="0.2">
      <c r="A55" s="173">
        <v>38926</v>
      </c>
      <c r="B55" s="174">
        <v>0</v>
      </c>
      <c r="C55" s="174">
        <v>16</v>
      </c>
      <c r="D55" s="175">
        <v>16</v>
      </c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</row>
    <row r="56" spans="1:17" ht="14.25" x14ac:dyDescent="0.2">
      <c r="A56" s="176">
        <v>38929</v>
      </c>
      <c r="B56" s="177">
        <v>0</v>
      </c>
      <c r="C56" s="177">
        <v>16</v>
      </c>
      <c r="D56" s="178">
        <v>16</v>
      </c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</row>
    <row r="57" spans="1:17" ht="14.25" x14ac:dyDescent="0.2">
      <c r="A57" s="173">
        <v>38930</v>
      </c>
      <c r="B57" s="174">
        <v>0</v>
      </c>
      <c r="C57" s="174">
        <v>16</v>
      </c>
      <c r="D57" s="175">
        <v>16</v>
      </c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</row>
    <row r="58" spans="1:17" ht="14.25" x14ac:dyDescent="0.2">
      <c r="A58" s="176">
        <v>38931</v>
      </c>
      <c r="B58" s="177">
        <v>0</v>
      </c>
      <c r="C58" s="177">
        <v>16</v>
      </c>
      <c r="D58" s="178">
        <v>16</v>
      </c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</row>
    <row r="59" spans="1:17" ht="14.25" x14ac:dyDescent="0.2">
      <c r="A59" s="173">
        <v>38932</v>
      </c>
      <c r="B59" s="174">
        <v>2</v>
      </c>
      <c r="C59" s="174">
        <v>15</v>
      </c>
      <c r="D59" s="175">
        <v>17</v>
      </c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</row>
    <row r="60" spans="1:17" ht="14.25" x14ac:dyDescent="0.2">
      <c r="A60" s="176">
        <v>38933</v>
      </c>
      <c r="B60" s="177">
        <v>2</v>
      </c>
      <c r="C60" s="177">
        <v>15</v>
      </c>
      <c r="D60" s="13">
        <v>17</v>
      </c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</row>
    <row r="61" spans="1:17" ht="14.25" x14ac:dyDescent="0.2">
      <c r="A61" s="173">
        <v>38936</v>
      </c>
      <c r="B61" s="11">
        <v>2</v>
      </c>
      <c r="C61" s="11">
        <v>15</v>
      </c>
      <c r="D61" s="14">
        <v>17</v>
      </c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</row>
    <row r="62" spans="1:17" ht="14.25" x14ac:dyDescent="0.2">
      <c r="A62" s="176">
        <v>38937</v>
      </c>
      <c r="B62" s="3">
        <v>2</v>
      </c>
      <c r="C62" s="3">
        <v>41</v>
      </c>
      <c r="D62" s="13">
        <v>43</v>
      </c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</row>
    <row r="63" spans="1:17" ht="14.25" x14ac:dyDescent="0.2">
      <c r="A63" s="173">
        <v>38938</v>
      </c>
      <c r="B63" s="11">
        <v>2</v>
      </c>
      <c r="C63" s="11">
        <v>32</v>
      </c>
      <c r="D63" s="14">
        <v>34</v>
      </c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</row>
    <row r="64" spans="1:17" ht="14.25" x14ac:dyDescent="0.2">
      <c r="A64" s="176">
        <v>38939</v>
      </c>
      <c r="B64" s="3">
        <v>9</v>
      </c>
      <c r="C64" s="3">
        <v>24</v>
      </c>
      <c r="D64" s="13">
        <v>34</v>
      </c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</row>
    <row r="65" spans="1:17" ht="14.25" x14ac:dyDescent="0.2">
      <c r="A65" s="173">
        <v>38940</v>
      </c>
      <c r="B65" s="11">
        <v>13</v>
      </c>
      <c r="C65" s="11">
        <v>21</v>
      </c>
      <c r="D65" s="14">
        <v>35</v>
      </c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</row>
    <row r="66" spans="1:17" ht="14.25" x14ac:dyDescent="0.2">
      <c r="A66" s="176">
        <v>38943</v>
      </c>
      <c r="B66" s="3">
        <v>15</v>
      </c>
      <c r="C66" s="3">
        <v>20</v>
      </c>
      <c r="D66" s="13">
        <v>35</v>
      </c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</row>
    <row r="67" spans="1:17" ht="14.25" x14ac:dyDescent="0.2">
      <c r="A67" s="173">
        <v>38945</v>
      </c>
      <c r="B67" s="102">
        <v>3</v>
      </c>
      <c r="C67" s="102">
        <v>24</v>
      </c>
      <c r="D67" s="103">
        <v>27</v>
      </c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</row>
    <row r="68" spans="1:17" ht="14.25" x14ac:dyDescent="0.2">
      <c r="A68" s="176">
        <v>38946</v>
      </c>
      <c r="B68" s="216">
        <v>3</v>
      </c>
      <c r="C68" s="216">
        <v>24</v>
      </c>
      <c r="D68" s="104">
        <v>27</v>
      </c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</row>
    <row r="69" spans="1:17" ht="14.25" x14ac:dyDescent="0.2">
      <c r="A69" s="173">
        <v>38947</v>
      </c>
      <c r="B69" s="102">
        <v>3</v>
      </c>
      <c r="C69" s="102">
        <v>25</v>
      </c>
      <c r="D69" s="103">
        <v>28</v>
      </c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</row>
    <row r="70" spans="1:17" ht="14.25" x14ac:dyDescent="0.2">
      <c r="A70" s="176">
        <v>38950</v>
      </c>
      <c r="B70" s="216">
        <v>3</v>
      </c>
      <c r="C70" s="216">
        <v>25</v>
      </c>
      <c r="D70" s="104">
        <v>28</v>
      </c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</row>
    <row r="71" spans="1:17" ht="14.25" x14ac:dyDescent="0.2">
      <c r="A71" s="173">
        <v>38951</v>
      </c>
      <c r="B71" s="102">
        <v>3</v>
      </c>
      <c r="C71" s="102">
        <v>25</v>
      </c>
      <c r="D71" s="103">
        <v>28</v>
      </c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</row>
    <row r="72" spans="1:17" ht="14.25" x14ac:dyDescent="0.2">
      <c r="A72" s="176">
        <v>38952</v>
      </c>
      <c r="B72" s="216">
        <v>4</v>
      </c>
      <c r="C72" s="216">
        <v>28</v>
      </c>
      <c r="D72" s="104">
        <v>32</v>
      </c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</row>
    <row r="73" spans="1:17" ht="14.25" x14ac:dyDescent="0.2">
      <c r="A73" s="173">
        <v>38953</v>
      </c>
      <c r="B73" s="102">
        <v>5</v>
      </c>
      <c r="C73" s="102">
        <v>27</v>
      </c>
      <c r="D73" s="103">
        <v>32</v>
      </c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</row>
    <row r="74" spans="1:17" ht="14.25" x14ac:dyDescent="0.2">
      <c r="A74" s="224">
        <v>38954</v>
      </c>
      <c r="B74" s="225">
        <v>5</v>
      </c>
      <c r="C74" s="225">
        <v>27</v>
      </c>
      <c r="D74" s="191">
        <v>32</v>
      </c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</row>
    <row r="75" spans="1:17" ht="14.25" x14ac:dyDescent="0.2">
      <c r="A75" s="173">
        <v>38957</v>
      </c>
      <c r="B75" s="102">
        <v>5</v>
      </c>
      <c r="C75" s="102">
        <v>32</v>
      </c>
      <c r="D75" s="103">
        <v>37</v>
      </c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</row>
    <row r="76" spans="1:17" ht="14.25" x14ac:dyDescent="0.2">
      <c r="A76" s="176">
        <v>38958</v>
      </c>
      <c r="B76" s="225">
        <v>6</v>
      </c>
      <c r="C76" s="225">
        <v>34</v>
      </c>
      <c r="D76" s="104">
        <v>40</v>
      </c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</row>
    <row r="77" spans="1:17" ht="14.25" x14ac:dyDescent="0.2">
      <c r="A77" s="173">
        <v>38959</v>
      </c>
      <c r="B77" s="102">
        <v>6</v>
      </c>
      <c r="C77" s="102">
        <v>36</v>
      </c>
      <c r="D77" s="103">
        <v>42</v>
      </c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</row>
    <row r="78" spans="1:17" ht="14.25" x14ac:dyDescent="0.2">
      <c r="A78" s="176">
        <v>38960</v>
      </c>
      <c r="B78" s="225">
        <v>9</v>
      </c>
      <c r="C78" s="225">
        <v>35</v>
      </c>
      <c r="D78" s="104">
        <v>44</v>
      </c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</row>
    <row r="79" spans="1:17" ht="14.25" x14ac:dyDescent="0.2">
      <c r="A79" s="173">
        <v>38961</v>
      </c>
      <c r="B79" s="102">
        <v>9</v>
      </c>
      <c r="C79" s="102">
        <v>38</v>
      </c>
      <c r="D79" s="103">
        <v>47</v>
      </c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</row>
    <row r="80" spans="1:17" ht="14.25" x14ac:dyDescent="0.2">
      <c r="A80" s="176">
        <v>38965</v>
      </c>
      <c r="B80" s="216">
        <v>10</v>
      </c>
      <c r="C80" s="216">
        <v>39</v>
      </c>
      <c r="D80" s="104">
        <v>49</v>
      </c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</row>
    <row r="81" spans="1:17" ht="15" x14ac:dyDescent="0.2">
      <c r="A81" s="173">
        <v>38966</v>
      </c>
      <c r="B81" s="102">
        <v>10</v>
      </c>
      <c r="C81" s="102">
        <v>39</v>
      </c>
      <c r="D81" s="103">
        <v>49</v>
      </c>
      <c r="E81" s="111"/>
      <c r="F81" s="111"/>
      <c r="G81" s="118"/>
      <c r="H81" s="111"/>
      <c r="I81" s="111"/>
      <c r="J81" s="111"/>
      <c r="K81" s="111"/>
      <c r="L81" s="111"/>
      <c r="M81" s="111"/>
      <c r="N81" s="111"/>
      <c r="O81" s="111"/>
      <c r="P81" s="111"/>
      <c r="Q81" s="111"/>
    </row>
    <row r="82" spans="1:17" ht="15" x14ac:dyDescent="0.2">
      <c r="A82" s="176">
        <v>38967</v>
      </c>
      <c r="B82" s="216">
        <v>10</v>
      </c>
      <c r="C82" s="216">
        <v>41</v>
      </c>
      <c r="D82" s="191">
        <v>51</v>
      </c>
      <c r="E82" s="111"/>
      <c r="F82" s="111"/>
      <c r="G82" s="118"/>
      <c r="H82" s="111"/>
      <c r="I82" s="111"/>
      <c r="J82" s="111"/>
      <c r="K82" s="111"/>
      <c r="L82" s="111"/>
      <c r="M82" s="111"/>
      <c r="N82" s="111"/>
      <c r="O82" s="111"/>
      <c r="P82" s="111"/>
      <c r="Q82" s="111"/>
    </row>
    <row r="83" spans="1:17" ht="15" x14ac:dyDescent="0.2">
      <c r="A83" s="173">
        <v>38968</v>
      </c>
      <c r="B83" s="11">
        <v>10</v>
      </c>
      <c r="C83" s="11">
        <v>41</v>
      </c>
      <c r="D83" s="103">
        <v>51</v>
      </c>
      <c r="E83" s="111"/>
      <c r="F83" s="111"/>
      <c r="G83" s="118"/>
      <c r="H83" s="111"/>
      <c r="I83" s="111"/>
      <c r="J83" s="111"/>
      <c r="K83" s="111"/>
      <c r="L83" s="111"/>
      <c r="M83" s="111"/>
      <c r="N83" s="111"/>
      <c r="O83" s="111"/>
      <c r="P83" s="111"/>
      <c r="Q83" s="111"/>
    </row>
    <row r="84" spans="1:17" ht="14.25" x14ac:dyDescent="0.2">
      <c r="A84" s="176">
        <v>38971</v>
      </c>
      <c r="B84" s="184">
        <v>14</v>
      </c>
      <c r="C84" s="184">
        <v>42</v>
      </c>
      <c r="D84" s="191">
        <v>56</v>
      </c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</row>
    <row r="85" spans="1:17" ht="14.25" x14ac:dyDescent="0.2">
      <c r="A85" s="173">
        <v>38972</v>
      </c>
      <c r="B85" s="11">
        <v>15</v>
      </c>
      <c r="C85" s="11">
        <v>45</v>
      </c>
      <c r="D85" s="14">
        <v>60</v>
      </c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</row>
    <row r="86" spans="1:17" ht="14.25" x14ac:dyDescent="0.2">
      <c r="A86" s="176">
        <v>38973</v>
      </c>
      <c r="B86" s="184">
        <v>15</v>
      </c>
      <c r="C86" s="184">
        <v>48</v>
      </c>
      <c r="D86" s="13">
        <v>63</v>
      </c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</row>
    <row r="87" spans="1:17" ht="14.25" x14ac:dyDescent="0.2">
      <c r="A87" s="173">
        <v>38974</v>
      </c>
      <c r="B87" s="11">
        <v>18</v>
      </c>
      <c r="C87" s="11">
        <v>52</v>
      </c>
      <c r="D87" s="14">
        <v>70</v>
      </c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</row>
    <row r="88" spans="1:17" ht="14.25" x14ac:dyDescent="0.2">
      <c r="A88" s="176">
        <v>38975</v>
      </c>
      <c r="B88" s="3">
        <v>21</v>
      </c>
      <c r="C88" s="3">
        <v>49</v>
      </c>
      <c r="D88" s="13">
        <v>70</v>
      </c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</row>
    <row r="89" spans="1:17" ht="14.25" x14ac:dyDescent="0.2">
      <c r="A89" s="185">
        <v>38978</v>
      </c>
      <c r="B89" s="11">
        <v>21</v>
      </c>
      <c r="C89" s="11">
        <v>50</v>
      </c>
      <c r="D89" s="14">
        <v>71</v>
      </c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</row>
    <row r="90" spans="1:17" ht="14.25" x14ac:dyDescent="0.2">
      <c r="A90" s="183">
        <v>38979</v>
      </c>
      <c r="B90" s="184">
        <v>21</v>
      </c>
      <c r="C90" s="184">
        <v>50</v>
      </c>
      <c r="D90" s="13">
        <v>71</v>
      </c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</row>
    <row r="91" spans="1:17" ht="14.25" x14ac:dyDescent="0.2">
      <c r="A91" s="185">
        <v>38980</v>
      </c>
      <c r="B91" s="11">
        <v>33</v>
      </c>
      <c r="C91" s="11">
        <v>41</v>
      </c>
      <c r="D91" s="14">
        <v>74</v>
      </c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</row>
    <row r="92" spans="1:17" ht="14.25" x14ac:dyDescent="0.2">
      <c r="A92" s="183">
        <v>38981</v>
      </c>
      <c r="B92" s="184">
        <v>39</v>
      </c>
      <c r="C92" s="184">
        <v>37</v>
      </c>
      <c r="D92" s="13">
        <v>76</v>
      </c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</row>
    <row r="93" spans="1:17" ht="14.25" x14ac:dyDescent="0.2">
      <c r="A93" s="185">
        <v>38982</v>
      </c>
      <c r="B93" s="11">
        <v>47</v>
      </c>
      <c r="C93" s="11">
        <v>35</v>
      </c>
      <c r="D93" s="14">
        <v>82</v>
      </c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</row>
    <row r="94" spans="1:17" ht="14.25" x14ac:dyDescent="0.2">
      <c r="A94" s="183">
        <v>38985</v>
      </c>
      <c r="B94" s="184">
        <v>48</v>
      </c>
      <c r="C94" s="184">
        <v>37</v>
      </c>
      <c r="D94" s="13">
        <v>85</v>
      </c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</row>
    <row r="95" spans="1:17" ht="14.25" x14ac:dyDescent="0.2">
      <c r="A95" s="185">
        <v>38986</v>
      </c>
      <c r="B95" s="11">
        <v>59</v>
      </c>
      <c r="C95" s="11">
        <v>30</v>
      </c>
      <c r="D95" s="14">
        <v>89</v>
      </c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</row>
    <row r="96" spans="1:17" ht="14.25" x14ac:dyDescent="0.2">
      <c r="A96" s="183">
        <v>38987</v>
      </c>
      <c r="B96" s="184">
        <v>59</v>
      </c>
      <c r="C96" s="184">
        <v>30</v>
      </c>
      <c r="D96" s="13">
        <v>89</v>
      </c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</row>
    <row r="97" spans="1:17" ht="14.25" x14ac:dyDescent="0.2">
      <c r="A97" s="185">
        <v>38988</v>
      </c>
      <c r="B97" s="237">
        <v>59</v>
      </c>
      <c r="C97" s="237">
        <v>31</v>
      </c>
      <c r="D97" s="14">
        <v>90</v>
      </c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</row>
    <row r="98" spans="1:17" ht="14.25" x14ac:dyDescent="0.2">
      <c r="A98" s="238">
        <v>38989</v>
      </c>
      <c r="B98" s="184">
        <v>61</v>
      </c>
      <c r="C98" s="184">
        <v>29</v>
      </c>
      <c r="D98" s="13">
        <v>90</v>
      </c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</row>
    <row r="99" spans="1:17" s="2" customFormat="1" ht="14.25" x14ac:dyDescent="0.2">
      <c r="A99" s="185">
        <v>38993</v>
      </c>
      <c r="B99" s="237">
        <v>65</v>
      </c>
      <c r="C99" s="237">
        <v>26</v>
      </c>
      <c r="D99" s="14">
        <v>91</v>
      </c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</row>
    <row r="100" spans="1:17" ht="14.25" x14ac:dyDescent="0.2">
      <c r="A100" s="238">
        <v>38994</v>
      </c>
      <c r="B100" s="184">
        <v>66</v>
      </c>
      <c r="C100" s="184">
        <v>31</v>
      </c>
      <c r="D100" s="13">
        <v>97</v>
      </c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</row>
    <row r="101" spans="1:17" ht="14.25" x14ac:dyDescent="0.2">
      <c r="A101" s="185">
        <v>38995</v>
      </c>
      <c r="B101" s="11">
        <v>78</v>
      </c>
      <c r="C101" s="11">
        <v>22</v>
      </c>
      <c r="D101" s="14">
        <v>100</v>
      </c>
    </row>
    <row r="102" spans="1:17" ht="14.25" x14ac:dyDescent="0.2">
      <c r="A102" s="238">
        <v>38996</v>
      </c>
      <c r="B102" s="184">
        <v>83</v>
      </c>
      <c r="C102" s="184">
        <v>19</v>
      </c>
      <c r="D102" s="13">
        <v>102</v>
      </c>
    </row>
    <row r="103" spans="1:17" ht="14.25" x14ac:dyDescent="0.2">
      <c r="A103" s="185">
        <v>39000</v>
      </c>
      <c r="B103" s="237">
        <v>89</v>
      </c>
      <c r="C103" s="237">
        <v>20</v>
      </c>
      <c r="D103" s="14">
        <v>109</v>
      </c>
    </row>
    <row r="104" spans="1:17" ht="14.25" x14ac:dyDescent="0.2">
      <c r="A104" s="238">
        <v>39001</v>
      </c>
      <c r="B104" s="184">
        <v>94</v>
      </c>
      <c r="C104" s="184">
        <v>20</v>
      </c>
      <c r="D104" s="13">
        <v>114</v>
      </c>
    </row>
    <row r="105" spans="1:17" ht="14.25" x14ac:dyDescent="0.2">
      <c r="A105" s="185"/>
      <c r="B105" s="237"/>
      <c r="C105" s="237"/>
      <c r="D105" s="14"/>
    </row>
    <row r="106" spans="1:17" ht="14.25" x14ac:dyDescent="0.2">
      <c r="A106" s="238"/>
      <c r="B106" s="184"/>
      <c r="C106" s="184"/>
      <c r="D106" s="13"/>
    </row>
  </sheetData>
  <sheetCalcPr fullCalcOnLoad="1"/>
  <mergeCells count="2">
    <mergeCell ref="B3:J3"/>
    <mergeCell ref="M3:N3"/>
  </mergeCells>
  <phoneticPr fontId="0" type="noConversion"/>
  <printOptions horizontalCentered="1"/>
  <pageMargins left="0.25" right="0.25" top="1" bottom="0.5" header="0.5" footer="0.5"/>
  <pageSetup scale="47" orientation="landscape" r:id="rId1"/>
  <headerFooter alignWithMargins="0">
    <oddHeader>&amp;C&amp;"Arial,Bold"&amp;12FirstWindow Daily Status Report</oddHeader>
    <oddFooter>&amp;L&amp;D&amp;R&amp;P of &amp;N</oddFooter>
  </headerFooter>
  <rowBreaks count="1" manualBreakCount="1">
    <brk id="47" max="1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B965"/>
  <sheetViews>
    <sheetView zoomScale="75" zoomScaleNormal="75" zoomScaleSheetLayoutView="50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9.140625" style="222"/>
    <col min="2" max="2" width="11.85546875" style="222" customWidth="1"/>
    <col min="3" max="3" width="9.140625" style="222"/>
    <col min="4" max="4" width="9.42578125" style="222" bestFit="1" customWidth="1"/>
    <col min="5" max="5" width="10" style="222" bestFit="1" customWidth="1"/>
    <col min="6" max="6" width="37.140625" style="222" customWidth="1"/>
    <col min="7" max="7" width="23" style="222" customWidth="1"/>
    <col min="8" max="8" width="11.85546875" style="222" bestFit="1" customWidth="1"/>
    <col min="9" max="9" width="12.42578125" style="222" customWidth="1"/>
    <col min="10" max="10" width="9.28515625" style="222" bestFit="1" customWidth="1"/>
    <col min="11" max="11" width="11" style="222" customWidth="1"/>
    <col min="12" max="12" width="12.85546875" style="222" hidden="1" customWidth="1"/>
    <col min="13" max="13" width="13.5703125" style="222" hidden="1" customWidth="1"/>
    <col min="14" max="14" width="12.28515625" style="222" hidden="1" customWidth="1"/>
    <col min="15" max="15" width="10.42578125" style="222" hidden="1" customWidth="1"/>
    <col min="16" max="16" width="9.140625" style="222" hidden="1" customWidth="1"/>
    <col min="17" max="17" width="9.85546875" style="222" hidden="1" customWidth="1"/>
    <col min="18" max="18" width="21.28515625" style="222" hidden="1" customWidth="1"/>
    <col min="19" max="19" width="7.42578125" style="222" hidden="1" customWidth="1"/>
    <col min="20" max="20" width="9.140625" style="222" hidden="1" customWidth="1"/>
    <col min="21" max="21" width="17.28515625" style="222" customWidth="1"/>
    <col min="22" max="16384" width="9.140625" style="222"/>
  </cols>
  <sheetData>
    <row r="1" spans="1:28" s="219" customFormat="1" ht="39.75" customHeight="1" x14ac:dyDescent="0.2">
      <c r="A1" s="233" t="s">
        <v>72</v>
      </c>
      <c r="B1" s="233" t="s">
        <v>25</v>
      </c>
      <c r="C1" s="233" t="s">
        <v>73</v>
      </c>
      <c r="D1" s="233" t="s">
        <v>74</v>
      </c>
      <c r="E1" s="233" t="s">
        <v>75</v>
      </c>
      <c r="F1" s="233" t="s">
        <v>77</v>
      </c>
      <c r="G1" s="233" t="s">
        <v>15</v>
      </c>
      <c r="H1" s="233" t="s">
        <v>78</v>
      </c>
      <c r="I1" s="233" t="s">
        <v>76</v>
      </c>
      <c r="J1" s="233" t="s">
        <v>0</v>
      </c>
      <c r="K1" s="233" t="s">
        <v>19</v>
      </c>
      <c r="L1" s="217" t="s">
        <v>82</v>
      </c>
      <c r="M1" s="217" t="s">
        <v>81</v>
      </c>
      <c r="N1" s="217" t="s">
        <v>80</v>
      </c>
      <c r="O1" s="217" t="b">
        <f t="array" ref="O1">IF(H1='Defects Status'!$N$2,"True")</f>
        <v>0</v>
      </c>
      <c r="P1" s="218" t="e">
        <f>'Defects Status'!$N$2-'All Defects'!H1</f>
        <v>#VALUE!</v>
      </c>
      <c r="Q1" s="217" t="e">
        <f t="array" ref="Q1">IF(P1&gt;10,"Greater",IF(AND(P1&gt;=5,P1&lt;=10),"Between","Less than"))</f>
        <v>#VALUE!</v>
      </c>
      <c r="R1" s="217" t="s">
        <v>82</v>
      </c>
      <c r="S1" s="217" t="b">
        <f t="array" ref="S1">IF(K2='Defects Status'!$N$2,"True")</f>
        <v>0</v>
      </c>
      <c r="T1" s="217" t="s">
        <v>18</v>
      </c>
      <c r="U1" s="234"/>
      <c r="V1" s="234"/>
      <c r="W1" s="234"/>
      <c r="X1" s="234"/>
      <c r="Y1" s="234"/>
      <c r="Z1" s="234"/>
      <c r="AA1" s="234"/>
      <c r="AB1" s="234"/>
    </row>
    <row r="2" spans="1:28" s="219" customFormat="1" ht="51" hidden="1" x14ac:dyDescent="0.2">
      <c r="A2" s="241">
        <v>20</v>
      </c>
      <c r="B2" s="242" t="s">
        <v>1</v>
      </c>
      <c r="C2" s="242" t="s">
        <v>38</v>
      </c>
      <c r="D2" s="242" t="s">
        <v>2</v>
      </c>
      <c r="E2" s="241"/>
      <c r="F2" s="242" t="s">
        <v>149</v>
      </c>
      <c r="G2" s="242" t="s">
        <v>3</v>
      </c>
      <c r="H2" s="243">
        <v>38644</v>
      </c>
      <c r="I2" s="242" t="s">
        <v>213</v>
      </c>
      <c r="J2" s="242" t="s">
        <v>4</v>
      </c>
      <c r="K2" s="243">
        <v>39013</v>
      </c>
      <c r="L2" s="219" t="str">
        <f t="array" ref="L2">IF(C2&lt;&gt; "Duplicate", IF(C2&lt;&gt; "Rejected", IF(C2&lt;&gt; "Deferred", CONCATENATE(C2,"+",D2),CONCATENATE("Closed+",D2)),CONCATENATE("Closed+",D2)),CONCATENATE("Closed+",D2))</f>
        <v>Closed+3 - Medium</v>
      </c>
      <c r="M2" s="219" t="b">
        <f t="array" ref="M2">IF(H2=39001,"True")</f>
        <v>0</v>
      </c>
      <c r="N2" s="219" t="b">
        <f t="array" ref="N2">IF(K2=39001,"True")</f>
        <v>0</v>
      </c>
      <c r="O2" s="219" t="b">
        <f t="array" ref="O2">IF(H2='Defects Status'!$N$2,"True")</f>
        <v>0</v>
      </c>
      <c r="P2" s="220">
        <f t="array" ref="P2">'Defects Status'!$N$2-'All Defects'!H2</f>
        <v>357</v>
      </c>
      <c r="Q2" s="219" t="str">
        <f t="array" ref="Q2">IF(P2&gt;10,"Greater",IF(AND(P2&gt;=5,P2&lt;=10),"Between","Less than"))</f>
        <v>Greater</v>
      </c>
      <c r="R2" s="219" t="str">
        <f t="array" ref="R2">CONCATENATE(T2,"+",D2,"+",Q2)</f>
        <v>Closed+3 - Medium+Greater</v>
      </c>
      <c r="S2" s="219" t="b">
        <f t="array" ref="S2">IF(K2='Defects Status'!$N$2,"True")</f>
        <v>0</v>
      </c>
      <c r="T2" s="219" t="str">
        <f t="array" ref="T2">IF(C2 &lt;&gt; "Ready for Re-test",IF(C2 &lt;&gt; "Closed",IF(C2 &lt;&gt; "Rejected",IF(C2 &lt;&gt; "Deferred","Open","Closed"),"Closed"),"Closed"),"Ready for Re-test")</f>
        <v>Closed</v>
      </c>
    </row>
    <row r="3" spans="1:28" s="219" customFormat="1" ht="63.75" hidden="1" x14ac:dyDescent="0.2">
      <c r="A3" s="241">
        <v>21</v>
      </c>
      <c r="B3" s="242" t="s">
        <v>1</v>
      </c>
      <c r="C3" s="242" t="s">
        <v>38</v>
      </c>
      <c r="D3" s="242" t="s">
        <v>5</v>
      </c>
      <c r="E3" s="241"/>
      <c r="F3" s="242" t="s">
        <v>150</v>
      </c>
      <c r="G3" s="242" t="s">
        <v>3</v>
      </c>
      <c r="H3" s="243">
        <v>38646</v>
      </c>
      <c r="I3" s="242" t="s">
        <v>151</v>
      </c>
      <c r="J3" s="242" t="s">
        <v>4</v>
      </c>
      <c r="K3" s="243">
        <v>38982</v>
      </c>
      <c r="L3" s="219" t="str">
        <f t="array" ref="L3">IF(C3&lt;&gt; "Duplicate", IF(C3&lt;&gt; "Rejected", IF(C3&lt;&gt; "Deferred", CONCATENATE(C3,"+",D3),CONCATENATE("Closed+",D3)),CONCATENATE("Closed+",D3)),CONCATENATE("Closed+",D3))</f>
        <v>Closed+2 - High</v>
      </c>
      <c r="M3" s="219" t="b">
        <f t="array" ref="M3">IF(H3=39001,"True")</f>
        <v>0</v>
      </c>
      <c r="N3" s="219" t="b">
        <f t="array" ref="N3">IF(K3=39001,"True")</f>
        <v>0</v>
      </c>
      <c r="O3" s="219" t="b">
        <f t="array" ref="O3">IF(H3='Defects Status'!$N$2,"True")</f>
        <v>0</v>
      </c>
      <c r="P3" s="220">
        <f t="array" ref="P3">'Defects Status'!$N$2-'All Defects'!H3</f>
        <v>355</v>
      </c>
      <c r="Q3" s="219" t="str">
        <f t="array" ref="Q3">IF(P3&gt;10,"Greater",IF(AND(P3&gt;=5,P3&lt;=10),"Between","Less than"))</f>
        <v>Greater</v>
      </c>
      <c r="R3" s="219" t="str">
        <f t="array" ref="R3">CONCATENATE(T3,"+",D3,"+",Q3)</f>
        <v>Closed+2 - High+Greater</v>
      </c>
      <c r="S3" s="219" t="b">
        <f t="array" ref="S3">IF(K3='Defects Status'!$N$2,"True")</f>
        <v>0</v>
      </c>
      <c r="T3" s="219" t="str">
        <f t="array" ref="T3">IF(C3 &lt;&gt; "Ready for Re-test",IF(C3 &lt;&gt; "Closed",IF(C3 &lt;&gt; "Rejected",IF(C3 &lt;&gt; "Deferred","Open","Closed"),"Closed"),"Closed"),"Ready for Re-test")</f>
        <v>Closed</v>
      </c>
    </row>
    <row r="4" spans="1:28" s="219" customFormat="1" ht="63.75" x14ac:dyDescent="0.2">
      <c r="A4" s="241">
        <v>23</v>
      </c>
      <c r="B4" s="242" t="s">
        <v>118</v>
      </c>
      <c r="C4" s="242" t="s">
        <v>270</v>
      </c>
      <c r="D4" s="242" t="s">
        <v>5</v>
      </c>
      <c r="E4" s="241"/>
      <c r="F4" s="242" t="s">
        <v>152</v>
      </c>
      <c r="G4" s="242" t="s">
        <v>3</v>
      </c>
      <c r="H4" s="243">
        <v>38908</v>
      </c>
      <c r="I4" s="242" t="s">
        <v>301</v>
      </c>
      <c r="J4" s="242" t="s">
        <v>4</v>
      </c>
      <c r="K4" s="243">
        <v>39006</v>
      </c>
      <c r="L4" s="219" t="str">
        <f t="array" ref="L4">IF(C4&lt;&gt; "Duplicate", IF(C4&lt;&gt; "Rejected", IF(C4&lt;&gt; "Deferred", CONCATENATE(C4,"+",D4),CONCATENATE("Closed+",D4)),CONCATENATE("Closed+",D4)),CONCATENATE("Closed+",D4))</f>
        <v>Closed+2 - High</v>
      </c>
      <c r="M4" s="219" t="b">
        <f t="array" ref="M4">IF(H4=39001,"True")</f>
        <v>0</v>
      </c>
      <c r="N4" s="219" t="b">
        <f t="array" ref="N4">IF(K4=39001,"True")</f>
        <v>0</v>
      </c>
      <c r="O4" s="219" t="b">
        <f t="array" ref="O4">IF(H4='Defects Status'!$N$2,"True")</f>
        <v>0</v>
      </c>
      <c r="P4" s="220">
        <f t="array" ref="P4">'Defects Status'!$N$2-'All Defects'!H4</f>
        <v>93</v>
      </c>
      <c r="Q4" s="219" t="str">
        <f t="array" ref="Q4">IF(P4&gt;10,"Greater",IF(AND(P4&gt;=5,P4&lt;=10),"Between","Less than"))</f>
        <v>Greater</v>
      </c>
      <c r="R4" s="219" t="str">
        <f t="array" ref="R4">CONCATENATE(T4,"+",D4,"+",Q4)</f>
        <v>Closed+2 - High+Greater</v>
      </c>
      <c r="S4" s="219" t="b">
        <f t="array" ref="S4">IF(K4='Defects Status'!$N$2,"True")</f>
        <v>0</v>
      </c>
      <c r="T4" s="219" t="str">
        <f t="array" ref="T4">IF(C4 &lt;&gt; "Ready for Re-test",IF(C4 &lt;&gt; "Closed",IF(C4 &lt;&gt; "Rejected",IF(C4 &lt;&gt; "Deferred","Open","Closed"),"Closed"),"Closed"),"Ready for Re-test")</f>
        <v>Closed</v>
      </c>
    </row>
    <row r="5" spans="1:28" s="219" customFormat="1" ht="63.75" hidden="1" x14ac:dyDescent="0.2">
      <c r="A5" s="241">
        <v>24</v>
      </c>
      <c r="B5" s="242" t="s">
        <v>118</v>
      </c>
      <c r="C5" s="242" t="s">
        <v>38</v>
      </c>
      <c r="D5" s="242" t="s">
        <v>2</v>
      </c>
      <c r="E5" s="241"/>
      <c r="F5" s="242" t="s">
        <v>154</v>
      </c>
      <c r="G5" s="242" t="s">
        <v>3</v>
      </c>
      <c r="H5" s="243">
        <v>38908</v>
      </c>
      <c r="I5" s="242" t="s">
        <v>151</v>
      </c>
      <c r="J5" s="242" t="s">
        <v>4</v>
      </c>
      <c r="K5" s="243">
        <v>39000</v>
      </c>
      <c r="L5" s="219" t="str">
        <f t="array" ref="L5">IF(C5&lt;&gt; "Duplicate", IF(C5&lt;&gt; "Rejected", IF(C5&lt;&gt; "Deferred", CONCATENATE(C5,"+",D5),CONCATENATE("Closed+",D5)),CONCATENATE("Closed+",D5)),CONCATENATE("Closed+",D5))</f>
        <v>Closed+3 - Medium</v>
      </c>
      <c r="M5" s="219" t="b">
        <f t="array" ref="M5">IF(H5=39001,"True")</f>
        <v>0</v>
      </c>
      <c r="N5" s="219" t="b">
        <f t="array" ref="N5">IF(K5=39001,"True")</f>
        <v>0</v>
      </c>
      <c r="O5" s="219" t="b">
        <f t="array" ref="O5">IF(H5='Defects Status'!$N$2,"True")</f>
        <v>0</v>
      </c>
      <c r="P5" s="220">
        <f t="array" ref="P5">'Defects Status'!$N$2-'All Defects'!H5</f>
        <v>93</v>
      </c>
      <c r="Q5" s="219" t="str">
        <f t="array" ref="Q5">IF(P5&gt;10,"Greater",IF(AND(P5&gt;=5,P5&lt;=10),"Between","Less than"))</f>
        <v>Greater</v>
      </c>
      <c r="R5" s="219" t="str">
        <f t="array" ref="R5">CONCATENATE(T5,"+",D5,"+",Q5)</f>
        <v>Closed+3 - Medium+Greater</v>
      </c>
      <c r="S5" s="219" t="b">
        <f t="array" ref="S5">IF(K5='Defects Status'!$N$2,"True")</f>
        <v>0</v>
      </c>
      <c r="T5" s="219" t="str">
        <f t="array" ref="T5">IF(C5 &lt;&gt; "Ready for Re-test",IF(C5 &lt;&gt; "Closed",IF(C5 &lt;&gt; "Rejected",IF(C5 &lt;&gt; "Deferred","Open","Closed"),"Closed"),"Closed"),"Ready for Re-test")</f>
        <v>Closed</v>
      </c>
    </row>
    <row r="6" spans="1:28" s="219" customFormat="1" ht="38.25" hidden="1" x14ac:dyDescent="0.2">
      <c r="A6" s="241">
        <v>25</v>
      </c>
      <c r="B6" s="242" t="s">
        <v>1</v>
      </c>
      <c r="C6" s="242" t="s">
        <v>38</v>
      </c>
      <c r="D6" s="242" t="s">
        <v>2</v>
      </c>
      <c r="E6" s="241"/>
      <c r="F6" s="242" t="s">
        <v>6</v>
      </c>
      <c r="G6" s="242" t="s">
        <v>3</v>
      </c>
      <c r="H6" s="243">
        <v>38908</v>
      </c>
      <c r="I6" s="242" t="s">
        <v>3</v>
      </c>
      <c r="J6" s="242" t="s">
        <v>4</v>
      </c>
      <c r="K6" s="243">
        <v>38939</v>
      </c>
      <c r="L6" s="219" t="str">
        <f t="array" ref="L6">IF(C6&lt;&gt; "Duplicate", IF(C6&lt;&gt; "Rejected", IF(C6&lt;&gt; "Deferred", CONCATENATE(C6,"+",D6),CONCATENATE("Closed+",D6)),CONCATENATE("Closed+",D6)),CONCATENATE("Closed+",D6))</f>
        <v>Closed+3 - Medium</v>
      </c>
      <c r="M6" s="219" t="b">
        <f t="array" ref="M6">IF(H6=39001,"True")</f>
        <v>0</v>
      </c>
      <c r="N6" s="219" t="b">
        <f t="array" ref="N6">IF(K6=39001,"True")</f>
        <v>0</v>
      </c>
      <c r="O6" s="219" t="b">
        <f t="array" ref="O6">IF(H6='Defects Status'!$N$2,"True")</f>
        <v>0</v>
      </c>
      <c r="P6" s="220">
        <f t="array" ref="P6">'Defects Status'!$N$2-'All Defects'!H6</f>
        <v>93</v>
      </c>
      <c r="Q6" s="219" t="str">
        <f t="array" ref="Q6">IF(P6&gt;10,"Greater",IF(AND(P6&gt;=5,P6&lt;=10),"Between","Less than"))</f>
        <v>Greater</v>
      </c>
      <c r="R6" s="219" t="str">
        <f t="array" ref="R6">CONCATENATE(T6,"+",D6,"+",Q6)</f>
        <v>Closed+3 - Medium+Greater</v>
      </c>
      <c r="S6" s="219" t="b">
        <f t="array" ref="S6">IF(K6='Defects Status'!$N$2,"True")</f>
        <v>0</v>
      </c>
      <c r="T6" s="219" t="str">
        <f t="array" ref="T6">IF(C6 &lt;&gt; "Ready for Re-test",IF(C6 &lt;&gt; "Closed",IF(C6 &lt;&gt; "Rejected",IF(C6 &lt;&gt; "Deferred","Open","Closed"),"Closed"),"Closed"),"Ready for Re-test")</f>
        <v>Closed</v>
      </c>
      <c r="AB6" s="221"/>
    </row>
    <row r="7" spans="1:28" s="219" customFormat="1" ht="51" hidden="1" x14ac:dyDescent="0.2">
      <c r="A7" s="241">
        <v>26</v>
      </c>
      <c r="B7" s="242" t="s">
        <v>1</v>
      </c>
      <c r="C7" s="242" t="s">
        <v>38</v>
      </c>
      <c r="D7" s="242" t="s">
        <v>5</v>
      </c>
      <c r="E7" s="241"/>
      <c r="F7" s="242" t="s">
        <v>155</v>
      </c>
      <c r="G7" s="242" t="s">
        <v>3</v>
      </c>
      <c r="H7" s="243">
        <v>38908</v>
      </c>
      <c r="I7" s="242" t="s">
        <v>151</v>
      </c>
      <c r="J7" s="242" t="s">
        <v>4</v>
      </c>
      <c r="K7" s="243">
        <v>38981</v>
      </c>
      <c r="L7" s="219" t="str">
        <f t="array" ref="L7">IF(C7&lt;&gt; "Duplicate", IF(C7&lt;&gt; "Rejected", IF(C7&lt;&gt; "Deferred", CONCATENATE(C7,"+",D7),CONCATENATE("Closed+",D7)),CONCATENATE("Closed+",D7)),CONCATENATE("Closed+",D7))</f>
        <v>Closed+2 - High</v>
      </c>
      <c r="M7" s="219" t="b">
        <f t="array" ref="M7">IF(H7=39001,"True")</f>
        <v>0</v>
      </c>
      <c r="N7" s="219" t="b">
        <f t="array" ref="N7">IF(K7=39001,"True")</f>
        <v>0</v>
      </c>
      <c r="O7" s="219" t="b">
        <f t="array" ref="O7">IF(H7='Defects Status'!$N$2,"True")</f>
        <v>0</v>
      </c>
      <c r="P7" s="220">
        <f t="array" ref="P7">'Defects Status'!$N$2-'All Defects'!H7</f>
        <v>93</v>
      </c>
      <c r="Q7" s="219" t="str">
        <f t="array" ref="Q7">IF(P7&gt;10,"Greater",IF(AND(P7&gt;=5,P7&lt;=10),"Between","Less than"))</f>
        <v>Greater</v>
      </c>
      <c r="R7" s="219" t="str">
        <f t="array" ref="R7">CONCATENATE(T7,"+",D7,"+",Q7)</f>
        <v>Closed+2 - High+Greater</v>
      </c>
      <c r="S7" s="219" t="b">
        <f t="array" ref="S7">IF(K7='Defects Status'!$N$2,"True")</f>
        <v>0</v>
      </c>
      <c r="T7" s="219" t="str">
        <f t="array" ref="T7">IF(C7 &lt;&gt; "Ready for Re-test",IF(C7 &lt;&gt; "Closed",IF(C7 &lt;&gt; "Rejected",IF(C7 &lt;&gt; "Deferred","Open","Closed"),"Closed"),"Closed"),"Ready for Re-test")</f>
        <v>Closed</v>
      </c>
    </row>
    <row r="8" spans="1:28" s="219" customFormat="1" ht="63.75" hidden="1" x14ac:dyDescent="0.2">
      <c r="A8" s="241">
        <v>27</v>
      </c>
      <c r="B8" s="242" t="s">
        <v>118</v>
      </c>
      <c r="C8" s="242" t="s">
        <v>38</v>
      </c>
      <c r="D8" s="242" t="s">
        <v>2</v>
      </c>
      <c r="E8" s="241"/>
      <c r="F8" s="242" t="s">
        <v>156</v>
      </c>
      <c r="G8" s="242" t="s">
        <v>3</v>
      </c>
      <c r="H8" s="243">
        <v>38665</v>
      </c>
      <c r="I8" s="242" t="s">
        <v>153</v>
      </c>
      <c r="J8" s="242" t="s">
        <v>4</v>
      </c>
      <c r="K8" s="243">
        <v>38981</v>
      </c>
      <c r="L8" s="219" t="str">
        <f t="array" ref="L8">IF(C8&lt;&gt; "Duplicate", IF(C8&lt;&gt; "Rejected", IF(C8&lt;&gt; "Deferred", CONCATENATE(C8,"+",D8),CONCATENATE("Closed+",D8)),CONCATENATE("Closed+",D8)),CONCATENATE("Closed+",D8))</f>
        <v>Closed+3 - Medium</v>
      </c>
      <c r="M8" s="219" t="b">
        <f t="array" ref="M8">IF(H8=39001,"True")</f>
        <v>0</v>
      </c>
      <c r="N8" s="219" t="b">
        <f t="array" ref="N8">IF(K8=39001,"True")</f>
        <v>0</v>
      </c>
      <c r="O8" s="219" t="b">
        <f t="array" ref="O8">IF(H8='Defects Status'!$N$2,"True")</f>
        <v>0</v>
      </c>
      <c r="P8" s="220">
        <f t="array" ref="P8">'Defects Status'!$N$2-'All Defects'!H8</f>
        <v>336</v>
      </c>
      <c r="Q8" s="219" t="str">
        <f t="array" ref="Q8">IF(P8&gt;10,"Greater",IF(AND(P8&gt;=5,P8&lt;=10),"Between","Less than"))</f>
        <v>Greater</v>
      </c>
      <c r="R8" s="219" t="str">
        <f t="array" ref="R8">CONCATENATE(T8,"+",D8,"+",Q8)</f>
        <v>Closed+3 - Medium+Greater</v>
      </c>
      <c r="S8" s="219" t="b">
        <f t="array" ref="S8">IF(K8='Defects Status'!$N$2,"True")</f>
        <v>0</v>
      </c>
      <c r="T8" s="219" t="str">
        <f t="array" ref="T8">IF(C8 &lt;&gt; "Ready for Re-test",IF(C8 &lt;&gt; "Closed",IF(C8 &lt;&gt; "Rejected",IF(C8 &lt;&gt; "Deferred","Open","Closed"),"Closed"),"Closed"),"Ready for Re-test")</f>
        <v>Closed</v>
      </c>
    </row>
    <row r="9" spans="1:28" s="219" customFormat="1" ht="63.75" hidden="1" x14ac:dyDescent="0.2">
      <c r="A9" s="241">
        <v>28</v>
      </c>
      <c r="B9" s="242" t="s">
        <v>1</v>
      </c>
      <c r="C9" s="242" t="s">
        <v>38</v>
      </c>
      <c r="D9" s="242" t="s">
        <v>7</v>
      </c>
      <c r="E9" s="241"/>
      <c r="F9" s="242" t="s">
        <v>157</v>
      </c>
      <c r="G9" s="242" t="s">
        <v>3</v>
      </c>
      <c r="H9" s="243">
        <v>38671</v>
      </c>
      <c r="I9" s="242" t="s">
        <v>3</v>
      </c>
      <c r="J9" s="242" t="s">
        <v>4</v>
      </c>
      <c r="K9" s="243">
        <v>38982</v>
      </c>
      <c r="L9" s="219" t="str">
        <f t="array" ref="L9">IF(C9&lt;&gt; "Duplicate", IF(C9&lt;&gt; "Rejected", IF(C9&lt;&gt; "Deferred", CONCATENATE(C9,"+",D9),CONCATENATE("Closed+",D9)),CONCATENATE("Closed+",D9)),CONCATENATE("Closed+",D9))</f>
        <v>Closed+4 - Low</v>
      </c>
      <c r="M9" s="219" t="b">
        <f t="array" ref="M9">IF(H9=39001,"True")</f>
        <v>0</v>
      </c>
      <c r="N9" s="219" t="b">
        <f t="array" ref="N9">IF(K9=39001,"True")</f>
        <v>0</v>
      </c>
      <c r="O9" s="219" t="b">
        <f t="array" ref="O9">IF(H9='Defects Status'!$N$2,"True")</f>
        <v>0</v>
      </c>
      <c r="P9" s="220">
        <f t="array" ref="P9">'Defects Status'!$N$2-'All Defects'!H9</f>
        <v>330</v>
      </c>
      <c r="Q9" s="219" t="str">
        <f t="array" ref="Q9">IF(P9&gt;10,"Greater",IF(AND(P9&gt;=5,P9&lt;=10),"Between","Less than"))</f>
        <v>Greater</v>
      </c>
      <c r="R9" s="219" t="str">
        <f t="array" ref="R9">CONCATENATE(T9,"+",D9,"+",Q9)</f>
        <v>Closed+4 - Low+Greater</v>
      </c>
      <c r="S9" s="219" t="b">
        <f t="array" ref="S9">IF(K9='Defects Status'!$N$2,"True")</f>
        <v>0</v>
      </c>
      <c r="T9" s="219" t="str">
        <f t="array" ref="T9">IF(C9 &lt;&gt; "Ready for Re-test",IF(C9 &lt;&gt; "Closed",IF(C9 &lt;&gt; "Rejected",IF(C9 &lt;&gt; "Deferred","Open","Closed"),"Closed"),"Closed"),"Ready for Re-test")</f>
        <v>Closed</v>
      </c>
    </row>
    <row r="10" spans="1:28" s="219" customFormat="1" ht="63.75" hidden="1" x14ac:dyDescent="0.2">
      <c r="A10" s="241">
        <v>29</v>
      </c>
      <c r="B10" s="242" t="s">
        <v>1</v>
      </c>
      <c r="C10" s="242" t="s">
        <v>38</v>
      </c>
      <c r="D10" s="242" t="s">
        <v>2</v>
      </c>
      <c r="E10" s="241"/>
      <c r="F10" s="242" t="s">
        <v>158</v>
      </c>
      <c r="G10" s="242" t="s">
        <v>3</v>
      </c>
      <c r="H10" s="243">
        <v>38671</v>
      </c>
      <c r="I10" s="242" t="s">
        <v>3</v>
      </c>
      <c r="J10" s="242" t="s">
        <v>4</v>
      </c>
      <c r="K10" s="243">
        <v>38981</v>
      </c>
      <c r="L10" s="219" t="str">
        <f t="array" ref="L10">IF(C10&lt;&gt; "Duplicate", IF(C10&lt;&gt; "Rejected", IF(C10&lt;&gt; "Deferred", CONCATENATE(C10,"+",D10),CONCATENATE("Closed+",D10)),CONCATENATE("Closed+",D10)),CONCATENATE("Closed+",D10))</f>
        <v>Closed+3 - Medium</v>
      </c>
      <c r="M10" s="219" t="b">
        <f t="array" ref="M10">IF(H10=39001,"True")</f>
        <v>0</v>
      </c>
      <c r="N10" s="219" t="b">
        <f t="array" ref="N10">IF(K10=39001,"True")</f>
        <v>0</v>
      </c>
      <c r="O10" s="219" t="b">
        <f t="array" ref="O10">IF(H10='Defects Status'!$N$2,"True")</f>
        <v>0</v>
      </c>
      <c r="P10" s="220">
        <f t="array" ref="P10">'Defects Status'!$N$2-'All Defects'!H10</f>
        <v>330</v>
      </c>
      <c r="Q10" s="219" t="str">
        <f t="array" ref="Q10">IF(P10&gt;10,"Greater",IF(AND(P10&gt;=5,P10&lt;=10),"Between","Less than"))</f>
        <v>Greater</v>
      </c>
      <c r="R10" s="219" t="str">
        <f t="array" ref="R10">CONCATENATE(T10,"+",D10,"+",Q10)</f>
        <v>Closed+3 - Medium+Greater</v>
      </c>
      <c r="S10" s="219" t="b">
        <f t="array" ref="S10">IF(K10='Defects Status'!$N$2,"True")</f>
        <v>0</v>
      </c>
      <c r="T10" s="219" t="str">
        <f t="array" ref="T10">IF(C10 &lt;&gt; "Ready for Re-test",IF(C10 &lt;&gt; "Closed",IF(C10 &lt;&gt; "Rejected",IF(C10 &lt;&gt; "Deferred","Open","Closed"),"Closed"),"Closed"),"Ready for Re-test")</f>
        <v>Closed</v>
      </c>
    </row>
    <row r="11" spans="1:28" s="219" customFormat="1" ht="51" hidden="1" x14ac:dyDescent="0.2">
      <c r="A11" s="241">
        <v>30</v>
      </c>
      <c r="B11" s="242" t="s">
        <v>1</v>
      </c>
      <c r="C11" s="242" t="s">
        <v>38</v>
      </c>
      <c r="D11" s="242" t="s">
        <v>5</v>
      </c>
      <c r="E11" s="241"/>
      <c r="F11" s="242" t="s">
        <v>159</v>
      </c>
      <c r="G11" s="242" t="s">
        <v>3</v>
      </c>
      <c r="H11" s="243">
        <v>38672</v>
      </c>
      <c r="I11" s="242" t="s">
        <v>3</v>
      </c>
      <c r="J11" s="242" t="s">
        <v>4</v>
      </c>
      <c r="K11" s="243">
        <v>38981</v>
      </c>
      <c r="L11" s="219" t="str">
        <f t="array" ref="L11">IF(C11&lt;&gt; "Duplicate", IF(C11&lt;&gt; "Rejected", IF(C11&lt;&gt; "Deferred", CONCATENATE(C11,"+",D11),CONCATENATE("Closed+",D11)),CONCATENATE("Closed+",D11)),CONCATENATE("Closed+",D11))</f>
        <v>Closed+2 - High</v>
      </c>
      <c r="M11" s="219" t="b">
        <f t="array" ref="M11">IF(H11=39001,"True")</f>
        <v>0</v>
      </c>
      <c r="N11" s="219" t="b">
        <f t="array" ref="N11">IF(K11=39001,"True")</f>
        <v>0</v>
      </c>
      <c r="O11" s="219" t="b">
        <f t="array" ref="O11">IF(H11='Defects Status'!$N$2,"True")</f>
        <v>0</v>
      </c>
      <c r="P11" s="220">
        <f t="array" ref="P11">'Defects Status'!$N$2-'All Defects'!H11</f>
        <v>329</v>
      </c>
      <c r="Q11" s="219" t="str">
        <f t="array" ref="Q11">IF(P11&gt;10,"Greater",IF(AND(P11&gt;=5,P11&lt;=10),"Between","Less than"))</f>
        <v>Greater</v>
      </c>
      <c r="R11" s="219" t="str">
        <f t="array" ref="R11">CONCATENATE(T11,"+",D11,"+",Q11)</f>
        <v>Closed+2 - High+Greater</v>
      </c>
      <c r="S11" s="219" t="b">
        <f t="array" ref="S11">IF(K11='Defects Status'!$N$2,"True")</f>
        <v>0</v>
      </c>
      <c r="T11" s="219" t="str">
        <f t="array" ref="T11">IF(C11 &lt;&gt; "Ready for Re-test",IF(C11 &lt;&gt; "Closed",IF(C11 &lt;&gt; "Rejected",IF(C11 &lt;&gt; "Deferred","Open","Closed"),"Closed"),"Closed"),"Ready for Re-test")</f>
        <v>Closed</v>
      </c>
    </row>
    <row r="12" spans="1:28" s="219" customFormat="1" ht="63.75" hidden="1" x14ac:dyDescent="0.2">
      <c r="A12" s="241">
        <v>32</v>
      </c>
      <c r="B12" s="242" t="s">
        <v>1</v>
      </c>
      <c r="C12" s="242" t="s">
        <v>38</v>
      </c>
      <c r="D12" s="242" t="s">
        <v>2</v>
      </c>
      <c r="E12" s="241"/>
      <c r="F12" s="242" t="s">
        <v>160</v>
      </c>
      <c r="G12" s="242" t="s">
        <v>3</v>
      </c>
      <c r="H12" s="243">
        <v>38672</v>
      </c>
      <c r="I12" s="242" t="s">
        <v>3</v>
      </c>
      <c r="J12" s="242" t="s">
        <v>4</v>
      </c>
      <c r="K12" s="243">
        <v>38981</v>
      </c>
      <c r="L12" s="219" t="str">
        <f t="array" ref="L12">IF(C12&lt;&gt; "Duplicate", IF(C12&lt;&gt; "Rejected", IF(C12&lt;&gt; "Deferred", CONCATENATE(C12,"+",D12),CONCATENATE("Closed+",D12)),CONCATENATE("Closed+",D12)),CONCATENATE("Closed+",D12))</f>
        <v>Closed+3 - Medium</v>
      </c>
      <c r="M12" s="219" t="b">
        <f t="array" ref="M12">IF(H12=39001,"True")</f>
        <v>0</v>
      </c>
      <c r="N12" s="219" t="b">
        <f t="array" ref="N12">IF(K12=39001,"True")</f>
        <v>0</v>
      </c>
      <c r="O12" s="219" t="b">
        <f t="array" ref="O12">IF(H12='Defects Status'!$N$2,"True")</f>
        <v>0</v>
      </c>
      <c r="P12" s="220">
        <f t="array" ref="P12">'Defects Status'!$N$2-'All Defects'!H12</f>
        <v>329</v>
      </c>
      <c r="Q12" s="219" t="str">
        <f t="array" ref="Q12">IF(P12&gt;10,"Greater",IF(AND(P12&gt;=5,P12&lt;=10),"Between","Less than"))</f>
        <v>Greater</v>
      </c>
      <c r="R12" s="219" t="str">
        <f t="array" ref="R12">CONCATENATE(T12,"+",D12,"+",Q12)</f>
        <v>Closed+3 - Medium+Greater</v>
      </c>
      <c r="S12" s="219" t="b">
        <f t="array" ref="S12">IF(K12='Defects Status'!$N$2,"True")</f>
        <v>0</v>
      </c>
      <c r="T12" s="219" t="str">
        <f t="array" ref="T12">IF(C12 &lt;&gt; "Ready for Re-test",IF(C12 &lt;&gt; "Closed",IF(C12 &lt;&gt; "Rejected",IF(C12 &lt;&gt; "Deferred","Open","Closed"),"Closed"),"Closed"),"Ready for Re-test")</f>
        <v>Closed</v>
      </c>
    </row>
    <row r="13" spans="1:28" s="219" customFormat="1" ht="63.75" hidden="1" x14ac:dyDescent="0.2">
      <c r="A13" s="241">
        <v>33</v>
      </c>
      <c r="B13" s="242" t="s">
        <v>118</v>
      </c>
      <c r="C13" s="242" t="s">
        <v>38</v>
      </c>
      <c r="D13" s="242" t="s">
        <v>5</v>
      </c>
      <c r="E13" s="241"/>
      <c r="F13" s="242" t="s">
        <v>161</v>
      </c>
      <c r="G13" s="242" t="s">
        <v>3</v>
      </c>
      <c r="H13" s="243">
        <v>38673</v>
      </c>
      <c r="I13" s="242" t="s">
        <v>279</v>
      </c>
      <c r="J13" s="242" t="s">
        <v>4</v>
      </c>
      <c r="K13" s="243">
        <v>38992</v>
      </c>
      <c r="L13" s="219" t="str">
        <f t="array" ref="L13">IF(C13&lt;&gt; "Duplicate", IF(C13&lt;&gt; "Rejected", IF(C13&lt;&gt; "Deferred", CONCATENATE(C13,"+",D13),CONCATENATE("Closed+",D13)),CONCATENATE("Closed+",D13)),CONCATENATE("Closed+",D13))</f>
        <v>Closed+2 - High</v>
      </c>
      <c r="M13" s="219" t="b">
        <f t="array" ref="M13">IF(H13=39001,"True")</f>
        <v>0</v>
      </c>
      <c r="N13" s="219" t="b">
        <f t="array" ref="N13">IF(K13=39001,"True")</f>
        <v>0</v>
      </c>
      <c r="O13" s="219" t="b">
        <f t="array" ref="O13">IF(H13='Defects Status'!$N$2,"True")</f>
        <v>0</v>
      </c>
      <c r="P13" s="220">
        <f t="array" ref="P13">'Defects Status'!$N$2-'All Defects'!H13</f>
        <v>328</v>
      </c>
      <c r="Q13" s="219" t="str">
        <f t="array" ref="Q13">IF(P13&gt;10,"Greater",IF(AND(P13&gt;=5,P13&lt;=10),"Between","Less than"))</f>
        <v>Greater</v>
      </c>
      <c r="R13" s="219" t="str">
        <f t="array" ref="R13">CONCATENATE(T13,"+",D13,"+",Q13)</f>
        <v>Closed+2 - High+Greater</v>
      </c>
      <c r="S13" s="219" t="b">
        <f t="array" ref="S13">IF(K13='Defects Status'!$N$2,"True")</f>
        <v>0</v>
      </c>
      <c r="T13" s="219" t="str">
        <f t="array" ref="T13">IF(C13 &lt;&gt; "Ready for Re-test",IF(C13 &lt;&gt; "Closed",IF(C13 &lt;&gt; "Rejected",IF(C13 &lt;&gt; "Deferred","Open","Closed"),"Closed"),"Closed"),"Ready for Re-test")</f>
        <v>Closed</v>
      </c>
    </row>
    <row r="14" spans="1:28" s="219" customFormat="1" ht="51" hidden="1" x14ac:dyDescent="0.2">
      <c r="A14" s="241">
        <v>35</v>
      </c>
      <c r="B14" s="242" t="s">
        <v>118</v>
      </c>
      <c r="C14" s="242" t="s">
        <v>38</v>
      </c>
      <c r="D14" s="242" t="s">
        <v>2</v>
      </c>
      <c r="E14" s="241"/>
      <c r="F14" s="242" t="s">
        <v>162</v>
      </c>
      <c r="G14" s="242" t="s">
        <v>3</v>
      </c>
      <c r="H14" s="243">
        <v>38908</v>
      </c>
      <c r="I14" s="242" t="s">
        <v>3</v>
      </c>
      <c r="J14" s="242" t="s">
        <v>4</v>
      </c>
      <c r="K14" s="243">
        <v>38981</v>
      </c>
      <c r="L14" s="219" t="str">
        <f t="array" ref="L14">IF(C14&lt;&gt; "Duplicate", IF(C14&lt;&gt; "Rejected", IF(C14&lt;&gt; "Deferred", CONCATENATE(C14,"+",D14),CONCATENATE("Closed+",D14)),CONCATENATE("Closed+",D14)),CONCATENATE("Closed+",D14))</f>
        <v>Closed+3 - Medium</v>
      </c>
      <c r="M14" s="219" t="b">
        <f t="array" ref="M14">IF(H14=39001,"True")</f>
        <v>0</v>
      </c>
      <c r="N14" s="219" t="b">
        <f t="array" ref="N14">IF(K14=39001,"True")</f>
        <v>0</v>
      </c>
      <c r="O14" s="219" t="b">
        <f t="array" ref="O14">IF(H14='Defects Status'!$N$2,"True")</f>
        <v>0</v>
      </c>
      <c r="P14" s="220">
        <f t="array" ref="P14">'Defects Status'!$N$2-'All Defects'!H14</f>
        <v>93</v>
      </c>
      <c r="Q14" s="219" t="str">
        <f t="array" ref="Q14">IF(P14&gt;10,"Greater",IF(AND(P14&gt;=5,P14&lt;=10),"Between","Less than"))</f>
        <v>Greater</v>
      </c>
      <c r="R14" s="219" t="str">
        <f t="array" ref="R14">CONCATENATE(T14,"+",D14,"+",Q14)</f>
        <v>Closed+3 - Medium+Greater</v>
      </c>
      <c r="S14" s="219" t="b">
        <f t="array" ref="S14">IF(K14='Defects Status'!$N$2,"True")</f>
        <v>0</v>
      </c>
      <c r="T14" s="219" t="str">
        <f t="array" ref="T14">IF(C14 &lt;&gt; "Ready for Re-test",IF(C14 &lt;&gt; "Closed",IF(C14 &lt;&gt; "Rejected",IF(C14 &lt;&gt; "Deferred","Open","Closed"),"Closed"),"Closed"),"Ready for Re-test")</f>
        <v>Closed</v>
      </c>
    </row>
    <row r="15" spans="1:28" s="219" customFormat="1" ht="51" hidden="1" x14ac:dyDescent="0.2">
      <c r="A15" s="241">
        <v>36</v>
      </c>
      <c r="B15" s="242" t="s">
        <v>1</v>
      </c>
      <c r="C15" s="242" t="s">
        <v>38</v>
      </c>
      <c r="D15" s="242" t="s">
        <v>5</v>
      </c>
      <c r="E15" s="241"/>
      <c r="F15" s="242" t="s">
        <v>163</v>
      </c>
      <c r="G15" s="242" t="s">
        <v>3</v>
      </c>
      <c r="H15" s="243">
        <v>38701</v>
      </c>
      <c r="I15" s="242" t="s">
        <v>213</v>
      </c>
      <c r="J15" s="242" t="s">
        <v>4</v>
      </c>
      <c r="K15" s="243">
        <v>39013</v>
      </c>
      <c r="L15" s="219" t="str">
        <f t="array" ref="L15">IF(C15&lt;&gt; "Duplicate", IF(C15&lt;&gt; "Rejected", IF(C15&lt;&gt; "Deferred", CONCATENATE(C15,"+",D15),CONCATENATE("Closed+",D15)),CONCATENATE("Closed+",D15)),CONCATENATE("Closed+",D15))</f>
        <v>Closed+2 - High</v>
      </c>
      <c r="M15" s="219" t="b">
        <f t="array" ref="M15">IF(H15=39001,"True")</f>
        <v>0</v>
      </c>
      <c r="N15" s="219" t="b">
        <f t="array" ref="N15">IF(K15=39001,"True")</f>
        <v>0</v>
      </c>
      <c r="O15" s="219" t="b">
        <f t="array" ref="O15">IF(H15='Defects Status'!$N$2,"True")</f>
        <v>0</v>
      </c>
      <c r="P15" s="220">
        <f t="array" ref="P15">'Defects Status'!$N$2-'All Defects'!H15</f>
        <v>300</v>
      </c>
      <c r="Q15" s="219" t="str">
        <f t="array" ref="Q15">IF(P15&gt;10,"Greater",IF(AND(P15&gt;=5,P15&lt;=10),"Between","Less than"))</f>
        <v>Greater</v>
      </c>
      <c r="R15" s="219" t="str">
        <f t="array" ref="R15">CONCATENATE(T15,"+",D15,"+",Q15)</f>
        <v>Closed+2 - High+Greater</v>
      </c>
      <c r="S15" s="219" t="b">
        <f t="array" ref="S15">IF(K15='Defects Status'!$N$2,"True")</f>
        <v>0</v>
      </c>
      <c r="T15" s="219" t="str">
        <f t="array" ref="T15">IF(C15 &lt;&gt; "Ready for Re-test",IF(C15 &lt;&gt; "Closed",IF(C15 &lt;&gt; "Rejected",IF(C15 &lt;&gt; "Deferred","Open","Closed"),"Closed"),"Closed"),"Ready for Re-test")</f>
        <v>Closed</v>
      </c>
    </row>
    <row r="16" spans="1:28" s="219" customFormat="1" ht="38.25" hidden="1" x14ac:dyDescent="0.2">
      <c r="A16" s="241">
        <v>37</v>
      </c>
      <c r="B16" s="242" t="s">
        <v>1</v>
      </c>
      <c r="C16" s="242" t="s">
        <v>38</v>
      </c>
      <c r="D16" s="242" t="s">
        <v>5</v>
      </c>
      <c r="E16" s="241"/>
      <c r="F16" s="242" t="s">
        <v>8</v>
      </c>
      <c r="G16" s="242" t="s">
        <v>3</v>
      </c>
      <c r="H16" s="243">
        <v>38705</v>
      </c>
      <c r="I16" s="242" t="s">
        <v>3</v>
      </c>
      <c r="J16" s="242" t="s">
        <v>4</v>
      </c>
      <c r="K16" s="243">
        <v>38939</v>
      </c>
      <c r="L16" s="219" t="str">
        <f t="array" ref="L16">IF(C16&lt;&gt; "Duplicate", IF(C16&lt;&gt; "Rejected", IF(C16&lt;&gt; "Deferred", CONCATENATE(C16,"+",D16),CONCATENATE("Closed+",D16)),CONCATENATE("Closed+",D16)),CONCATENATE("Closed+",D16))</f>
        <v>Closed+2 - High</v>
      </c>
      <c r="M16" s="219" t="b">
        <f t="array" ref="M16">IF(H16=39001,"True")</f>
        <v>0</v>
      </c>
      <c r="N16" s="219" t="b">
        <f t="array" ref="N16">IF(K16=39001,"True")</f>
        <v>0</v>
      </c>
      <c r="O16" s="219" t="b">
        <f t="array" ref="O16">IF(H16='Defects Status'!$N$2,"True")</f>
        <v>0</v>
      </c>
      <c r="P16" s="220">
        <f t="array" ref="P16">'Defects Status'!$N$2-'All Defects'!H16</f>
        <v>296</v>
      </c>
      <c r="Q16" s="219" t="str">
        <f t="array" ref="Q16">IF(P16&gt;10,"Greater",IF(AND(P16&gt;=5,P16&lt;=10),"Between","Less than"))</f>
        <v>Greater</v>
      </c>
      <c r="R16" s="219" t="str">
        <f t="array" ref="R16">CONCATENATE(T16,"+",D16,"+",Q16)</f>
        <v>Closed+2 - High+Greater</v>
      </c>
      <c r="S16" s="219" t="b">
        <f t="array" ref="S16">IF(K16='Defects Status'!$N$2,"True")</f>
        <v>0</v>
      </c>
      <c r="T16" s="219" t="str">
        <f t="array" ref="T16">IF(C16 &lt;&gt; "Ready for Re-test",IF(C16 &lt;&gt; "Closed",IF(C16 &lt;&gt; "Rejected",IF(C16 &lt;&gt; "Deferred","Open","Closed"),"Closed"),"Closed"),"Ready for Re-test")</f>
        <v>Closed</v>
      </c>
    </row>
    <row r="17" spans="1:20" s="219" customFormat="1" ht="51" x14ac:dyDescent="0.2">
      <c r="A17" s="241">
        <v>39</v>
      </c>
      <c r="B17" s="242" t="s">
        <v>118</v>
      </c>
      <c r="C17" s="242" t="s">
        <v>270</v>
      </c>
      <c r="D17" s="242" t="s">
        <v>2</v>
      </c>
      <c r="E17" s="241"/>
      <c r="F17" s="242" t="s">
        <v>305</v>
      </c>
      <c r="G17" s="242" t="s">
        <v>3</v>
      </c>
      <c r="H17" s="243">
        <v>38798</v>
      </c>
      <c r="I17" s="242" t="s">
        <v>306</v>
      </c>
      <c r="J17" s="242" t="s">
        <v>4</v>
      </c>
      <c r="K17" s="243">
        <v>39013</v>
      </c>
      <c r="L17" s="219" t="str">
        <f t="array" ref="L17">IF(C17&lt;&gt; "Duplicate", IF(C17&lt;&gt; "Rejected", IF(C17&lt;&gt; "Deferred", CONCATENATE(C17,"+",D17),CONCATENATE("Closed+",D17)),CONCATENATE("Closed+",D17)),CONCATENATE("Closed+",D17))</f>
        <v>Closed+3 - Medium</v>
      </c>
      <c r="M17" s="219" t="b">
        <f t="array" ref="M17">IF(H17=39001,"True")</f>
        <v>0</v>
      </c>
      <c r="N17" s="219" t="b">
        <f t="array" ref="N17">IF(K17=39001,"True")</f>
        <v>0</v>
      </c>
      <c r="O17" s="219" t="b">
        <f t="array" ref="O17">IF(H17='Defects Status'!$N$2,"True")</f>
        <v>0</v>
      </c>
      <c r="P17" s="220">
        <f t="array" ref="P17">'Defects Status'!$N$2-'All Defects'!H17</f>
        <v>203</v>
      </c>
      <c r="Q17" s="219" t="str">
        <f t="array" ref="Q17">IF(P17&gt;10,"Greater",IF(AND(P17&gt;=5,P17&lt;=10),"Between","Less than"))</f>
        <v>Greater</v>
      </c>
      <c r="R17" s="219" t="str">
        <f t="array" ref="R17">CONCATENATE(T17,"+",D17,"+",Q17)</f>
        <v>Closed+3 - Medium+Greater</v>
      </c>
      <c r="S17" s="219" t="b">
        <f t="array" ref="S17">IF(K17='Defects Status'!$N$2,"True")</f>
        <v>0</v>
      </c>
      <c r="T17" s="219" t="str">
        <f t="array" ref="T17">IF(C17 &lt;&gt; "Ready for Re-test",IF(C17 &lt;&gt; "Closed",IF(C17 &lt;&gt; "Rejected",IF(C17 &lt;&gt; "Deferred","Open","Closed"),"Closed"),"Closed"),"Ready for Re-test")</f>
        <v>Closed</v>
      </c>
    </row>
    <row r="18" spans="1:20" s="219" customFormat="1" ht="51" hidden="1" x14ac:dyDescent="0.2">
      <c r="A18" s="241">
        <v>171</v>
      </c>
      <c r="B18" s="242" t="s">
        <v>1</v>
      </c>
      <c r="C18" s="242" t="s">
        <v>38</v>
      </c>
      <c r="D18" s="242" t="s">
        <v>7</v>
      </c>
      <c r="E18" s="241"/>
      <c r="F18" s="242" t="s">
        <v>164</v>
      </c>
      <c r="G18" s="242" t="s">
        <v>3</v>
      </c>
      <c r="H18" s="243">
        <v>38931</v>
      </c>
      <c r="I18" s="242" t="s">
        <v>115</v>
      </c>
      <c r="J18" s="242" t="s">
        <v>4</v>
      </c>
      <c r="K18" s="243">
        <v>38957</v>
      </c>
      <c r="L18" s="219" t="str">
        <f t="array" ref="L18">IF(C18&lt;&gt; "Duplicate", IF(C18&lt;&gt; "Rejected", IF(C18&lt;&gt; "Deferred", CONCATENATE(C18,"+",D18),CONCATENATE("Closed+",D18)),CONCATENATE("Closed+",D18)),CONCATENATE("Closed+",D18))</f>
        <v>Closed+4 - Low</v>
      </c>
      <c r="M18" s="219" t="b">
        <f t="array" ref="M18">IF(H18=39001,"True")</f>
        <v>0</v>
      </c>
      <c r="N18" s="219" t="b">
        <f t="array" ref="N18">IF(K18=39001,"True")</f>
        <v>0</v>
      </c>
      <c r="O18" s="219" t="b">
        <f t="array" ref="O18">IF(H18='Defects Status'!$N$2,"True")</f>
        <v>0</v>
      </c>
      <c r="P18" s="220">
        <f t="array" ref="P18">'Defects Status'!$N$2-'All Defects'!H18</f>
        <v>70</v>
      </c>
      <c r="Q18" s="219" t="str">
        <f t="array" ref="Q18">IF(P18&gt;10,"Greater",IF(AND(P18&gt;=5,P18&lt;=10),"Between","Less than"))</f>
        <v>Greater</v>
      </c>
      <c r="R18" s="219" t="str">
        <f t="array" ref="R18">CONCATENATE(T18,"+",D18,"+",Q18)</f>
        <v>Closed+4 - Low+Greater</v>
      </c>
      <c r="S18" s="219" t="b">
        <f t="array" ref="S18">IF(K18='Defects Status'!$N$2,"True")</f>
        <v>0</v>
      </c>
      <c r="T18" s="219" t="str">
        <f t="array" ref="T18">IF(C18 &lt;&gt; "Ready for Re-test",IF(C18 &lt;&gt; "Closed",IF(C18 &lt;&gt; "Rejected",IF(C18 &lt;&gt; "Deferred","Open","Closed"),"Closed"),"Closed"),"Ready for Re-test")</f>
        <v>Closed</v>
      </c>
    </row>
    <row r="19" spans="1:20" s="219" customFormat="1" ht="38.25" hidden="1" x14ac:dyDescent="0.2">
      <c r="A19" s="241">
        <v>180</v>
      </c>
      <c r="B19" s="242" t="s">
        <v>1</v>
      </c>
      <c r="C19" s="242" t="s">
        <v>38</v>
      </c>
      <c r="D19" s="242" t="s">
        <v>2</v>
      </c>
      <c r="E19" s="241"/>
      <c r="F19" s="242" t="s">
        <v>165</v>
      </c>
      <c r="G19" s="242" t="s">
        <v>151</v>
      </c>
      <c r="H19" s="243">
        <v>38932</v>
      </c>
      <c r="I19" s="242" t="s">
        <v>153</v>
      </c>
      <c r="J19" s="242" t="s">
        <v>4</v>
      </c>
      <c r="K19" s="243">
        <v>38945</v>
      </c>
      <c r="L19" s="219" t="str">
        <f t="array" ref="L19">IF(C19&lt;&gt; "Duplicate", IF(C19&lt;&gt; "Rejected", IF(C19&lt;&gt; "Deferred", CONCATENATE(C19,"+",D19),CONCATENATE("Closed+",D19)),CONCATENATE("Closed+",D19)),CONCATENATE("Closed+",D19))</f>
        <v>Closed+3 - Medium</v>
      </c>
      <c r="M19" s="219" t="b">
        <f t="array" ref="M19">IF(H19=39001,"True")</f>
        <v>0</v>
      </c>
      <c r="N19" s="219" t="b">
        <f t="array" ref="N19">IF(K19=39001,"True")</f>
        <v>0</v>
      </c>
      <c r="O19" s="219" t="b">
        <f t="array" ref="O19">IF(H19='Defects Status'!$N$2,"True")</f>
        <v>0</v>
      </c>
      <c r="P19" s="220">
        <f t="array" ref="P19">'Defects Status'!$N$2-'All Defects'!H19</f>
        <v>69</v>
      </c>
      <c r="Q19" s="219" t="str">
        <f t="array" ref="Q19">IF(P19&gt;10,"Greater",IF(AND(P19&gt;=5,P19&lt;=10),"Between","Less than"))</f>
        <v>Greater</v>
      </c>
      <c r="R19" s="219" t="str">
        <f t="array" ref="R19">CONCATENATE(T19,"+",D19,"+",Q19)</f>
        <v>Closed+3 - Medium+Greater</v>
      </c>
      <c r="S19" s="219" t="b">
        <f t="array" ref="S19">IF(K19='Defects Status'!$N$2,"True")</f>
        <v>0</v>
      </c>
      <c r="T19" s="219" t="str">
        <f t="array" ref="T19">IF(C19 &lt;&gt; "Ready for Re-test",IF(C19 &lt;&gt; "Closed",IF(C19 &lt;&gt; "Rejected",IF(C19 &lt;&gt; "Deferred","Open","Closed"),"Closed"),"Closed"),"Ready for Re-test")</f>
        <v>Closed</v>
      </c>
    </row>
    <row r="20" spans="1:20" s="219" customFormat="1" ht="51" hidden="1" x14ac:dyDescent="0.2">
      <c r="A20" s="241">
        <v>220</v>
      </c>
      <c r="B20" s="242" t="s">
        <v>118</v>
      </c>
      <c r="C20" s="242" t="s">
        <v>38</v>
      </c>
      <c r="D20" s="242" t="s">
        <v>7</v>
      </c>
      <c r="E20" s="241"/>
      <c r="F20" s="242" t="s">
        <v>166</v>
      </c>
      <c r="G20" s="242" t="s">
        <v>3</v>
      </c>
      <c r="H20" s="243">
        <v>38716</v>
      </c>
      <c r="I20" s="242" t="s">
        <v>151</v>
      </c>
      <c r="J20" s="242" t="s">
        <v>4</v>
      </c>
      <c r="K20" s="243">
        <v>38982</v>
      </c>
      <c r="L20" s="219" t="str">
        <f t="array" ref="L20">IF(C20&lt;&gt; "Duplicate", IF(C20&lt;&gt; "Rejected", IF(C20&lt;&gt; "Deferred", CONCATENATE(C20,"+",D20),CONCATENATE("Closed+",D20)),CONCATENATE("Closed+",D20)),CONCATENATE("Closed+",D20))</f>
        <v>Closed+4 - Low</v>
      </c>
      <c r="M20" s="219" t="b">
        <f t="array" ref="M20">IF(H20=39001,"True")</f>
        <v>0</v>
      </c>
      <c r="N20" s="219" t="b">
        <f t="array" ref="N20">IF(K20=39001,"True")</f>
        <v>0</v>
      </c>
      <c r="O20" s="219" t="b">
        <f t="array" ref="O20">IF(H20='Defects Status'!$N$2,"True")</f>
        <v>0</v>
      </c>
      <c r="P20" s="220">
        <f t="array" ref="P20">'Defects Status'!$N$2-'All Defects'!H20</f>
        <v>285</v>
      </c>
      <c r="Q20" s="219" t="str">
        <f t="array" ref="Q20">IF(P20&gt;10,"Greater",IF(AND(P20&gt;=5,P20&lt;=10),"Between","Less than"))</f>
        <v>Greater</v>
      </c>
      <c r="R20" s="219" t="str">
        <f t="array" ref="R20">CONCATENATE(T20,"+",D20,"+",Q20)</f>
        <v>Closed+4 - Low+Greater</v>
      </c>
      <c r="S20" s="219" t="b">
        <f t="array" ref="S20">IF(K20='Defects Status'!$N$2,"True")</f>
        <v>0</v>
      </c>
      <c r="T20" s="219" t="str">
        <f t="array" ref="T20">IF(C20 &lt;&gt; "Ready for Re-test",IF(C20 &lt;&gt; "Closed",IF(C20 &lt;&gt; "Rejected",IF(C20 &lt;&gt; "Deferred","Open","Closed"),"Closed"),"Closed"),"Ready for Re-test")</f>
        <v>Closed</v>
      </c>
    </row>
    <row r="21" spans="1:20" s="219" customFormat="1" ht="51" hidden="1" x14ac:dyDescent="0.2">
      <c r="A21" s="241">
        <v>225</v>
      </c>
      <c r="B21" s="242" t="s">
        <v>118</v>
      </c>
      <c r="C21" s="242" t="s">
        <v>38</v>
      </c>
      <c r="D21" s="242" t="s">
        <v>2</v>
      </c>
      <c r="E21" s="241"/>
      <c r="F21" s="242" t="s">
        <v>167</v>
      </c>
      <c r="G21" s="242" t="s">
        <v>3</v>
      </c>
      <c r="H21" s="243">
        <v>38936</v>
      </c>
      <c r="I21" s="242" t="s">
        <v>151</v>
      </c>
      <c r="J21" s="242" t="s">
        <v>4</v>
      </c>
      <c r="K21" s="243">
        <v>39010</v>
      </c>
      <c r="L21" s="219" t="str">
        <f t="array" ref="L21">IF(C21&lt;&gt; "Duplicate", IF(C21&lt;&gt; "Rejected", IF(C21&lt;&gt; "Deferred", CONCATENATE(C21,"+",D21),CONCATENATE("Closed+",D21)),CONCATENATE("Closed+",D21)),CONCATENATE("Closed+",D21))</f>
        <v>Closed+3 - Medium</v>
      </c>
      <c r="M21" s="219" t="b">
        <f t="array" ref="M21">IF(H21=39001,"True")</f>
        <v>0</v>
      </c>
      <c r="N21" s="219" t="b">
        <f t="array" ref="N21">IF(K21=39001,"True")</f>
        <v>0</v>
      </c>
      <c r="O21" s="219" t="b">
        <f t="array" ref="O21">IF(H21='Defects Status'!$N$2,"True")</f>
        <v>0</v>
      </c>
      <c r="P21" s="220">
        <f t="array" ref="P21">'Defects Status'!$N$2-'All Defects'!H21</f>
        <v>65</v>
      </c>
      <c r="Q21" s="219" t="str">
        <f t="array" ref="Q21">IF(P21&gt;10,"Greater",IF(AND(P21&gt;=5,P21&lt;=10),"Between","Less than"))</f>
        <v>Greater</v>
      </c>
      <c r="R21" s="219" t="str">
        <f t="array" ref="R21">CONCATENATE(T21,"+",D21,"+",Q21)</f>
        <v>Closed+3 - Medium+Greater</v>
      </c>
      <c r="S21" s="219" t="b">
        <f t="array" ref="S21">IF(K21='Defects Status'!$N$2,"True")</f>
        <v>0</v>
      </c>
      <c r="T21" s="219" t="str">
        <f t="array" ref="T21">IF(C21 &lt;&gt; "Ready for Re-test",IF(C21 &lt;&gt; "Closed",IF(C21 &lt;&gt; "Rejected",IF(C21 &lt;&gt; "Deferred","Open","Closed"),"Closed"),"Closed"),"Ready for Re-test")</f>
        <v>Closed</v>
      </c>
    </row>
    <row r="22" spans="1:20" s="219" customFormat="1" ht="63.75" hidden="1" x14ac:dyDescent="0.2">
      <c r="A22" s="241">
        <v>226</v>
      </c>
      <c r="B22" s="242" t="s">
        <v>118</v>
      </c>
      <c r="C22" s="242" t="s">
        <v>38</v>
      </c>
      <c r="D22" s="242" t="s">
        <v>5</v>
      </c>
      <c r="E22" s="241"/>
      <c r="F22" s="242" t="s">
        <v>168</v>
      </c>
      <c r="G22" s="242" t="s">
        <v>3</v>
      </c>
      <c r="H22" s="243">
        <v>38936</v>
      </c>
      <c r="I22" s="242" t="s">
        <v>151</v>
      </c>
      <c r="J22" s="242" t="s">
        <v>4</v>
      </c>
      <c r="K22" s="243">
        <v>38992</v>
      </c>
      <c r="L22" s="219" t="str">
        <f t="array" ref="L22">IF(C22&lt;&gt; "Duplicate", IF(C22&lt;&gt; "Rejected", IF(C22&lt;&gt; "Deferred", CONCATENATE(C22,"+",D22),CONCATENATE("Closed+",D22)),CONCATENATE("Closed+",D22)),CONCATENATE("Closed+",D22))</f>
        <v>Closed+2 - High</v>
      </c>
      <c r="M22" s="219" t="b">
        <f t="array" ref="M22">IF(H22=39001,"True")</f>
        <v>0</v>
      </c>
      <c r="N22" s="219" t="b">
        <f t="array" ref="N22">IF(K22=39001,"True")</f>
        <v>0</v>
      </c>
      <c r="O22" s="219" t="b">
        <f t="array" ref="O22">IF(H22='Defects Status'!$N$2,"True")</f>
        <v>0</v>
      </c>
      <c r="P22" s="220">
        <f t="array" ref="P22">'Defects Status'!$N$2-'All Defects'!H22</f>
        <v>65</v>
      </c>
      <c r="Q22" s="219" t="str">
        <f t="array" ref="Q22">IF(P22&gt;10,"Greater",IF(AND(P22&gt;=5,P22&lt;=10),"Between","Less than"))</f>
        <v>Greater</v>
      </c>
      <c r="R22" s="219" t="str">
        <f t="array" ref="R22">CONCATENATE(T22,"+",D22,"+",Q22)</f>
        <v>Closed+2 - High+Greater</v>
      </c>
      <c r="S22" s="219" t="b">
        <f t="array" ref="S22">IF(K22='Defects Status'!$N$2,"True")</f>
        <v>0</v>
      </c>
      <c r="T22" s="219" t="str">
        <f t="array" ref="T22">IF(C22 &lt;&gt; "Ready for Re-test",IF(C22 &lt;&gt; "Closed",IF(C22 &lt;&gt; "Rejected",IF(C22 &lt;&gt; "Deferred","Open","Closed"),"Closed"),"Closed"),"Ready for Re-test")</f>
        <v>Closed</v>
      </c>
    </row>
    <row r="23" spans="1:20" s="219" customFormat="1" ht="63.75" hidden="1" x14ac:dyDescent="0.2">
      <c r="A23" s="241">
        <v>227</v>
      </c>
      <c r="B23" s="242" t="s">
        <v>118</v>
      </c>
      <c r="C23" s="242" t="s">
        <v>38</v>
      </c>
      <c r="D23" s="242" t="s">
        <v>5</v>
      </c>
      <c r="E23" s="241"/>
      <c r="F23" s="242" t="s">
        <v>169</v>
      </c>
      <c r="G23" s="242" t="s">
        <v>3</v>
      </c>
      <c r="H23" s="243">
        <v>38936</v>
      </c>
      <c r="I23" s="242" t="s">
        <v>151</v>
      </c>
      <c r="J23" s="242" t="s">
        <v>4</v>
      </c>
      <c r="K23" s="243">
        <v>38982</v>
      </c>
      <c r="L23" s="219" t="str">
        <f t="array" ref="L23">IF(C23&lt;&gt; "Duplicate", IF(C23&lt;&gt; "Rejected", IF(C23&lt;&gt; "Deferred", CONCATENATE(C23,"+",D23),CONCATENATE("Closed+",D23)),CONCATENATE("Closed+",D23)),CONCATENATE("Closed+",D23))</f>
        <v>Closed+2 - High</v>
      </c>
      <c r="M23" s="219" t="b">
        <f t="array" ref="M23">IF(H23=39001,"True")</f>
        <v>0</v>
      </c>
      <c r="N23" s="219" t="b">
        <f t="array" ref="N23">IF(K23=39001,"True")</f>
        <v>0</v>
      </c>
      <c r="O23" s="219" t="b">
        <f t="array" ref="O23">IF(H23='Defects Status'!$N$2,"True")</f>
        <v>0</v>
      </c>
      <c r="P23" s="220">
        <f t="array" ref="P23">'Defects Status'!$N$2-'All Defects'!H23</f>
        <v>65</v>
      </c>
      <c r="Q23" s="219" t="str">
        <f t="array" ref="Q23">IF(P23&gt;10,"Greater",IF(AND(P23&gt;=5,P23&lt;=10),"Between","Less than"))</f>
        <v>Greater</v>
      </c>
      <c r="R23" s="219" t="str">
        <f t="array" ref="R23">CONCATENATE(T23,"+",D23,"+",Q23)</f>
        <v>Closed+2 - High+Greater</v>
      </c>
      <c r="S23" s="219" t="b">
        <f t="array" ref="S23">IF(K23='Defects Status'!$N$2,"True")</f>
        <v>0</v>
      </c>
      <c r="T23" s="219" t="str">
        <f t="array" ref="T23">IF(C23 &lt;&gt; "Ready for Re-test",IF(C23 &lt;&gt; "Closed",IF(C23 &lt;&gt; "Rejected",IF(C23 &lt;&gt; "Deferred","Open","Closed"),"Closed"),"Closed"),"Ready for Re-test")</f>
        <v>Closed</v>
      </c>
    </row>
    <row r="24" spans="1:20" s="219" customFormat="1" ht="63.75" hidden="1" x14ac:dyDescent="0.2">
      <c r="A24" s="241">
        <v>228</v>
      </c>
      <c r="B24" s="242" t="s">
        <v>118</v>
      </c>
      <c r="C24" s="242" t="s">
        <v>38</v>
      </c>
      <c r="D24" s="242" t="s">
        <v>5</v>
      </c>
      <c r="E24" s="241"/>
      <c r="F24" s="242" t="s">
        <v>170</v>
      </c>
      <c r="G24" s="242" t="s">
        <v>3</v>
      </c>
      <c r="H24" s="243">
        <v>38936</v>
      </c>
      <c r="I24" s="242" t="s">
        <v>151</v>
      </c>
      <c r="J24" s="242" t="s">
        <v>4</v>
      </c>
      <c r="K24" s="243">
        <v>38982</v>
      </c>
      <c r="L24" s="219" t="str">
        <f t="array" ref="L24">IF(C24&lt;&gt; "Duplicate", IF(C24&lt;&gt; "Rejected", IF(C24&lt;&gt; "Deferred", CONCATENATE(C24,"+",D24),CONCATENATE("Closed+",D24)),CONCATENATE("Closed+",D24)),CONCATENATE("Closed+",D24))</f>
        <v>Closed+2 - High</v>
      </c>
      <c r="M24" s="219" t="b">
        <f t="array" ref="M24">IF(H24=39001,"True")</f>
        <v>0</v>
      </c>
      <c r="N24" s="219" t="b">
        <f t="array" ref="N24">IF(K24=39001,"True")</f>
        <v>0</v>
      </c>
      <c r="O24" s="219" t="b">
        <f t="array" ref="O24">IF(H24='Defects Status'!$N$2,"True")</f>
        <v>0</v>
      </c>
      <c r="P24" s="220">
        <f t="array" ref="P24">'Defects Status'!$N$2-'All Defects'!H24</f>
        <v>65</v>
      </c>
      <c r="Q24" s="219" t="str">
        <f t="array" ref="Q24">IF(P24&gt;10,"Greater",IF(AND(P24&gt;=5,P24&lt;=10),"Between","Less than"))</f>
        <v>Greater</v>
      </c>
      <c r="R24" s="219" t="str">
        <f t="array" ref="R24">CONCATENATE(T24,"+",D24,"+",Q24)</f>
        <v>Closed+2 - High+Greater</v>
      </c>
      <c r="S24" s="219" t="b">
        <f t="array" ref="S24">IF(K24='Defects Status'!$N$2,"True")</f>
        <v>0</v>
      </c>
      <c r="T24" s="219" t="str">
        <f t="array" ref="T24">IF(C24 &lt;&gt; "Ready for Re-test",IF(C24 &lt;&gt; "Closed",IF(C24 &lt;&gt; "Rejected",IF(C24 &lt;&gt; "Deferred","Open","Closed"),"Closed"),"Closed"),"Ready for Re-test")</f>
        <v>Closed</v>
      </c>
    </row>
    <row r="25" spans="1:20" s="219" customFormat="1" ht="51" x14ac:dyDescent="0.2">
      <c r="A25" s="241">
        <v>233</v>
      </c>
      <c r="B25" s="242" t="s">
        <v>118</v>
      </c>
      <c r="C25" s="242" t="s">
        <v>270</v>
      </c>
      <c r="D25" s="242" t="s">
        <v>5</v>
      </c>
      <c r="E25" s="241"/>
      <c r="F25" s="242" t="s">
        <v>171</v>
      </c>
      <c r="G25" s="242" t="s">
        <v>3</v>
      </c>
      <c r="H25" s="243">
        <v>38936</v>
      </c>
      <c r="I25" s="242" t="s">
        <v>153</v>
      </c>
      <c r="J25" s="242" t="s">
        <v>4</v>
      </c>
      <c r="K25" s="243">
        <v>39010</v>
      </c>
      <c r="L25" s="219" t="str">
        <f t="array" ref="L25">IF(C25&lt;&gt; "Duplicate", IF(C25&lt;&gt; "Rejected", IF(C25&lt;&gt; "Deferred", CONCATENATE(C25,"+",D25),CONCATENATE("Closed+",D25)),CONCATENATE("Closed+",D25)),CONCATENATE("Closed+",D25))</f>
        <v>Closed+2 - High</v>
      </c>
      <c r="M25" s="219" t="b">
        <f t="array" ref="M25">IF(H25=39001,"True")</f>
        <v>0</v>
      </c>
      <c r="N25" s="219" t="b">
        <f t="array" ref="N25">IF(K25=39001,"True")</f>
        <v>0</v>
      </c>
      <c r="O25" s="219" t="b">
        <f t="array" ref="O25">IF(H25='Defects Status'!$N$2,"True")</f>
        <v>0</v>
      </c>
      <c r="P25" s="220">
        <f t="array" ref="P25">'Defects Status'!$N$2-'All Defects'!H25</f>
        <v>65</v>
      </c>
      <c r="Q25" s="219" t="str">
        <f t="array" ref="Q25">IF(P25&gt;10,"Greater",IF(AND(P25&gt;=5,P25&lt;=10),"Between","Less than"))</f>
        <v>Greater</v>
      </c>
      <c r="R25" s="219" t="str">
        <f t="array" ref="R25">CONCATENATE(T25,"+",D25,"+",Q25)</f>
        <v>Closed+2 - High+Greater</v>
      </c>
      <c r="S25" s="219" t="b">
        <f t="array" ref="S25">IF(K25='Defects Status'!$N$2,"True")</f>
        <v>0</v>
      </c>
      <c r="T25" s="219" t="str">
        <f t="array" ref="T25">IF(C25 &lt;&gt; "Ready for Re-test",IF(C25 &lt;&gt; "Closed",IF(C25 &lt;&gt; "Rejected",IF(C25 &lt;&gt; "Deferred","Open","Closed"),"Closed"),"Closed"),"Ready for Re-test")</f>
        <v>Closed</v>
      </c>
    </row>
    <row r="26" spans="1:20" s="219" customFormat="1" ht="51" hidden="1" x14ac:dyDescent="0.2">
      <c r="A26" s="241">
        <v>236</v>
      </c>
      <c r="B26" s="242" t="s">
        <v>118</v>
      </c>
      <c r="C26" s="242" t="s">
        <v>38</v>
      </c>
      <c r="D26" s="242" t="s">
        <v>7</v>
      </c>
      <c r="E26" s="241"/>
      <c r="F26" s="242" t="s">
        <v>172</v>
      </c>
      <c r="G26" s="242" t="s">
        <v>3</v>
      </c>
      <c r="H26" s="243">
        <v>38936</v>
      </c>
      <c r="I26" s="242" t="s">
        <v>3</v>
      </c>
      <c r="J26" s="242" t="s">
        <v>4</v>
      </c>
      <c r="K26" s="243">
        <v>38982</v>
      </c>
      <c r="L26" s="219" t="str">
        <f t="array" ref="L26">IF(C26&lt;&gt; "Duplicate", IF(C26&lt;&gt; "Rejected", IF(C26&lt;&gt; "Deferred", CONCATENATE(C26,"+",D26),CONCATENATE("Closed+",D26)),CONCATENATE("Closed+",D26)),CONCATENATE("Closed+",D26))</f>
        <v>Closed+4 - Low</v>
      </c>
      <c r="M26" s="219" t="b">
        <f t="array" ref="M26">IF(H26=39001,"True")</f>
        <v>0</v>
      </c>
      <c r="N26" s="219" t="b">
        <f t="array" ref="N26">IF(K26=39001,"True")</f>
        <v>0</v>
      </c>
      <c r="O26" s="219" t="b">
        <f t="array" ref="O26">IF(H26='Defects Status'!$N$2,"True")</f>
        <v>0</v>
      </c>
      <c r="P26" s="220">
        <f t="array" ref="P26">'Defects Status'!$N$2-'All Defects'!H26</f>
        <v>65</v>
      </c>
      <c r="Q26" s="219" t="str">
        <f t="array" ref="Q26">IF(P26&gt;10,"Greater",IF(AND(P26&gt;=5,P26&lt;=10),"Between","Less than"))</f>
        <v>Greater</v>
      </c>
      <c r="R26" s="219" t="str">
        <f t="array" ref="R26">CONCATENATE(T26,"+",D26,"+",Q26)</f>
        <v>Closed+4 - Low+Greater</v>
      </c>
      <c r="S26" s="219" t="b">
        <f t="array" ref="S26">IF(K26='Defects Status'!$N$2,"True")</f>
        <v>0</v>
      </c>
      <c r="T26" s="219" t="str">
        <f t="array" ref="T26">IF(C26 &lt;&gt; "Ready for Re-test",IF(C26 &lt;&gt; "Closed",IF(C26 &lt;&gt; "Rejected",IF(C26 &lt;&gt; "Deferred","Open","Closed"),"Closed"),"Closed"),"Ready for Re-test")</f>
        <v>Closed</v>
      </c>
    </row>
    <row r="27" spans="1:20" s="219" customFormat="1" ht="63.75" hidden="1" x14ac:dyDescent="0.2">
      <c r="A27" s="241">
        <v>289</v>
      </c>
      <c r="B27" s="242" t="s">
        <v>118</v>
      </c>
      <c r="C27" s="242" t="s">
        <v>38</v>
      </c>
      <c r="D27" s="242" t="s">
        <v>7</v>
      </c>
      <c r="E27" s="241"/>
      <c r="F27" s="242" t="s">
        <v>173</v>
      </c>
      <c r="G27" s="242" t="s">
        <v>3</v>
      </c>
      <c r="H27" s="243">
        <v>38937</v>
      </c>
      <c r="I27" s="242" t="s">
        <v>3</v>
      </c>
      <c r="J27" s="242" t="s">
        <v>4</v>
      </c>
      <c r="K27" s="243">
        <v>38952</v>
      </c>
      <c r="L27" s="219" t="str">
        <f t="array" ref="L27">IF(C27&lt;&gt; "Duplicate", IF(C27&lt;&gt; "Rejected", IF(C27&lt;&gt; "Deferred", CONCATENATE(C27,"+",D27),CONCATENATE("Closed+",D27)),CONCATENATE("Closed+",D27)),CONCATENATE("Closed+",D27))</f>
        <v>Closed+4 - Low</v>
      </c>
      <c r="M27" s="219" t="b">
        <f t="array" ref="M27">IF(H27=39001,"True")</f>
        <v>0</v>
      </c>
      <c r="N27" s="219" t="b">
        <f t="array" ref="N27">IF(K27=39001,"True")</f>
        <v>0</v>
      </c>
      <c r="O27" s="219" t="b">
        <f t="array" ref="O27">IF(H27='Defects Status'!$N$2,"True")</f>
        <v>0</v>
      </c>
      <c r="P27" s="220">
        <f t="array" ref="P27">'Defects Status'!$N$2-'All Defects'!H27</f>
        <v>64</v>
      </c>
      <c r="Q27" s="219" t="str">
        <f t="array" ref="Q27">IF(P27&gt;10,"Greater",IF(AND(P27&gt;=5,P27&lt;=10),"Between","Less than"))</f>
        <v>Greater</v>
      </c>
      <c r="R27" s="219" t="str">
        <f t="array" ref="R27">CONCATENATE(T27,"+",D27,"+",Q27)</f>
        <v>Closed+4 - Low+Greater</v>
      </c>
      <c r="S27" s="219" t="b">
        <f t="array" ref="S27">IF(K27='Defects Status'!$N$2,"True")</f>
        <v>0</v>
      </c>
      <c r="T27" s="219" t="str">
        <f t="array" ref="T27">IF(C27 &lt;&gt; "Ready for Re-test",IF(C27 &lt;&gt; "Closed",IF(C27 &lt;&gt; "Rejected",IF(C27 &lt;&gt; "Deferred","Open","Closed"),"Closed"),"Closed"),"Ready for Re-test")</f>
        <v>Closed</v>
      </c>
    </row>
    <row r="28" spans="1:20" s="219" customFormat="1" ht="51" hidden="1" x14ac:dyDescent="0.2">
      <c r="A28" s="241">
        <v>290</v>
      </c>
      <c r="B28" s="242" t="s">
        <v>118</v>
      </c>
      <c r="C28" s="242" t="s">
        <v>38</v>
      </c>
      <c r="D28" s="242" t="s">
        <v>7</v>
      </c>
      <c r="E28" s="241"/>
      <c r="F28" s="242" t="s">
        <v>174</v>
      </c>
      <c r="G28" s="242" t="s">
        <v>3</v>
      </c>
      <c r="H28" s="243">
        <v>38937</v>
      </c>
      <c r="I28" s="242" t="s">
        <v>3</v>
      </c>
      <c r="J28" s="242" t="s">
        <v>4</v>
      </c>
      <c r="K28" s="243">
        <v>38981</v>
      </c>
      <c r="L28" s="219" t="str">
        <f t="array" ref="L28">IF(C28&lt;&gt; "Duplicate", IF(C28&lt;&gt; "Rejected", IF(C28&lt;&gt; "Deferred", CONCATENATE(C28,"+",D28),CONCATENATE("Closed+",D28)),CONCATENATE("Closed+",D28)),CONCATENATE("Closed+",D28))</f>
        <v>Closed+4 - Low</v>
      </c>
      <c r="M28" s="219" t="b">
        <f t="array" ref="M28">IF(H28=39001,"True")</f>
        <v>0</v>
      </c>
      <c r="N28" s="219" t="b">
        <f t="array" ref="N28">IF(K28=39001,"True")</f>
        <v>0</v>
      </c>
      <c r="O28" s="219" t="b">
        <f t="array" ref="O28">IF(H28='Defects Status'!$N$2,"True")</f>
        <v>0</v>
      </c>
      <c r="P28" s="220">
        <f t="array" ref="P28">'Defects Status'!$N$2-'All Defects'!H28</f>
        <v>64</v>
      </c>
      <c r="Q28" s="219" t="str">
        <f t="array" ref="Q28">IF(P28&gt;10,"Greater",IF(AND(P28&gt;=5,P28&lt;=10),"Between","Less than"))</f>
        <v>Greater</v>
      </c>
      <c r="R28" s="219" t="str">
        <f t="array" ref="R28">CONCATENATE(T28,"+",D28,"+",Q28)</f>
        <v>Closed+4 - Low+Greater</v>
      </c>
      <c r="S28" s="219" t="b">
        <f t="array" ref="S28">IF(K28='Defects Status'!$N$2,"True")</f>
        <v>0</v>
      </c>
      <c r="T28" s="219" t="str">
        <f t="array" ref="T28">IF(C28 &lt;&gt; "Ready for Re-test",IF(C28 &lt;&gt; "Closed",IF(C28 &lt;&gt; "Rejected",IF(C28 &lt;&gt; "Deferred","Open","Closed"),"Closed"),"Closed"),"Ready for Re-test")</f>
        <v>Closed</v>
      </c>
    </row>
    <row r="29" spans="1:20" s="219" customFormat="1" ht="51" x14ac:dyDescent="0.2">
      <c r="A29" s="241">
        <v>610</v>
      </c>
      <c r="B29" s="242" t="s">
        <v>118</v>
      </c>
      <c r="C29" s="242" t="s">
        <v>270</v>
      </c>
      <c r="D29" s="242" t="s">
        <v>7</v>
      </c>
      <c r="E29" s="241"/>
      <c r="F29" s="242" t="s">
        <v>176</v>
      </c>
      <c r="G29" s="242" t="s">
        <v>3</v>
      </c>
      <c r="H29" s="243">
        <v>38946</v>
      </c>
      <c r="I29" s="242" t="s">
        <v>301</v>
      </c>
      <c r="J29" s="242" t="s">
        <v>4</v>
      </c>
      <c r="K29" s="243">
        <v>39010</v>
      </c>
      <c r="L29" s="219" t="str">
        <f t="array" ref="L29">IF(C29&lt;&gt; "Duplicate", IF(C29&lt;&gt; "Rejected", IF(C29&lt;&gt; "Deferred", CONCATENATE(C29,"+",D29),CONCATENATE("Closed+",D29)),CONCATENATE("Closed+",D29)),CONCATENATE("Closed+",D29))</f>
        <v>Closed+4 - Low</v>
      </c>
      <c r="M29" s="219" t="b">
        <f t="array" ref="M29">IF(H29=39001,"True")</f>
        <v>0</v>
      </c>
      <c r="N29" s="219" t="b">
        <f t="array" ref="N29">IF(K29=39001,"True")</f>
        <v>0</v>
      </c>
      <c r="O29" s="219" t="b">
        <f t="array" ref="O29">IF(H29='Defects Status'!$N$2,"True")</f>
        <v>0</v>
      </c>
      <c r="P29" s="220">
        <f t="array" ref="P29">'Defects Status'!$N$2-'All Defects'!H29</f>
        <v>55</v>
      </c>
      <c r="Q29" s="219" t="str">
        <f t="array" ref="Q29">IF(P29&gt;10,"Greater",IF(AND(P29&gt;=5,P29&lt;=10),"Between","Less than"))</f>
        <v>Greater</v>
      </c>
      <c r="R29" s="219" t="str">
        <f t="array" ref="R29">CONCATENATE(T29,"+",D29,"+",Q29)</f>
        <v>Closed+4 - Low+Greater</v>
      </c>
      <c r="S29" s="219" t="b">
        <f t="array" ref="S29">IF(K29='Defects Status'!$N$2,"True")</f>
        <v>0</v>
      </c>
      <c r="T29" s="219" t="str">
        <f t="array" ref="T29">IF(C29 &lt;&gt; "Ready for Re-test",IF(C29 &lt;&gt; "Closed",IF(C29 &lt;&gt; "Rejected",IF(C29 &lt;&gt; "Deferred","Open","Closed"),"Closed"),"Closed"),"Ready for Re-test")</f>
        <v>Closed</v>
      </c>
    </row>
    <row r="30" spans="1:20" s="219" customFormat="1" ht="38.25" hidden="1" x14ac:dyDescent="0.2">
      <c r="A30" s="241">
        <v>786</v>
      </c>
      <c r="B30" s="242" t="s">
        <v>118</v>
      </c>
      <c r="C30" s="242" t="s">
        <v>38</v>
      </c>
      <c r="D30" s="242" t="s">
        <v>2</v>
      </c>
      <c r="E30" s="241"/>
      <c r="F30" s="242" t="s">
        <v>193</v>
      </c>
      <c r="G30" s="242" t="s">
        <v>186</v>
      </c>
      <c r="H30" s="243">
        <v>38951</v>
      </c>
      <c r="I30" s="242" t="s">
        <v>187</v>
      </c>
      <c r="J30" s="242" t="s">
        <v>4</v>
      </c>
      <c r="K30" s="243">
        <v>38985</v>
      </c>
      <c r="L30" s="219" t="str">
        <f t="array" ref="L30">IF(C30&lt;&gt; "Duplicate", IF(C30&lt;&gt; "Rejected", IF(C30&lt;&gt; "Deferred", CONCATENATE(C30,"+",D30),CONCATENATE("Closed+",D30)),CONCATENATE("Closed+",D30)),CONCATENATE("Closed+",D30))</f>
        <v>Closed+3 - Medium</v>
      </c>
      <c r="M30" s="219" t="b">
        <f t="array" ref="M30">IF(H30=39001,"True")</f>
        <v>0</v>
      </c>
      <c r="N30" s="219" t="b">
        <f t="array" ref="N30">IF(K30=39001,"True")</f>
        <v>0</v>
      </c>
      <c r="O30" s="219" t="b">
        <f t="array" ref="O30">IF(H30='Defects Status'!$N$2,"True")</f>
        <v>0</v>
      </c>
      <c r="P30" s="220">
        <f t="array" ref="P30">'Defects Status'!$N$2-'All Defects'!H30</f>
        <v>50</v>
      </c>
      <c r="Q30" s="219" t="str">
        <f t="array" ref="Q30">IF(P30&gt;10,"Greater",IF(AND(P30&gt;=5,P30&lt;=10),"Between","Less than"))</f>
        <v>Greater</v>
      </c>
      <c r="R30" s="219" t="str">
        <f t="array" ref="R30">CONCATENATE(T30,"+",D30,"+",Q30)</f>
        <v>Closed+3 - Medium+Greater</v>
      </c>
      <c r="S30" s="219" t="b">
        <f t="array" ref="S30">IF(K30='Defects Status'!$N$2,"True")</f>
        <v>0</v>
      </c>
      <c r="T30" s="219" t="str">
        <f t="array" ref="T30">IF(C30 &lt;&gt; "Ready for Re-test",IF(C30 &lt;&gt; "Closed",IF(C30 &lt;&gt; "Rejected",IF(C30 &lt;&gt; "Deferred","Open","Closed"),"Closed"),"Closed"),"Ready for Re-test")</f>
        <v>Closed</v>
      </c>
    </row>
    <row r="31" spans="1:20" s="219" customFormat="1" ht="25.5" hidden="1" x14ac:dyDescent="0.2">
      <c r="A31" s="241">
        <v>791</v>
      </c>
      <c r="B31" s="242" t="s">
        <v>118</v>
      </c>
      <c r="C31" s="242" t="s">
        <v>38</v>
      </c>
      <c r="D31" s="242" t="s">
        <v>7</v>
      </c>
      <c r="E31" s="241"/>
      <c r="F31" s="242" t="s">
        <v>194</v>
      </c>
      <c r="G31" s="242" t="s">
        <v>151</v>
      </c>
      <c r="H31" s="243">
        <v>38951</v>
      </c>
      <c r="I31" s="242" t="s">
        <v>115</v>
      </c>
      <c r="J31" s="242" t="s">
        <v>4</v>
      </c>
      <c r="K31" s="243">
        <v>38985</v>
      </c>
      <c r="L31" s="219" t="str">
        <f t="array" ref="L31">IF(C31&lt;&gt; "Duplicate", IF(C31&lt;&gt; "Rejected", IF(C31&lt;&gt; "Deferred", CONCATENATE(C31,"+",D31),CONCATENATE("Closed+",D31)),CONCATENATE("Closed+",D31)),CONCATENATE("Closed+",D31))</f>
        <v>Closed+4 - Low</v>
      </c>
      <c r="M31" s="219" t="b">
        <f t="array" ref="M31">IF(H31=39001,"True")</f>
        <v>0</v>
      </c>
      <c r="N31" s="219" t="b">
        <f t="array" ref="N31">IF(K31=39001,"True")</f>
        <v>0</v>
      </c>
      <c r="O31" s="219" t="b">
        <f t="array" ref="O31">IF(H31='Defects Status'!$N$2,"True")</f>
        <v>0</v>
      </c>
      <c r="P31" s="220">
        <f t="array" ref="P31">'Defects Status'!$N$2-'All Defects'!H31</f>
        <v>50</v>
      </c>
      <c r="Q31" s="219" t="str">
        <f t="array" ref="Q31">IF(P31&gt;10,"Greater",IF(AND(P31&gt;=5,P31&lt;=10),"Between","Less than"))</f>
        <v>Greater</v>
      </c>
      <c r="R31" s="219" t="str">
        <f t="array" ref="R31">CONCATENATE(T31,"+",D31,"+",Q31)</f>
        <v>Closed+4 - Low+Greater</v>
      </c>
      <c r="S31" s="219" t="b">
        <f t="array" ref="S31">IF(K31='Defects Status'!$N$2,"True")</f>
        <v>0</v>
      </c>
      <c r="T31" s="219" t="str">
        <f t="array" ref="T31">IF(C31 &lt;&gt; "Ready for Re-test",IF(C31 &lt;&gt; "Closed",IF(C31 &lt;&gt; "Rejected",IF(C31 &lt;&gt; "Deferred","Open","Closed"),"Closed"),"Closed"),"Ready for Re-test")</f>
        <v>Closed</v>
      </c>
    </row>
    <row r="32" spans="1:20" s="219" customFormat="1" ht="25.5" hidden="1" x14ac:dyDescent="0.2">
      <c r="A32" s="241">
        <v>793</v>
      </c>
      <c r="B32" s="242" t="s">
        <v>118</v>
      </c>
      <c r="C32" s="242" t="s">
        <v>38</v>
      </c>
      <c r="D32" s="242" t="s">
        <v>7</v>
      </c>
      <c r="E32" s="241"/>
      <c r="F32" s="242" t="s">
        <v>195</v>
      </c>
      <c r="G32" s="242" t="s">
        <v>151</v>
      </c>
      <c r="H32" s="243">
        <v>38951</v>
      </c>
      <c r="I32" s="242" t="s">
        <v>208</v>
      </c>
      <c r="J32" s="242" t="s">
        <v>4</v>
      </c>
      <c r="K32" s="243">
        <v>38985</v>
      </c>
      <c r="L32" s="219" t="str">
        <f t="array" ref="L32">IF(C32&lt;&gt; "Duplicate", IF(C32&lt;&gt; "Rejected", IF(C32&lt;&gt; "Deferred", CONCATENATE(C32,"+",D32),CONCATENATE("Closed+",D32)),CONCATENATE("Closed+",D32)),CONCATENATE("Closed+",D32))</f>
        <v>Closed+4 - Low</v>
      </c>
      <c r="M32" s="219" t="b">
        <f t="array" ref="M32">IF(H32=39001,"True")</f>
        <v>0</v>
      </c>
      <c r="N32" s="219" t="b">
        <f t="array" ref="N32">IF(K32=39001,"True")</f>
        <v>0</v>
      </c>
      <c r="O32" s="219" t="b">
        <f t="array" ref="O32">IF(H32='Defects Status'!$N$2,"True")</f>
        <v>0</v>
      </c>
      <c r="P32" s="220">
        <f t="array" ref="P32">'Defects Status'!$N$2-'All Defects'!H32</f>
        <v>50</v>
      </c>
      <c r="Q32" s="219" t="str">
        <f t="array" ref="Q32">IF(P32&gt;10,"Greater",IF(AND(P32&gt;=5,P32&lt;=10),"Between","Less than"))</f>
        <v>Greater</v>
      </c>
      <c r="R32" s="219" t="str">
        <f t="array" ref="R32">CONCATENATE(T32,"+",D32,"+",Q32)</f>
        <v>Closed+4 - Low+Greater</v>
      </c>
      <c r="S32" s="219" t="b">
        <f t="array" ref="S32">IF(K32='Defects Status'!$N$2,"True")</f>
        <v>0</v>
      </c>
      <c r="T32" s="219" t="str">
        <f t="array" ref="T32">IF(C32 &lt;&gt; "Ready for Re-test",IF(C32 &lt;&gt; "Closed",IF(C32 &lt;&gt; "Rejected",IF(C32 &lt;&gt; "Deferred","Open","Closed"),"Closed"),"Closed"),"Ready for Re-test")</f>
        <v>Closed</v>
      </c>
    </row>
    <row r="33" spans="1:20" s="219" customFormat="1" ht="25.5" hidden="1" x14ac:dyDescent="0.2">
      <c r="A33" s="241">
        <v>904</v>
      </c>
      <c r="B33" s="242" t="s">
        <v>118</v>
      </c>
      <c r="C33" s="242" t="s">
        <v>38</v>
      </c>
      <c r="D33" s="242" t="s">
        <v>7</v>
      </c>
      <c r="E33" s="241"/>
      <c r="F33" s="242" t="s">
        <v>196</v>
      </c>
      <c r="G33" s="242" t="s">
        <v>3</v>
      </c>
      <c r="H33" s="243">
        <v>38952</v>
      </c>
      <c r="I33" s="242" t="s">
        <v>198</v>
      </c>
      <c r="J33" s="242" t="s">
        <v>4</v>
      </c>
      <c r="K33" s="243">
        <v>38985</v>
      </c>
      <c r="L33" s="219" t="str">
        <f t="array" ref="L33">IF(C33&lt;&gt; "Duplicate", IF(C33&lt;&gt; "Rejected", IF(C33&lt;&gt; "Deferred", CONCATENATE(C33,"+",D33),CONCATENATE("Closed+",D33)),CONCATENATE("Closed+",D33)),CONCATENATE("Closed+",D33))</f>
        <v>Closed+4 - Low</v>
      </c>
      <c r="M33" s="219" t="b">
        <f t="array" ref="M33">IF(H33=39001,"True")</f>
        <v>0</v>
      </c>
      <c r="N33" s="219" t="b">
        <f t="array" ref="N33">IF(K33=39001,"True")</f>
        <v>0</v>
      </c>
      <c r="O33" s="219" t="b">
        <f t="array" ref="O33">IF(H33='Defects Status'!$N$2,"True")</f>
        <v>0</v>
      </c>
      <c r="P33" s="220">
        <f t="array" ref="P33">'Defects Status'!$N$2-'All Defects'!H33</f>
        <v>49</v>
      </c>
      <c r="Q33" s="219" t="str">
        <f t="array" ref="Q33">IF(P33&gt;10,"Greater",IF(AND(P33&gt;=5,P33&lt;=10),"Between","Less than"))</f>
        <v>Greater</v>
      </c>
      <c r="R33" s="219" t="str">
        <f t="array" ref="R33">CONCATENATE(T33,"+",D33,"+",Q33)</f>
        <v>Closed+4 - Low+Greater</v>
      </c>
      <c r="S33" s="219" t="b">
        <f t="array" ref="S33">IF(K33='Defects Status'!$N$2,"True")</f>
        <v>0</v>
      </c>
      <c r="T33" s="219" t="str">
        <f t="array" ref="T33">IF(C33 &lt;&gt; "Ready for Re-test",IF(C33 &lt;&gt; "Closed",IF(C33 &lt;&gt; "Rejected",IF(C33 &lt;&gt; "Deferred","Open","Closed"),"Closed"),"Closed"),"Ready for Re-test")</f>
        <v>Closed</v>
      </c>
    </row>
    <row r="34" spans="1:20" s="219" customFormat="1" ht="25.5" hidden="1" x14ac:dyDescent="0.2">
      <c r="A34" s="241">
        <v>1050</v>
      </c>
      <c r="B34" s="242" t="s">
        <v>118</v>
      </c>
      <c r="C34" s="242" t="s">
        <v>38</v>
      </c>
      <c r="D34" s="242" t="s">
        <v>2</v>
      </c>
      <c r="E34" s="241"/>
      <c r="F34" s="242" t="s">
        <v>199</v>
      </c>
      <c r="G34" s="242" t="s">
        <v>151</v>
      </c>
      <c r="H34" s="243">
        <v>38954</v>
      </c>
      <c r="I34" s="242" t="s">
        <v>153</v>
      </c>
      <c r="J34" s="242" t="s">
        <v>4</v>
      </c>
      <c r="K34" s="243">
        <v>38985</v>
      </c>
      <c r="L34" s="219" t="str">
        <f t="array" ref="L34">IF(C34&lt;&gt; "Duplicate", IF(C34&lt;&gt; "Rejected", IF(C34&lt;&gt; "Deferred", CONCATENATE(C34,"+",D34),CONCATENATE("Closed+",D34)),CONCATENATE("Closed+",D34)),CONCATENATE("Closed+",D34))</f>
        <v>Closed+3 - Medium</v>
      </c>
      <c r="M34" s="219" t="b">
        <f t="array" ref="M34">IF(H34=39001,"True")</f>
        <v>0</v>
      </c>
      <c r="N34" s="219" t="b">
        <f t="array" ref="N34">IF(K34=39001,"True")</f>
        <v>0</v>
      </c>
      <c r="O34" s="219" t="b">
        <f t="array" ref="O34">IF(H34='Defects Status'!$N$2,"True")</f>
        <v>0</v>
      </c>
      <c r="P34" s="220">
        <f t="array" ref="P34">'Defects Status'!$N$2-'All Defects'!H34</f>
        <v>47</v>
      </c>
      <c r="Q34" s="219" t="str">
        <f t="array" ref="Q34">IF(P34&gt;10,"Greater",IF(AND(P34&gt;=5,P34&lt;=10),"Between","Less than"))</f>
        <v>Greater</v>
      </c>
      <c r="R34" s="219" t="str">
        <f t="array" ref="R34">CONCATENATE(T34,"+",D34,"+",Q34)</f>
        <v>Closed+3 - Medium+Greater</v>
      </c>
      <c r="S34" s="219" t="b">
        <f t="array" ref="S34">IF(K34='Defects Status'!$N$2,"True")</f>
        <v>0</v>
      </c>
      <c r="T34" s="219" t="str">
        <f t="array" ref="T34">IF(C34 &lt;&gt; "Ready for Re-test",IF(C34 &lt;&gt; "Closed",IF(C34 &lt;&gt; "Rejected",IF(C34 &lt;&gt; "Deferred","Open","Closed"),"Closed"),"Closed"),"Ready for Re-test")</f>
        <v>Closed</v>
      </c>
    </row>
    <row r="35" spans="1:20" s="219" customFormat="1" ht="25.5" hidden="1" x14ac:dyDescent="0.2">
      <c r="A35" s="241">
        <v>1053</v>
      </c>
      <c r="B35" s="242" t="s">
        <v>118</v>
      </c>
      <c r="C35" s="242" t="s">
        <v>38</v>
      </c>
      <c r="D35" s="242" t="s">
        <v>2</v>
      </c>
      <c r="E35" s="241"/>
      <c r="F35" s="242" t="s">
        <v>200</v>
      </c>
      <c r="G35" s="242" t="s">
        <v>151</v>
      </c>
      <c r="H35" s="243">
        <v>38954</v>
      </c>
      <c r="I35" s="242" t="s">
        <v>151</v>
      </c>
      <c r="J35" s="242" t="s">
        <v>4</v>
      </c>
      <c r="K35" s="243">
        <v>39006</v>
      </c>
      <c r="L35" s="219" t="str">
        <f t="array" ref="L35">IF(C35&lt;&gt; "Duplicate", IF(C35&lt;&gt; "Rejected", IF(C35&lt;&gt; "Deferred", CONCATENATE(C35,"+",D35),CONCATENATE("Closed+",D35)),CONCATENATE("Closed+",D35)),CONCATENATE("Closed+",D35))</f>
        <v>Closed+3 - Medium</v>
      </c>
      <c r="M35" s="219" t="b">
        <f t="array" ref="M35">IF(H35=39001,"True")</f>
        <v>0</v>
      </c>
      <c r="N35" s="219" t="b">
        <f t="array" ref="N35">IF(K35=39001,"True")</f>
        <v>0</v>
      </c>
      <c r="O35" s="219" t="b">
        <f t="array" ref="O35">IF(H35='Defects Status'!$N$2,"True")</f>
        <v>0</v>
      </c>
      <c r="P35" s="220">
        <f t="array" ref="P35">'Defects Status'!$N$2-'All Defects'!H35</f>
        <v>47</v>
      </c>
      <c r="Q35" s="219" t="str">
        <f t="array" ref="Q35">IF(P35&gt;10,"Greater",IF(AND(P35&gt;=5,P35&lt;=10),"Between","Less than"))</f>
        <v>Greater</v>
      </c>
      <c r="R35" s="219" t="str">
        <f t="array" ref="R35">CONCATENATE(T35,"+",D35,"+",Q35)</f>
        <v>Closed+3 - Medium+Greater</v>
      </c>
      <c r="S35" s="219" t="b">
        <f t="array" ref="S35">IF(K35='Defects Status'!$N$2,"True")</f>
        <v>0</v>
      </c>
      <c r="T35" s="219" t="str">
        <f t="array" ref="T35">IF(C35 &lt;&gt; "Ready for Re-test",IF(C35 &lt;&gt; "Closed",IF(C35 &lt;&gt; "Rejected",IF(C35 &lt;&gt; "Deferred","Open","Closed"),"Closed"),"Closed"),"Ready for Re-test")</f>
        <v>Closed</v>
      </c>
    </row>
    <row r="36" spans="1:20" s="219" customFormat="1" ht="25.5" hidden="1" x14ac:dyDescent="0.2">
      <c r="A36" s="241">
        <v>1063</v>
      </c>
      <c r="B36" s="242" t="s">
        <v>118</v>
      </c>
      <c r="C36" s="242" t="s">
        <v>38</v>
      </c>
      <c r="D36" s="242" t="s">
        <v>5</v>
      </c>
      <c r="E36" s="241"/>
      <c r="F36" s="242" t="s">
        <v>201</v>
      </c>
      <c r="G36" s="242" t="s">
        <v>151</v>
      </c>
      <c r="H36" s="243">
        <v>38954</v>
      </c>
      <c r="I36" s="242" t="s">
        <v>202</v>
      </c>
      <c r="J36" s="242" t="s">
        <v>4</v>
      </c>
      <c r="K36" s="243">
        <v>38988</v>
      </c>
      <c r="L36" s="219" t="str">
        <f t="array" ref="L36">IF(C36&lt;&gt; "Duplicate", IF(C36&lt;&gt; "Rejected", IF(C36&lt;&gt; "Deferred", CONCATENATE(C36,"+",D36),CONCATENATE("Closed+",D36)),CONCATENATE("Closed+",D36)),CONCATENATE("Closed+",D36))</f>
        <v>Closed+2 - High</v>
      </c>
      <c r="M36" s="219" t="b">
        <f t="array" ref="M36">IF(H36=39001,"True")</f>
        <v>0</v>
      </c>
      <c r="N36" s="219" t="b">
        <f t="array" ref="N36">IF(K36=39001,"True")</f>
        <v>0</v>
      </c>
      <c r="O36" s="219" t="b">
        <f t="array" ref="O36">IF(H36='Defects Status'!$N$2,"True")</f>
        <v>0</v>
      </c>
      <c r="P36" s="220">
        <f t="array" ref="P36">'Defects Status'!$N$2-'All Defects'!H36</f>
        <v>47</v>
      </c>
      <c r="Q36" s="219" t="str">
        <f t="array" ref="Q36">IF(P36&gt;10,"Greater",IF(AND(P36&gt;=5,P36&lt;=10),"Between","Less than"))</f>
        <v>Greater</v>
      </c>
      <c r="R36" s="219" t="str">
        <f t="array" ref="R36">CONCATENATE(T36,"+",D36,"+",Q36)</f>
        <v>Closed+2 - High+Greater</v>
      </c>
      <c r="S36" s="219" t="b">
        <f t="array" ref="S36">IF(K36='Defects Status'!$N$2,"True")</f>
        <v>0</v>
      </c>
      <c r="T36" s="219" t="str">
        <f t="array" ref="T36">IF(C36 &lt;&gt; "Ready for Re-test",IF(C36 &lt;&gt; "Closed",IF(C36 &lt;&gt; "Rejected",IF(C36 &lt;&gt; "Deferred","Open","Closed"),"Closed"),"Closed"),"Ready for Re-test")</f>
        <v>Closed</v>
      </c>
    </row>
    <row r="37" spans="1:20" s="219" customFormat="1" ht="25.5" hidden="1" x14ac:dyDescent="0.2">
      <c r="A37" s="241">
        <v>1064</v>
      </c>
      <c r="B37" s="242" t="s">
        <v>118</v>
      </c>
      <c r="C37" s="242" t="s">
        <v>38</v>
      </c>
      <c r="D37" s="242" t="s">
        <v>5</v>
      </c>
      <c r="E37" s="241"/>
      <c r="F37" s="242" t="s">
        <v>203</v>
      </c>
      <c r="G37" s="242" t="s">
        <v>151</v>
      </c>
      <c r="H37" s="243">
        <v>38954</v>
      </c>
      <c r="I37" s="242" t="s">
        <v>202</v>
      </c>
      <c r="J37" s="242" t="s">
        <v>4</v>
      </c>
      <c r="K37" s="243">
        <v>38986</v>
      </c>
      <c r="L37" s="219" t="str">
        <f t="array" ref="L37">IF(C37&lt;&gt; "Duplicate", IF(C37&lt;&gt; "Rejected", IF(C37&lt;&gt; "Deferred", CONCATENATE(C37,"+",D37),CONCATENATE("Closed+",D37)),CONCATENATE("Closed+",D37)),CONCATENATE("Closed+",D37))</f>
        <v>Closed+2 - High</v>
      </c>
      <c r="M37" s="219" t="b">
        <f t="array" ref="M37">IF(H37=39001,"True")</f>
        <v>0</v>
      </c>
      <c r="N37" s="219" t="b">
        <f t="array" ref="N37">IF(K37=39001,"True")</f>
        <v>0</v>
      </c>
      <c r="O37" s="219" t="b">
        <f t="array" ref="O37">IF(H37='Defects Status'!$N$2,"True")</f>
        <v>0</v>
      </c>
      <c r="P37" s="220">
        <f t="array" ref="P37">'Defects Status'!$N$2-'All Defects'!H37</f>
        <v>47</v>
      </c>
      <c r="Q37" s="219" t="str">
        <f t="array" ref="Q37">IF(P37&gt;10,"Greater",IF(AND(P37&gt;=5,P37&lt;=10),"Between","Less than"))</f>
        <v>Greater</v>
      </c>
      <c r="R37" s="219" t="str">
        <f t="array" ref="R37">CONCATENATE(T37,"+",D37,"+",Q37)</f>
        <v>Closed+2 - High+Greater</v>
      </c>
      <c r="S37" s="219" t="b">
        <f t="array" ref="S37">IF(K37='Defects Status'!$N$2,"True")</f>
        <v>0</v>
      </c>
      <c r="T37" s="219" t="str">
        <f t="array" ref="T37">IF(C37 &lt;&gt; "Ready for Re-test",IF(C37 &lt;&gt; "Closed",IF(C37 &lt;&gt; "Rejected",IF(C37 &lt;&gt; "Deferred","Open","Closed"),"Closed"),"Closed"),"Ready for Re-test")</f>
        <v>Closed</v>
      </c>
    </row>
    <row r="38" spans="1:20" s="219" customFormat="1" ht="25.5" hidden="1" x14ac:dyDescent="0.2">
      <c r="A38" s="241">
        <v>1094</v>
      </c>
      <c r="B38" s="242" t="s">
        <v>118</v>
      </c>
      <c r="C38" s="242" t="s">
        <v>38</v>
      </c>
      <c r="D38" s="242" t="s">
        <v>2</v>
      </c>
      <c r="E38" s="241"/>
      <c r="F38" s="242" t="s">
        <v>204</v>
      </c>
      <c r="G38" s="242" t="s">
        <v>151</v>
      </c>
      <c r="H38" s="243">
        <v>38954</v>
      </c>
      <c r="I38" s="242" t="s">
        <v>202</v>
      </c>
      <c r="J38" s="242" t="s">
        <v>4</v>
      </c>
      <c r="K38" s="243">
        <v>38973</v>
      </c>
      <c r="L38" s="219" t="str">
        <f t="array" ref="L38">IF(C38&lt;&gt; "Duplicate", IF(C38&lt;&gt; "Rejected", IF(C38&lt;&gt; "Deferred", CONCATENATE(C38,"+",D38),CONCATENATE("Closed+",D38)),CONCATENATE("Closed+",D38)),CONCATENATE("Closed+",D38))</f>
        <v>Closed+3 - Medium</v>
      </c>
      <c r="M38" s="219" t="b">
        <f t="array" ref="M38">IF(H38=39001,"True")</f>
        <v>0</v>
      </c>
      <c r="N38" s="219" t="b">
        <f t="array" ref="N38">IF(K38=39001,"True")</f>
        <v>0</v>
      </c>
      <c r="O38" s="219" t="b">
        <f t="array" ref="O38">IF(H38='Defects Status'!$N$2,"True")</f>
        <v>0</v>
      </c>
      <c r="P38" s="220">
        <f t="array" ref="P38">'Defects Status'!$N$2-'All Defects'!H38</f>
        <v>47</v>
      </c>
      <c r="Q38" s="219" t="str">
        <f t="array" ref="Q38">IF(P38&gt;10,"Greater",IF(AND(P38&gt;=5,P38&lt;=10),"Between","Less than"))</f>
        <v>Greater</v>
      </c>
      <c r="R38" s="219" t="str">
        <f t="array" ref="R38">CONCATENATE(T38,"+",D38,"+",Q38)</f>
        <v>Closed+3 - Medium+Greater</v>
      </c>
      <c r="S38" s="219" t="b">
        <f t="array" ref="S38">IF(K38='Defects Status'!$N$2,"True")</f>
        <v>0</v>
      </c>
      <c r="T38" s="219" t="str">
        <f t="array" ref="T38">IF(C38 &lt;&gt; "Ready for Re-test",IF(C38 &lt;&gt; "Closed",IF(C38 &lt;&gt; "Rejected",IF(C38 &lt;&gt; "Deferred","Open","Closed"),"Closed"),"Closed"),"Ready for Re-test")</f>
        <v>Closed</v>
      </c>
    </row>
    <row r="39" spans="1:20" s="219" customFormat="1" ht="25.5" hidden="1" x14ac:dyDescent="0.2">
      <c r="A39" s="241">
        <v>1173</v>
      </c>
      <c r="B39" s="242" t="s">
        <v>118</v>
      </c>
      <c r="C39" s="242" t="s">
        <v>38</v>
      </c>
      <c r="D39" s="242" t="s">
        <v>2</v>
      </c>
      <c r="E39" s="242" t="s">
        <v>2</v>
      </c>
      <c r="F39" s="242" t="s">
        <v>209</v>
      </c>
      <c r="G39" s="242" t="s">
        <v>151</v>
      </c>
      <c r="H39" s="243">
        <v>38957</v>
      </c>
      <c r="I39" s="242" t="s">
        <v>151</v>
      </c>
      <c r="J39" s="242" t="s">
        <v>4</v>
      </c>
      <c r="K39" s="243">
        <v>38988</v>
      </c>
      <c r="L39" s="219" t="str">
        <f t="array" ref="L39">IF(C39&lt;&gt; "Duplicate", IF(C39&lt;&gt; "Rejected", IF(C39&lt;&gt; "Deferred", CONCATENATE(C39,"+",D39),CONCATENATE("Closed+",D39)),CONCATENATE("Closed+",D39)),CONCATENATE("Closed+",D39))</f>
        <v>Closed+3 - Medium</v>
      </c>
      <c r="M39" s="219" t="b">
        <f t="array" ref="M39">IF(H39=39001,"True")</f>
        <v>0</v>
      </c>
      <c r="N39" s="219" t="b">
        <f t="array" ref="N39">IF(K39=39001,"True")</f>
        <v>0</v>
      </c>
      <c r="O39" s="219" t="b">
        <f t="array" ref="O39">IF(H39='Defects Status'!$N$2,"True")</f>
        <v>0</v>
      </c>
      <c r="P39" s="220">
        <f t="array" ref="P39">'Defects Status'!$N$2-'All Defects'!H39</f>
        <v>44</v>
      </c>
      <c r="Q39" s="219" t="str">
        <f t="array" ref="Q39">IF(P39&gt;10,"Greater",IF(AND(P39&gt;=5,P39&lt;=10),"Between","Less than"))</f>
        <v>Greater</v>
      </c>
      <c r="R39" s="219" t="str">
        <f t="array" ref="R39">CONCATENATE(T39,"+",D39,"+",Q39)</f>
        <v>Closed+3 - Medium+Greater</v>
      </c>
      <c r="S39" s="219" t="b">
        <f t="array" ref="S39">IF(K39='Defects Status'!$N$2,"True")</f>
        <v>0</v>
      </c>
      <c r="T39" s="219" t="str">
        <f t="array" ref="T39">IF(C39 &lt;&gt; "Ready for Re-test",IF(C39 &lt;&gt; "Closed",IF(C39 &lt;&gt; "Rejected",IF(C39 &lt;&gt; "Deferred","Open","Closed"),"Closed"),"Closed"),"Ready for Re-test")</f>
        <v>Closed</v>
      </c>
    </row>
    <row r="40" spans="1:20" s="219" customFormat="1" ht="25.5" hidden="1" x14ac:dyDescent="0.2">
      <c r="A40" s="241">
        <v>1178</v>
      </c>
      <c r="B40" s="242" t="s">
        <v>118</v>
      </c>
      <c r="C40" s="242" t="s">
        <v>38</v>
      </c>
      <c r="D40" s="242" t="s">
        <v>7</v>
      </c>
      <c r="E40" s="241"/>
      <c r="F40" s="242" t="s">
        <v>210</v>
      </c>
      <c r="G40" s="242" t="s">
        <v>151</v>
      </c>
      <c r="H40" s="243">
        <v>38957</v>
      </c>
      <c r="I40" s="242" t="s">
        <v>198</v>
      </c>
      <c r="J40" s="242" t="s">
        <v>4</v>
      </c>
      <c r="K40" s="243">
        <v>38985</v>
      </c>
      <c r="L40" s="219" t="str">
        <f t="array" ref="L40">IF(C40&lt;&gt; "Duplicate", IF(C40&lt;&gt; "Rejected", IF(C40&lt;&gt; "Deferred", CONCATENATE(C40,"+",D40),CONCATENATE("Closed+",D40)),CONCATENATE("Closed+",D40)),CONCATENATE("Closed+",D40))</f>
        <v>Closed+4 - Low</v>
      </c>
      <c r="M40" s="219" t="b">
        <f t="array" ref="M40">IF(H40=39001,"True")</f>
        <v>0</v>
      </c>
      <c r="N40" s="219" t="b">
        <f t="array" ref="N40">IF(K40=39001,"True")</f>
        <v>0</v>
      </c>
      <c r="O40" s="219" t="b">
        <f t="array" ref="O40">IF(H40='Defects Status'!$N$2,"True")</f>
        <v>0</v>
      </c>
      <c r="P40" s="220">
        <f t="array" ref="P40">'Defects Status'!$N$2-'All Defects'!H40</f>
        <v>44</v>
      </c>
      <c r="Q40" s="219" t="str">
        <f t="array" ref="Q40">IF(P40&gt;10,"Greater",IF(AND(P40&gt;=5,P40&lt;=10),"Between","Less than"))</f>
        <v>Greater</v>
      </c>
      <c r="R40" s="219" t="str">
        <f t="array" ref="R40">CONCATENATE(T40,"+",D40,"+",Q40)</f>
        <v>Closed+4 - Low+Greater</v>
      </c>
      <c r="S40" s="219" t="b">
        <f t="array" ref="S40">IF(K40='Defects Status'!$N$2,"True")</f>
        <v>0</v>
      </c>
      <c r="T40" s="219" t="str">
        <f t="array" ref="T40">IF(C40 &lt;&gt; "Ready for Re-test",IF(C40 &lt;&gt; "Closed",IF(C40 &lt;&gt; "Rejected",IF(C40 &lt;&gt; "Deferred","Open","Closed"),"Closed"),"Closed"),"Ready for Re-test")</f>
        <v>Closed</v>
      </c>
    </row>
    <row r="41" spans="1:20" s="219" customFormat="1" ht="25.5" hidden="1" x14ac:dyDescent="0.2">
      <c r="A41" s="241">
        <v>1208</v>
      </c>
      <c r="B41" s="242" t="s">
        <v>118</v>
      </c>
      <c r="C41" s="242" t="s">
        <v>38</v>
      </c>
      <c r="D41" s="242" t="s">
        <v>2</v>
      </c>
      <c r="E41" s="241"/>
      <c r="F41" s="242" t="s">
        <v>211</v>
      </c>
      <c r="G41" s="242" t="s">
        <v>151</v>
      </c>
      <c r="H41" s="243">
        <v>38957</v>
      </c>
      <c r="I41" s="242" t="s">
        <v>208</v>
      </c>
      <c r="J41" s="242" t="s">
        <v>4</v>
      </c>
      <c r="K41" s="243">
        <v>38985</v>
      </c>
      <c r="L41" s="219" t="str">
        <f t="array" ref="L41">IF(C41&lt;&gt; "Duplicate", IF(C41&lt;&gt; "Rejected", IF(C41&lt;&gt; "Deferred", CONCATENATE(C41,"+",D41),CONCATENATE("Closed+",D41)),CONCATENATE("Closed+",D41)),CONCATENATE("Closed+",D41))</f>
        <v>Closed+3 - Medium</v>
      </c>
      <c r="M41" s="219" t="b">
        <f t="array" ref="M41">IF(H41=39001,"True")</f>
        <v>0</v>
      </c>
      <c r="N41" s="219" t="b">
        <f t="array" ref="N41">IF(K41=39001,"True")</f>
        <v>0</v>
      </c>
      <c r="O41" s="219" t="b">
        <f t="array" ref="O41">IF(H41='Defects Status'!$N$2,"True")</f>
        <v>0</v>
      </c>
      <c r="P41" s="220">
        <f t="array" ref="P41">'Defects Status'!$N$2-'All Defects'!H41</f>
        <v>44</v>
      </c>
      <c r="Q41" s="219" t="str">
        <f t="array" ref="Q41">IF(P41&gt;10,"Greater",IF(AND(P41&gt;=5,P41&lt;=10),"Between","Less than"))</f>
        <v>Greater</v>
      </c>
      <c r="R41" s="219" t="str">
        <f t="array" ref="R41">CONCATENATE(T41,"+",D41,"+",Q41)</f>
        <v>Closed+3 - Medium+Greater</v>
      </c>
      <c r="S41" s="219" t="b">
        <f t="array" ref="S41">IF(K41='Defects Status'!$N$2,"True")</f>
        <v>0</v>
      </c>
      <c r="T41" s="219" t="str">
        <f t="array" ref="T41">IF(C41 &lt;&gt; "Ready for Re-test",IF(C41 &lt;&gt; "Closed",IF(C41 &lt;&gt; "Rejected",IF(C41 &lt;&gt; "Deferred","Open","Closed"),"Closed"),"Closed"),"Ready for Re-test")</f>
        <v>Closed</v>
      </c>
    </row>
    <row r="42" spans="1:20" s="219" customFormat="1" ht="38.25" hidden="1" x14ac:dyDescent="0.2">
      <c r="A42" s="241">
        <v>1281</v>
      </c>
      <c r="B42" s="242" t="s">
        <v>118</v>
      </c>
      <c r="C42" s="242" t="s">
        <v>38</v>
      </c>
      <c r="D42" s="242" t="s">
        <v>5</v>
      </c>
      <c r="E42" s="241"/>
      <c r="F42" s="242" t="s">
        <v>214</v>
      </c>
      <c r="G42" s="242" t="s">
        <v>151</v>
      </c>
      <c r="H42" s="243">
        <v>38958</v>
      </c>
      <c r="I42" s="242" t="s">
        <v>187</v>
      </c>
      <c r="J42" s="242" t="s">
        <v>4</v>
      </c>
      <c r="K42" s="243">
        <v>38985</v>
      </c>
      <c r="L42" s="219" t="str">
        <f t="array" ref="L42">IF(C42&lt;&gt; "Duplicate", IF(C42&lt;&gt; "Rejected", IF(C42&lt;&gt; "Deferred", CONCATENATE(C42,"+",D42),CONCATENATE("Closed+",D42)),CONCATENATE("Closed+",D42)),CONCATENATE("Closed+",D42))</f>
        <v>Closed+2 - High</v>
      </c>
      <c r="M42" s="219" t="b">
        <f t="array" ref="M42">IF(H42=39001,"True")</f>
        <v>0</v>
      </c>
      <c r="N42" s="219" t="b">
        <f t="array" ref="N42">IF(K42=39001,"True")</f>
        <v>0</v>
      </c>
      <c r="O42" s="219" t="b">
        <f t="array" ref="O42">IF(H42='Defects Status'!$N$2,"True")</f>
        <v>0</v>
      </c>
      <c r="P42" s="220">
        <f t="array" ref="P42">'Defects Status'!$N$2-'All Defects'!H42</f>
        <v>43</v>
      </c>
      <c r="Q42" s="219" t="str">
        <f t="array" ref="Q42">IF(P42&gt;10,"Greater",IF(AND(P42&gt;=5,P42&lt;=10),"Between","Less than"))</f>
        <v>Greater</v>
      </c>
      <c r="R42" s="219" t="str">
        <f t="array" ref="R42">CONCATENATE(T42,"+",D42,"+",Q42)</f>
        <v>Closed+2 - High+Greater</v>
      </c>
      <c r="S42" s="219" t="b">
        <f t="array" ref="S42">IF(K42='Defects Status'!$N$2,"True")</f>
        <v>0</v>
      </c>
      <c r="T42" s="219" t="str">
        <f t="array" ref="T42">IF(C42 &lt;&gt; "Ready for Re-test",IF(C42 &lt;&gt; "Closed",IF(C42 &lt;&gt; "Rejected",IF(C42 &lt;&gt; "Deferred","Open","Closed"),"Closed"),"Closed"),"Ready for Re-test")</f>
        <v>Closed</v>
      </c>
    </row>
    <row r="43" spans="1:20" s="219" customFormat="1" ht="25.5" hidden="1" x14ac:dyDescent="0.2">
      <c r="A43" s="241">
        <v>1300</v>
      </c>
      <c r="B43" s="242" t="s">
        <v>118</v>
      </c>
      <c r="C43" s="242" t="s">
        <v>38</v>
      </c>
      <c r="D43" s="242" t="s">
        <v>5</v>
      </c>
      <c r="E43" s="241"/>
      <c r="F43" s="242" t="s">
        <v>215</v>
      </c>
      <c r="G43" s="242" t="s">
        <v>151</v>
      </c>
      <c r="H43" s="243">
        <v>38958</v>
      </c>
      <c r="I43" s="242" t="s">
        <v>198</v>
      </c>
      <c r="J43" s="242" t="s">
        <v>4</v>
      </c>
      <c r="K43" s="243">
        <v>38985</v>
      </c>
      <c r="L43" s="219" t="str">
        <f t="array" ref="L43">IF(C43&lt;&gt; "Duplicate", IF(C43&lt;&gt; "Rejected", IF(C43&lt;&gt; "Deferred", CONCATENATE(C43,"+",D43),CONCATENATE("Closed+",D43)),CONCATENATE("Closed+",D43)),CONCATENATE("Closed+",D43))</f>
        <v>Closed+2 - High</v>
      </c>
      <c r="M43" s="219" t="b">
        <f t="array" ref="M43">IF(H43=39001,"True")</f>
        <v>0</v>
      </c>
      <c r="N43" s="219" t="b">
        <f t="array" ref="N43">IF(K43=39001,"True")</f>
        <v>0</v>
      </c>
      <c r="O43" s="219" t="b">
        <f t="array" ref="O43">IF(H43='Defects Status'!$N$2,"True")</f>
        <v>0</v>
      </c>
      <c r="P43" s="220">
        <f t="array" ref="P43">'Defects Status'!$N$2-'All Defects'!H43</f>
        <v>43</v>
      </c>
      <c r="Q43" s="219" t="str">
        <f t="array" ref="Q43">IF(P43&gt;10,"Greater",IF(AND(P43&gt;=5,P43&lt;=10),"Between","Less than"))</f>
        <v>Greater</v>
      </c>
      <c r="R43" s="219" t="str">
        <f t="array" ref="R43">CONCATENATE(T43,"+",D43,"+",Q43)</f>
        <v>Closed+2 - High+Greater</v>
      </c>
      <c r="S43" s="219" t="b">
        <f t="array" ref="S43">IF(K43='Defects Status'!$N$2,"True")</f>
        <v>0</v>
      </c>
      <c r="T43" s="219" t="str">
        <f t="array" ref="T43">IF(C43 &lt;&gt; "Ready for Re-test",IF(C43 &lt;&gt; "Closed",IF(C43 &lt;&gt; "Rejected",IF(C43 &lt;&gt; "Deferred","Open","Closed"),"Closed"),"Closed"),"Ready for Re-test")</f>
        <v>Closed</v>
      </c>
    </row>
    <row r="44" spans="1:20" s="219" customFormat="1" ht="38.25" x14ac:dyDescent="0.2">
      <c r="A44" s="241">
        <v>1369</v>
      </c>
      <c r="B44" s="242" t="s">
        <v>118</v>
      </c>
      <c r="C44" s="242" t="s">
        <v>114</v>
      </c>
      <c r="D44" s="242" t="s">
        <v>2</v>
      </c>
      <c r="E44" s="241"/>
      <c r="F44" s="242" t="s">
        <v>217</v>
      </c>
      <c r="G44" s="242" t="s">
        <v>3</v>
      </c>
      <c r="H44" s="243">
        <v>38959</v>
      </c>
      <c r="I44" s="242" t="s">
        <v>218</v>
      </c>
      <c r="J44" s="242" t="s">
        <v>4</v>
      </c>
      <c r="K44" s="243">
        <v>39010</v>
      </c>
      <c r="L44" s="219" t="str">
        <f t="array" ref="L44">IF(C44&lt;&gt; "Duplicate", IF(C44&lt;&gt; "Rejected", IF(C44&lt;&gt; "Deferred", CONCATENATE(C44,"+",D44),CONCATENATE("Closed+",D44)),CONCATENATE("Closed+",D44)),CONCATENATE("Closed+",D44))</f>
        <v>Assigned+3 - Medium</v>
      </c>
      <c r="M44" s="219" t="b">
        <f t="array" ref="M44">IF(H44=39001,"True")</f>
        <v>0</v>
      </c>
      <c r="N44" s="219" t="b">
        <f t="array" ref="N44">IF(K44=39001,"True")</f>
        <v>0</v>
      </c>
      <c r="O44" s="219" t="b">
        <f t="array" ref="O44">IF(H44='Defects Status'!$N$2,"True")</f>
        <v>0</v>
      </c>
      <c r="P44" s="220">
        <f t="array" ref="P44">'Defects Status'!$N$2-'All Defects'!H44</f>
        <v>42</v>
      </c>
      <c r="Q44" s="219" t="str">
        <f t="array" ref="Q44">IF(P44&gt;10,"Greater",IF(AND(P44&gt;=5,P44&lt;=10),"Between","Less than"))</f>
        <v>Greater</v>
      </c>
      <c r="R44" s="219" t="str">
        <f t="array" ref="R44">CONCATENATE(T44,"+",D44,"+",Q44)</f>
        <v>Open+3 - Medium+Greater</v>
      </c>
      <c r="S44" s="219" t="b">
        <f t="array" ref="S44">IF(K44='Defects Status'!$N$2,"True")</f>
        <v>0</v>
      </c>
      <c r="T44" s="219" t="str">
        <f t="array" ref="T44">IF(C44 &lt;&gt; "Ready for Re-test",IF(C44 &lt;&gt; "Closed",IF(C44 &lt;&gt; "Rejected",IF(C44 &lt;&gt; "Deferred","Open","Closed"),"Closed"),"Closed"),"Ready for Re-test")</f>
        <v>Open</v>
      </c>
    </row>
    <row r="45" spans="1:20" s="219" customFormat="1" ht="25.5" hidden="1" x14ac:dyDescent="0.2">
      <c r="A45" s="241">
        <v>1371</v>
      </c>
      <c r="B45" s="242" t="s">
        <v>118</v>
      </c>
      <c r="C45" s="242" t="s">
        <v>38</v>
      </c>
      <c r="D45" s="242" t="s">
        <v>7</v>
      </c>
      <c r="E45" s="241"/>
      <c r="F45" s="242" t="s">
        <v>219</v>
      </c>
      <c r="G45" s="242" t="s">
        <v>3</v>
      </c>
      <c r="H45" s="243">
        <v>38959</v>
      </c>
      <c r="I45" s="242" t="s">
        <v>218</v>
      </c>
      <c r="J45" s="242" t="s">
        <v>4</v>
      </c>
      <c r="K45" s="243">
        <v>38985</v>
      </c>
      <c r="L45" s="219" t="str">
        <f t="array" ref="L45">IF(C45&lt;&gt; "Duplicate", IF(C45&lt;&gt; "Rejected", IF(C45&lt;&gt; "Deferred", CONCATENATE(C45,"+",D45),CONCATENATE("Closed+",D45)),CONCATENATE("Closed+",D45)),CONCATENATE("Closed+",D45))</f>
        <v>Closed+4 - Low</v>
      </c>
      <c r="M45" s="219" t="b">
        <f t="array" ref="M45">IF(H45=39001,"True")</f>
        <v>0</v>
      </c>
      <c r="N45" s="219" t="b">
        <f t="array" ref="N45">IF(K45=39001,"True")</f>
        <v>0</v>
      </c>
      <c r="O45" s="219" t="b">
        <f t="array" ref="O45">IF(H45='Defects Status'!$N$2,"True")</f>
        <v>0</v>
      </c>
      <c r="P45" s="220">
        <f t="array" ref="P45">'Defects Status'!$N$2-'All Defects'!H45</f>
        <v>42</v>
      </c>
      <c r="Q45" s="219" t="str">
        <f t="array" ref="Q45">IF(P45&gt;10,"Greater",IF(AND(P45&gt;=5,P45&lt;=10),"Between","Less than"))</f>
        <v>Greater</v>
      </c>
      <c r="R45" s="219" t="str">
        <f t="array" ref="R45">CONCATENATE(T45,"+",D45,"+",Q45)</f>
        <v>Closed+4 - Low+Greater</v>
      </c>
      <c r="S45" s="219" t="b">
        <f t="array" ref="S45">IF(K45='Defects Status'!$N$2,"True")</f>
        <v>0</v>
      </c>
      <c r="T45" s="219" t="str">
        <f t="array" ref="T45">IF(C45 &lt;&gt; "Ready for Re-test",IF(C45 &lt;&gt; "Closed",IF(C45 &lt;&gt; "Rejected",IF(C45 &lt;&gt; "Deferred","Open","Closed"),"Closed"),"Closed"),"Ready for Re-test")</f>
        <v>Closed</v>
      </c>
    </row>
    <row r="46" spans="1:20" s="219" customFormat="1" ht="38.25" hidden="1" x14ac:dyDescent="0.2">
      <c r="A46" s="241">
        <v>1496</v>
      </c>
      <c r="B46" s="242" t="s">
        <v>118</v>
      </c>
      <c r="C46" s="242" t="s">
        <v>38</v>
      </c>
      <c r="D46" s="242" t="s">
        <v>7</v>
      </c>
      <c r="E46" s="242" t="s">
        <v>2</v>
      </c>
      <c r="F46" s="242" t="s">
        <v>226</v>
      </c>
      <c r="G46" s="242" t="s">
        <v>186</v>
      </c>
      <c r="H46" s="243">
        <v>38960</v>
      </c>
      <c r="I46" s="242" t="s">
        <v>213</v>
      </c>
      <c r="J46" s="242" t="s">
        <v>4</v>
      </c>
      <c r="K46" s="243">
        <v>38985</v>
      </c>
      <c r="L46" s="219" t="str">
        <f t="array" ref="L46">IF(C46&lt;&gt; "Duplicate", IF(C46&lt;&gt; "Rejected", IF(C46&lt;&gt; "Deferred", CONCATENATE(C46,"+",D46),CONCATENATE("Closed+",D46)),CONCATENATE("Closed+",D46)),CONCATENATE("Closed+",D46))</f>
        <v>Closed+4 - Low</v>
      </c>
      <c r="M46" s="219" t="b">
        <f t="array" ref="M46">IF(H46=39001,"True")</f>
        <v>0</v>
      </c>
      <c r="N46" s="219" t="b">
        <f t="array" ref="N46">IF(K46=39001,"True")</f>
        <v>0</v>
      </c>
      <c r="O46" s="219" t="b">
        <f t="array" ref="O46">IF(H46='Defects Status'!$N$2,"True")</f>
        <v>0</v>
      </c>
      <c r="P46" s="220">
        <f t="array" ref="P46">'Defects Status'!$N$2-'All Defects'!H46</f>
        <v>41</v>
      </c>
      <c r="Q46" s="219" t="str">
        <f t="array" ref="Q46">IF(P46&gt;10,"Greater",IF(AND(P46&gt;=5,P46&lt;=10),"Between","Less than"))</f>
        <v>Greater</v>
      </c>
      <c r="R46" s="219" t="str">
        <f t="array" ref="R46">CONCATENATE(T46,"+",D46,"+",Q46)</f>
        <v>Closed+4 - Low+Greater</v>
      </c>
      <c r="S46" s="219" t="b">
        <f t="array" ref="S46">IF(K46='Defects Status'!$N$2,"True")</f>
        <v>0</v>
      </c>
      <c r="T46" s="219" t="str">
        <f t="array" ref="T46">IF(C46 &lt;&gt; "Ready for Re-test",IF(C46 &lt;&gt; "Closed",IF(C46 &lt;&gt; "Rejected",IF(C46 &lt;&gt; "Deferred","Open","Closed"),"Closed"),"Closed"),"Ready for Re-test")</f>
        <v>Closed</v>
      </c>
    </row>
    <row r="47" spans="1:20" s="219" customFormat="1" ht="51" hidden="1" x14ac:dyDescent="0.2">
      <c r="A47" s="241">
        <v>1497</v>
      </c>
      <c r="B47" s="242" t="s">
        <v>118</v>
      </c>
      <c r="C47" s="242" t="s">
        <v>38</v>
      </c>
      <c r="D47" s="242" t="s">
        <v>7</v>
      </c>
      <c r="E47" s="241"/>
      <c r="F47" s="242" t="s">
        <v>227</v>
      </c>
      <c r="G47" s="242" t="s">
        <v>3</v>
      </c>
      <c r="H47" s="243">
        <v>38960</v>
      </c>
      <c r="I47" s="242" t="s">
        <v>3</v>
      </c>
      <c r="J47" s="242" t="s">
        <v>4</v>
      </c>
      <c r="K47" s="243">
        <v>38985</v>
      </c>
      <c r="L47" s="219" t="str">
        <f t="array" ref="L47">IF(C47&lt;&gt; "Duplicate", IF(C47&lt;&gt; "Rejected", IF(C47&lt;&gt; "Deferred", CONCATENATE(C47,"+",D47),CONCATENATE("Closed+",D47)),CONCATENATE("Closed+",D47)),CONCATENATE("Closed+",D47))</f>
        <v>Closed+4 - Low</v>
      </c>
      <c r="M47" s="219" t="b">
        <f t="array" ref="M47">IF(H47=39001,"True")</f>
        <v>0</v>
      </c>
      <c r="N47" s="219" t="b">
        <f t="array" ref="N47">IF(K47=39001,"True")</f>
        <v>0</v>
      </c>
      <c r="O47" s="219" t="b">
        <f t="array" ref="O47">IF(H47='Defects Status'!$N$2,"True")</f>
        <v>0</v>
      </c>
      <c r="P47" s="220">
        <f t="array" ref="P47">'Defects Status'!$N$2-'All Defects'!H47</f>
        <v>41</v>
      </c>
      <c r="Q47" s="219" t="str">
        <f t="array" ref="Q47">IF(P47&gt;10,"Greater",IF(AND(P47&gt;=5,P47&lt;=10),"Between","Less than"))</f>
        <v>Greater</v>
      </c>
      <c r="R47" s="219" t="str">
        <f t="array" ref="R47">CONCATENATE(T47,"+",D47,"+",Q47)</f>
        <v>Closed+4 - Low+Greater</v>
      </c>
      <c r="S47" s="219" t="b">
        <f t="array" ref="S47">IF(K47='Defects Status'!$N$2,"True")</f>
        <v>0</v>
      </c>
      <c r="T47" s="219" t="str">
        <f t="array" ref="T47">IF(C47 &lt;&gt; "Ready for Re-test",IF(C47 &lt;&gt; "Closed",IF(C47 &lt;&gt; "Rejected",IF(C47 &lt;&gt; "Deferred","Open","Closed"),"Closed"),"Closed"),"Ready for Re-test")</f>
        <v>Closed</v>
      </c>
    </row>
    <row r="48" spans="1:20" s="219" customFormat="1" ht="38.25" hidden="1" x14ac:dyDescent="0.2">
      <c r="A48" s="241">
        <v>1537</v>
      </c>
      <c r="B48" s="242" t="s">
        <v>118</v>
      </c>
      <c r="C48" s="242" t="s">
        <v>38</v>
      </c>
      <c r="D48" s="242" t="s">
        <v>7</v>
      </c>
      <c r="E48" s="241"/>
      <c r="F48" s="242" t="s">
        <v>222</v>
      </c>
      <c r="G48" s="242" t="s">
        <v>3</v>
      </c>
      <c r="H48" s="243">
        <v>38960</v>
      </c>
      <c r="I48" s="242" t="s">
        <v>208</v>
      </c>
      <c r="J48" s="242" t="s">
        <v>4</v>
      </c>
      <c r="K48" s="243">
        <v>38989</v>
      </c>
      <c r="L48" s="219" t="str">
        <f t="array" ref="L48">IF(C48&lt;&gt; "Duplicate", IF(C48&lt;&gt; "Rejected", IF(C48&lt;&gt; "Deferred", CONCATENATE(C48,"+",D48),CONCATENATE("Closed+",D48)),CONCATENATE("Closed+",D48)),CONCATENATE("Closed+",D48))</f>
        <v>Closed+4 - Low</v>
      </c>
      <c r="M48" s="219" t="b">
        <f t="array" ref="M48">IF(H48=39001,"True")</f>
        <v>0</v>
      </c>
      <c r="N48" s="219" t="b">
        <f t="array" ref="N48">IF(K48=39001,"True")</f>
        <v>0</v>
      </c>
      <c r="O48" s="219" t="b">
        <f t="array" ref="O48">IF(H48='Defects Status'!$N$2,"True")</f>
        <v>0</v>
      </c>
      <c r="P48" s="220">
        <f t="array" ref="P48">'Defects Status'!$N$2-'All Defects'!H48</f>
        <v>41</v>
      </c>
      <c r="Q48" s="219" t="str">
        <f t="array" ref="Q48">IF(P48&gt;10,"Greater",IF(AND(P48&gt;=5,P48&lt;=10),"Between","Less than"))</f>
        <v>Greater</v>
      </c>
      <c r="R48" s="219" t="str">
        <f t="array" ref="R48">CONCATENATE(T48,"+",D48,"+",Q48)</f>
        <v>Closed+4 - Low+Greater</v>
      </c>
      <c r="S48" s="219" t="b">
        <f t="array" ref="S48">IF(K48='Defects Status'!$N$2,"True")</f>
        <v>0</v>
      </c>
      <c r="T48" s="219" t="str">
        <f t="array" ref="T48">IF(C48 &lt;&gt; "Ready for Re-test",IF(C48 &lt;&gt; "Closed",IF(C48 &lt;&gt; "Rejected",IF(C48 &lt;&gt; "Deferred","Open","Closed"),"Closed"),"Closed"),"Ready for Re-test")</f>
        <v>Closed</v>
      </c>
    </row>
    <row r="49" spans="1:20" s="219" customFormat="1" ht="25.5" hidden="1" x14ac:dyDescent="0.2">
      <c r="A49" s="241">
        <v>1679</v>
      </c>
      <c r="B49" s="242" t="s">
        <v>118</v>
      </c>
      <c r="C49" s="242" t="s">
        <v>38</v>
      </c>
      <c r="D49" s="242" t="s">
        <v>7</v>
      </c>
      <c r="E49" s="241"/>
      <c r="F49" s="242" t="s">
        <v>223</v>
      </c>
      <c r="G49" s="242" t="s">
        <v>3</v>
      </c>
      <c r="H49" s="243">
        <v>38961</v>
      </c>
      <c r="I49" s="242" t="s">
        <v>186</v>
      </c>
      <c r="J49" s="242" t="s">
        <v>4</v>
      </c>
      <c r="K49" s="243">
        <v>39006</v>
      </c>
      <c r="L49" s="219" t="str">
        <f t="array" ref="L49">IF(C49&lt;&gt; "Duplicate", IF(C49&lt;&gt; "Rejected", IF(C49&lt;&gt; "Deferred", CONCATENATE(C49,"+",D49),CONCATENATE("Closed+",D49)),CONCATENATE("Closed+",D49)),CONCATENATE("Closed+",D49))</f>
        <v>Closed+4 - Low</v>
      </c>
      <c r="M49" s="219" t="b">
        <f t="array" ref="M49">IF(H49=39001,"True")</f>
        <v>0</v>
      </c>
      <c r="N49" s="219" t="b">
        <f t="array" ref="N49">IF(K49=39001,"True")</f>
        <v>0</v>
      </c>
      <c r="O49" s="219" t="b">
        <f t="array" ref="O49">IF(H49='Defects Status'!$N$2,"True")</f>
        <v>0</v>
      </c>
      <c r="P49" s="220">
        <f t="array" ref="P49">'Defects Status'!$N$2-'All Defects'!H49</f>
        <v>40</v>
      </c>
      <c r="Q49" s="219" t="str">
        <f t="array" ref="Q49">IF(P49&gt;10,"Greater",IF(AND(P49&gt;=5,P49&lt;=10),"Between","Less than"))</f>
        <v>Greater</v>
      </c>
      <c r="R49" s="219" t="str">
        <f t="array" ref="R49">CONCATENATE(T49,"+",D49,"+",Q49)</f>
        <v>Closed+4 - Low+Greater</v>
      </c>
      <c r="S49" s="219" t="b">
        <f t="array" ref="S49">IF(K49='Defects Status'!$N$2,"True")</f>
        <v>0</v>
      </c>
      <c r="T49" s="219" t="str">
        <f t="array" ref="T49">IF(C49 &lt;&gt; "Ready for Re-test",IF(C49 &lt;&gt; "Closed",IF(C49 &lt;&gt; "Rejected",IF(C49 &lt;&gt; "Deferred","Open","Closed"),"Closed"),"Closed"),"Ready for Re-test")</f>
        <v>Closed</v>
      </c>
    </row>
    <row r="50" spans="1:20" ht="38.25" hidden="1" x14ac:dyDescent="0.2">
      <c r="A50" s="241">
        <v>1687</v>
      </c>
      <c r="B50" s="242" t="s">
        <v>118</v>
      </c>
      <c r="C50" s="242" t="s">
        <v>38</v>
      </c>
      <c r="D50" s="242" t="s">
        <v>2</v>
      </c>
      <c r="E50" s="241"/>
      <c r="F50" s="242" t="s">
        <v>228</v>
      </c>
      <c r="G50" s="242" t="s">
        <v>151</v>
      </c>
      <c r="H50" s="243">
        <v>38961</v>
      </c>
      <c r="I50" s="242" t="s">
        <v>151</v>
      </c>
      <c r="J50" s="242" t="s">
        <v>4</v>
      </c>
      <c r="K50" s="243">
        <v>39008</v>
      </c>
      <c r="L50" s="219" t="str">
        <f t="array" ref="L50">IF(C50&lt;&gt; "Duplicate", IF(C50&lt;&gt; "Rejected", IF(C50&lt;&gt; "Deferred", CONCATENATE(C50,"+",D50),CONCATENATE("Closed+",D50)),CONCATENATE("Closed+",D50)),CONCATENATE("Closed+",D50))</f>
        <v>Closed+3 - Medium</v>
      </c>
      <c r="M50" s="219" t="b">
        <f t="array" ref="M50">IF(H50=39001,"True")</f>
        <v>0</v>
      </c>
      <c r="N50" s="219" t="b">
        <f t="array" ref="N50">IF(K50=39001,"True")</f>
        <v>0</v>
      </c>
      <c r="O50" s="219" t="b">
        <f t="array" ref="O50">IF(H50='Defects Status'!$N$2,"True")</f>
        <v>0</v>
      </c>
      <c r="P50" s="220">
        <f t="array" ref="P50">'Defects Status'!$N$2-'All Defects'!H50</f>
        <v>40</v>
      </c>
      <c r="Q50" s="219" t="str">
        <f t="array" ref="Q50">IF(P50&gt;10,"Greater",IF(AND(P50&gt;=5,P50&lt;=10),"Between","Less than"))</f>
        <v>Greater</v>
      </c>
      <c r="R50" s="219" t="str">
        <f t="array" ref="R50">CONCATENATE(T50,"+",D50,"+",Q50)</f>
        <v>Closed+3 - Medium+Greater</v>
      </c>
      <c r="S50" s="219" t="b">
        <f t="array" ref="S50">IF(K50='Defects Status'!$N$2,"True")</f>
        <v>0</v>
      </c>
      <c r="T50" s="219" t="str">
        <f t="array" ref="T50">IF(C50 &lt;&gt; "Ready for Re-test",IF(C50 &lt;&gt; "Closed",IF(C50 &lt;&gt; "Rejected",IF(C50 &lt;&gt; "Deferred","Open","Closed"),"Closed"),"Closed"),"Ready for Re-test")</f>
        <v>Closed</v>
      </c>
    </row>
    <row r="51" spans="1:20" ht="25.5" hidden="1" x14ac:dyDescent="0.2">
      <c r="A51" s="241">
        <v>1836</v>
      </c>
      <c r="B51" s="242" t="s">
        <v>118</v>
      </c>
      <c r="C51" s="242" t="s">
        <v>38</v>
      </c>
      <c r="D51" s="242" t="s">
        <v>2</v>
      </c>
      <c r="E51" s="241"/>
      <c r="F51" s="242" t="s">
        <v>230</v>
      </c>
      <c r="G51" s="242" t="s">
        <v>151</v>
      </c>
      <c r="H51" s="243">
        <v>38966</v>
      </c>
      <c r="I51" s="242" t="s">
        <v>151</v>
      </c>
      <c r="J51" s="242" t="s">
        <v>4</v>
      </c>
      <c r="K51" s="243">
        <v>39008</v>
      </c>
      <c r="L51" s="219" t="str">
        <f t="array" ref="L51">IF(C51&lt;&gt; "Duplicate", IF(C51&lt;&gt; "Rejected", IF(C51&lt;&gt; "Deferred", CONCATENATE(C51,"+",D51),CONCATENATE("Closed+",D51)),CONCATENATE("Closed+",D51)),CONCATENATE("Closed+",D51))</f>
        <v>Closed+3 - Medium</v>
      </c>
      <c r="M51" s="219" t="b">
        <f t="array" ref="M51">IF(H51=39001,"True")</f>
        <v>0</v>
      </c>
      <c r="N51" s="219" t="b">
        <f t="array" ref="N51">IF(K51=39001,"True")</f>
        <v>0</v>
      </c>
      <c r="O51" s="219" t="b">
        <f t="array" ref="O51">IF(H51='Defects Status'!$N$2,"True")</f>
        <v>0</v>
      </c>
      <c r="P51" s="220">
        <f t="array" ref="P51">'Defects Status'!$N$2-'All Defects'!H51</f>
        <v>35</v>
      </c>
      <c r="Q51" s="219" t="str">
        <f t="array" ref="Q51">IF(P51&gt;10,"Greater",IF(AND(P51&gt;=5,P51&lt;=10),"Between","Less than"))</f>
        <v>Greater</v>
      </c>
      <c r="R51" s="219" t="str">
        <f t="array" ref="R51">CONCATENATE(T51,"+",D51,"+",Q51)</f>
        <v>Closed+3 - Medium+Greater</v>
      </c>
      <c r="S51" s="219" t="b">
        <f t="array" ref="S51">IF(K51='Defects Status'!$N$2,"True")</f>
        <v>0</v>
      </c>
      <c r="T51" s="219" t="str">
        <f t="array" ref="T51">IF(C51 &lt;&gt; "Ready for Re-test",IF(C51 &lt;&gt; "Closed",IF(C51 &lt;&gt; "Rejected",IF(C51 &lt;&gt; "Deferred","Open","Closed"),"Closed"),"Closed"),"Ready for Re-test")</f>
        <v>Closed</v>
      </c>
    </row>
    <row r="52" spans="1:20" ht="25.5" hidden="1" x14ac:dyDescent="0.2">
      <c r="A52" s="241">
        <v>1839</v>
      </c>
      <c r="B52" s="242" t="s">
        <v>118</v>
      </c>
      <c r="C52" s="242" t="s">
        <v>38</v>
      </c>
      <c r="D52" s="242" t="s">
        <v>2</v>
      </c>
      <c r="E52" s="241"/>
      <c r="F52" s="242" t="s">
        <v>231</v>
      </c>
      <c r="G52" s="242" t="s">
        <v>151</v>
      </c>
      <c r="H52" s="243">
        <v>38966</v>
      </c>
      <c r="I52" s="242" t="s">
        <v>151</v>
      </c>
      <c r="J52" s="242" t="s">
        <v>4</v>
      </c>
      <c r="K52" s="243">
        <v>39008</v>
      </c>
      <c r="L52" s="219" t="str">
        <f t="array" ref="L52">IF(C52&lt;&gt; "Duplicate", IF(C52&lt;&gt; "Rejected", IF(C52&lt;&gt; "Deferred", CONCATENATE(C52,"+",D52),CONCATENATE("Closed+",D52)),CONCATENATE("Closed+",D52)),CONCATENATE("Closed+",D52))</f>
        <v>Closed+3 - Medium</v>
      </c>
      <c r="M52" s="219" t="b">
        <f t="array" ref="M52">IF(H52=39001,"True")</f>
        <v>0</v>
      </c>
      <c r="N52" s="219" t="b">
        <f t="array" ref="N52">IF(K52=39001,"True")</f>
        <v>0</v>
      </c>
      <c r="O52" s="219" t="b">
        <f t="array" ref="O52">IF(H52='Defects Status'!$N$2,"True")</f>
        <v>0</v>
      </c>
      <c r="P52" s="220">
        <f t="array" ref="P52">'Defects Status'!$N$2-'All Defects'!H52</f>
        <v>35</v>
      </c>
      <c r="Q52" s="219" t="str">
        <f t="array" ref="Q52">IF(P52&gt;10,"Greater",IF(AND(P52&gt;=5,P52&lt;=10),"Between","Less than"))</f>
        <v>Greater</v>
      </c>
      <c r="R52" s="219" t="str">
        <f t="array" ref="R52">CONCATENATE(T52,"+",D52,"+",Q52)</f>
        <v>Closed+3 - Medium+Greater</v>
      </c>
      <c r="S52" s="219" t="b">
        <f t="array" ref="S52">IF(K52='Defects Status'!$N$2,"True")</f>
        <v>0</v>
      </c>
      <c r="T52" s="219" t="str">
        <f t="array" ref="T52">IF(C52 &lt;&gt; "Ready for Re-test",IF(C52 &lt;&gt; "Closed",IF(C52 &lt;&gt; "Rejected",IF(C52 &lt;&gt; "Deferred","Open","Closed"),"Closed"),"Closed"),"Ready for Re-test")</f>
        <v>Closed</v>
      </c>
    </row>
    <row r="53" spans="1:20" ht="25.5" hidden="1" x14ac:dyDescent="0.2">
      <c r="A53" s="241">
        <v>2046</v>
      </c>
      <c r="B53" s="242" t="s">
        <v>118</v>
      </c>
      <c r="C53" s="242" t="s">
        <v>38</v>
      </c>
      <c r="D53" s="242" t="s">
        <v>7</v>
      </c>
      <c r="E53" s="241"/>
      <c r="F53" s="242" t="s">
        <v>235</v>
      </c>
      <c r="G53" s="242" t="s">
        <v>151</v>
      </c>
      <c r="H53" s="243">
        <v>38968</v>
      </c>
      <c r="I53" s="242" t="s">
        <v>208</v>
      </c>
      <c r="J53" s="242" t="s">
        <v>4</v>
      </c>
      <c r="K53" s="243">
        <v>39008</v>
      </c>
      <c r="L53" s="219" t="str">
        <f t="array" ref="L53">IF(C53&lt;&gt; "Duplicate", IF(C53&lt;&gt; "Rejected", IF(C53&lt;&gt; "Deferred", CONCATENATE(C53,"+",D53),CONCATENATE("Closed+",D53)),CONCATENATE("Closed+",D53)),CONCATENATE("Closed+",D53))</f>
        <v>Closed+4 - Low</v>
      </c>
      <c r="M53" s="219" t="b">
        <f t="array" ref="M53">IF(H53=39001,"True")</f>
        <v>0</v>
      </c>
      <c r="N53" s="219" t="b">
        <f t="array" ref="N53">IF(K53=39001,"True")</f>
        <v>0</v>
      </c>
      <c r="O53" s="219" t="b">
        <f t="array" ref="O53">IF(H53='Defects Status'!$N$2,"True")</f>
        <v>0</v>
      </c>
      <c r="P53" s="220">
        <f t="array" ref="P53">'Defects Status'!$N$2-'All Defects'!H53</f>
        <v>33</v>
      </c>
      <c r="Q53" s="219" t="str">
        <f t="array" ref="Q53">IF(P53&gt;10,"Greater",IF(AND(P53&gt;=5,P53&lt;=10),"Between","Less than"))</f>
        <v>Greater</v>
      </c>
      <c r="R53" s="219" t="str">
        <f t="array" ref="R53">CONCATENATE(T53,"+",D53,"+",Q53)</f>
        <v>Closed+4 - Low+Greater</v>
      </c>
      <c r="S53" s="219" t="b">
        <f t="array" ref="S53">IF(K53='Defects Status'!$N$2,"True")</f>
        <v>0</v>
      </c>
      <c r="T53" s="219" t="str">
        <f t="array" ref="T53">IF(C53 &lt;&gt; "Ready for Re-test",IF(C53 &lt;&gt; "Closed",IF(C53 &lt;&gt; "Rejected",IF(C53 &lt;&gt; "Deferred","Open","Closed"),"Closed"),"Closed"),"Ready for Re-test")</f>
        <v>Closed</v>
      </c>
    </row>
    <row r="54" spans="1:20" ht="25.5" hidden="1" x14ac:dyDescent="0.2">
      <c r="A54" s="241">
        <v>2048</v>
      </c>
      <c r="B54" s="242" t="s">
        <v>118</v>
      </c>
      <c r="C54" s="242" t="s">
        <v>38</v>
      </c>
      <c r="D54" s="242" t="s">
        <v>2</v>
      </c>
      <c r="E54" s="241"/>
      <c r="F54" s="242" t="s">
        <v>236</v>
      </c>
      <c r="G54" s="242" t="s">
        <v>151</v>
      </c>
      <c r="H54" s="243">
        <v>38968</v>
      </c>
      <c r="I54" s="242" t="s">
        <v>151</v>
      </c>
      <c r="J54" s="242" t="s">
        <v>4</v>
      </c>
      <c r="K54" s="243">
        <v>39008</v>
      </c>
      <c r="L54" s="219" t="str">
        <f t="array" ref="L54">IF(C54&lt;&gt; "Duplicate", IF(C54&lt;&gt; "Rejected", IF(C54&lt;&gt; "Deferred", CONCATENATE(C54,"+",D54),CONCATENATE("Closed+",D54)),CONCATENATE("Closed+",D54)),CONCATENATE("Closed+",D54))</f>
        <v>Closed+3 - Medium</v>
      </c>
      <c r="M54" s="219" t="b">
        <f t="array" ref="M54">IF(H54=39001,"True")</f>
        <v>0</v>
      </c>
      <c r="N54" s="219" t="b">
        <f t="array" ref="N54">IF(K54=39001,"True")</f>
        <v>0</v>
      </c>
      <c r="O54" s="219" t="b">
        <f t="array" ref="O54">IF(H54='Defects Status'!$N$2,"True")</f>
        <v>0</v>
      </c>
      <c r="P54" s="220">
        <f t="array" ref="P54">'Defects Status'!$N$2-'All Defects'!H54</f>
        <v>33</v>
      </c>
      <c r="Q54" s="219" t="str">
        <f t="array" ref="Q54">IF(P54&gt;10,"Greater",IF(AND(P54&gt;=5,P54&lt;=10),"Between","Less than"))</f>
        <v>Greater</v>
      </c>
      <c r="R54" s="219" t="str">
        <f t="array" ref="R54">CONCATENATE(T54,"+",D54,"+",Q54)</f>
        <v>Closed+3 - Medium+Greater</v>
      </c>
      <c r="S54" s="219" t="b">
        <f t="array" ref="S54">IF(K54='Defects Status'!$N$2,"True")</f>
        <v>0</v>
      </c>
      <c r="T54" s="219" t="str">
        <f t="array" ref="T54">IF(C54 &lt;&gt; "Ready for Re-test",IF(C54 &lt;&gt; "Closed",IF(C54 &lt;&gt; "Rejected",IF(C54 &lt;&gt; "Deferred","Open","Closed"),"Closed"),"Closed"),"Ready for Re-test")</f>
        <v>Closed</v>
      </c>
    </row>
    <row r="55" spans="1:20" ht="38.25" hidden="1" x14ac:dyDescent="0.2">
      <c r="A55" s="241">
        <v>2065</v>
      </c>
      <c r="B55" s="242" t="s">
        <v>118</v>
      </c>
      <c r="C55" s="242" t="s">
        <v>38</v>
      </c>
      <c r="D55" s="242" t="s">
        <v>7</v>
      </c>
      <c r="E55" s="242" t="s">
        <v>7</v>
      </c>
      <c r="F55" s="242" t="s">
        <v>237</v>
      </c>
      <c r="G55" s="242" t="s">
        <v>186</v>
      </c>
      <c r="H55" s="243">
        <v>38968</v>
      </c>
      <c r="I55" s="242" t="s">
        <v>186</v>
      </c>
      <c r="J55" s="242" t="s">
        <v>4</v>
      </c>
      <c r="K55" s="243">
        <v>39010</v>
      </c>
      <c r="L55" s="219" t="str">
        <f t="array" ref="L55">IF(C55&lt;&gt; "Duplicate", IF(C55&lt;&gt; "Rejected", IF(C55&lt;&gt; "Deferred", CONCATENATE(C55,"+",D55),CONCATENATE("Closed+",D55)),CONCATENATE("Closed+",D55)),CONCATENATE("Closed+",D55))</f>
        <v>Closed+4 - Low</v>
      </c>
      <c r="M55" s="219" t="b">
        <f t="array" ref="M55">IF(H55=39001,"True")</f>
        <v>0</v>
      </c>
      <c r="N55" s="219" t="b">
        <f t="array" ref="N55">IF(K55=39001,"True")</f>
        <v>0</v>
      </c>
      <c r="O55" s="219" t="b">
        <f t="array" ref="O55">IF(H55='Defects Status'!$N$2,"True")</f>
        <v>0</v>
      </c>
      <c r="P55" s="220">
        <f t="array" ref="P55">'Defects Status'!$N$2-'All Defects'!H55</f>
        <v>33</v>
      </c>
      <c r="Q55" s="219" t="str">
        <f t="array" ref="Q55">IF(P55&gt;10,"Greater",IF(AND(P55&gt;=5,P55&lt;=10),"Between","Less than"))</f>
        <v>Greater</v>
      </c>
      <c r="R55" s="219" t="str">
        <f t="array" ref="R55">CONCATENATE(T55,"+",D55,"+",Q55)</f>
        <v>Closed+4 - Low+Greater</v>
      </c>
      <c r="S55" s="219" t="b">
        <f t="array" ref="S55">IF(K55='Defects Status'!$N$2,"True")</f>
        <v>0</v>
      </c>
      <c r="T55" s="219" t="str">
        <f t="array" ref="T55">IF(C55 &lt;&gt; "Ready for Re-test",IF(C55 &lt;&gt; "Closed",IF(C55 &lt;&gt; "Rejected",IF(C55 &lt;&gt; "Deferred","Open","Closed"),"Closed"),"Closed"),"Ready for Re-test")</f>
        <v>Closed</v>
      </c>
    </row>
    <row r="56" spans="1:20" ht="38.25" hidden="1" x14ac:dyDescent="0.2">
      <c r="A56" s="241">
        <v>2077</v>
      </c>
      <c r="B56" s="242" t="s">
        <v>118</v>
      </c>
      <c r="C56" s="242" t="s">
        <v>38</v>
      </c>
      <c r="D56" s="242" t="s">
        <v>7</v>
      </c>
      <c r="E56" s="241"/>
      <c r="F56" s="242" t="s">
        <v>238</v>
      </c>
      <c r="G56" s="242" t="s">
        <v>3</v>
      </c>
      <c r="H56" s="243">
        <v>38968</v>
      </c>
      <c r="I56" s="242" t="s">
        <v>239</v>
      </c>
      <c r="J56" s="242" t="s">
        <v>4</v>
      </c>
      <c r="K56" s="243">
        <v>39002</v>
      </c>
      <c r="L56" s="219" t="str">
        <f t="array" ref="L56">IF(C56&lt;&gt; "Duplicate", IF(C56&lt;&gt; "Rejected", IF(C56&lt;&gt; "Deferred", CONCATENATE(C56,"+",D56),CONCATENATE("Closed+",D56)),CONCATENATE("Closed+",D56)),CONCATENATE("Closed+",D56))</f>
        <v>Closed+4 - Low</v>
      </c>
      <c r="M56" s="219" t="b">
        <f t="array" ref="M56">IF(H56=39001,"True")</f>
        <v>0</v>
      </c>
      <c r="N56" s="219" t="b">
        <f t="array" ref="N56">IF(K56=39001,"True")</f>
        <v>0</v>
      </c>
      <c r="O56" s="219" t="b">
        <f t="array" ref="O56">IF(H56='Defects Status'!$N$2,"True")</f>
        <v>0</v>
      </c>
      <c r="P56" s="220">
        <f t="array" ref="P56">'Defects Status'!$N$2-'All Defects'!H56</f>
        <v>33</v>
      </c>
      <c r="Q56" s="219" t="str">
        <f t="array" ref="Q56">IF(P56&gt;10,"Greater",IF(AND(P56&gt;=5,P56&lt;=10),"Between","Less than"))</f>
        <v>Greater</v>
      </c>
      <c r="R56" s="219" t="str">
        <f t="array" ref="R56">CONCATENATE(T56,"+",D56,"+",Q56)</f>
        <v>Closed+4 - Low+Greater</v>
      </c>
      <c r="S56" s="219" t="b">
        <f t="array" ref="S56">IF(K56='Defects Status'!$N$2,"True")</f>
        <v>0</v>
      </c>
      <c r="T56" s="219" t="str">
        <f t="array" ref="T56">IF(C56 &lt;&gt; "Ready for Re-test",IF(C56 &lt;&gt; "Closed",IF(C56 &lt;&gt; "Rejected",IF(C56 &lt;&gt; "Deferred","Open","Closed"),"Closed"),"Closed"),"Ready for Re-test")</f>
        <v>Closed</v>
      </c>
    </row>
    <row r="57" spans="1:20" ht="25.5" hidden="1" x14ac:dyDescent="0.2">
      <c r="A57" s="241">
        <v>2090</v>
      </c>
      <c r="B57" s="242" t="s">
        <v>118</v>
      </c>
      <c r="C57" s="242" t="s">
        <v>38</v>
      </c>
      <c r="D57" s="242" t="s">
        <v>7</v>
      </c>
      <c r="E57" s="241"/>
      <c r="F57" s="242" t="s">
        <v>253</v>
      </c>
      <c r="G57" s="242" t="s">
        <v>151</v>
      </c>
      <c r="H57" s="243">
        <v>38968</v>
      </c>
      <c r="I57" s="242" t="s">
        <v>151</v>
      </c>
      <c r="J57" s="242" t="s">
        <v>4</v>
      </c>
      <c r="K57" s="243">
        <v>39001</v>
      </c>
      <c r="L57" s="219" t="str">
        <f t="array" ref="L57">IF(C57&lt;&gt; "Duplicate", IF(C57&lt;&gt; "Rejected", IF(C57&lt;&gt; "Deferred", CONCATENATE(C57,"+",D57),CONCATENATE("Closed+",D57)),CONCATENATE("Closed+",D57)),CONCATENATE("Closed+",D57))</f>
        <v>Closed+4 - Low</v>
      </c>
      <c r="M57" s="219" t="b">
        <f t="array" ref="M57">IF(H57=39001,"True")</f>
        <v>0</v>
      </c>
      <c r="N57" s="219" t="str">
        <f t="array" ref="N57">IF(K57=39001,"True")</f>
        <v>True</v>
      </c>
      <c r="O57" s="219" t="b">
        <f t="array" ref="O57">IF(H57='Defects Status'!$N$2,"True")</f>
        <v>0</v>
      </c>
      <c r="P57" s="220">
        <f t="array" ref="P57">'Defects Status'!$N$2-'All Defects'!H57</f>
        <v>33</v>
      </c>
      <c r="Q57" s="219" t="str">
        <f t="array" ref="Q57">IF(P57&gt;10,"Greater",IF(AND(P57&gt;=5,P57&lt;=10),"Between","Less than"))</f>
        <v>Greater</v>
      </c>
      <c r="R57" s="219" t="str">
        <f t="array" ref="R57">CONCATENATE(T57,"+",D57,"+",Q57)</f>
        <v>Closed+4 - Low+Greater</v>
      </c>
      <c r="S57" s="219" t="str">
        <f t="array" ref="S57">IF(K57='Defects Status'!$N$2,"True")</f>
        <v>True</v>
      </c>
      <c r="T57" s="219" t="str">
        <f t="array" ref="T57">IF(C57 &lt;&gt; "Ready for Re-test",IF(C57 &lt;&gt; "Closed",IF(C57 &lt;&gt; "Rejected",IF(C57 &lt;&gt; "Deferred","Open","Closed"),"Closed"),"Closed"),"Ready for Re-test")</f>
        <v>Closed</v>
      </c>
    </row>
    <row r="58" spans="1:20" ht="25.5" hidden="1" x14ac:dyDescent="0.2">
      <c r="A58" s="241">
        <v>2094</v>
      </c>
      <c r="B58" s="242" t="s">
        <v>118</v>
      </c>
      <c r="C58" s="242" t="s">
        <v>38</v>
      </c>
      <c r="D58" s="242" t="s">
        <v>7</v>
      </c>
      <c r="E58" s="241"/>
      <c r="F58" s="242" t="s">
        <v>240</v>
      </c>
      <c r="G58" s="242" t="s">
        <v>151</v>
      </c>
      <c r="H58" s="243">
        <v>38968</v>
      </c>
      <c r="I58" s="242" t="s">
        <v>151</v>
      </c>
      <c r="J58" s="242" t="s">
        <v>4</v>
      </c>
      <c r="K58" s="243">
        <v>39009</v>
      </c>
      <c r="L58" s="219" t="str">
        <f t="array" ref="L58">IF(C58&lt;&gt; "Duplicate", IF(C58&lt;&gt; "Rejected", IF(C58&lt;&gt; "Deferred", CONCATENATE(C58,"+",D58),CONCATENATE("Closed+",D58)),CONCATENATE("Closed+",D58)),CONCATENATE("Closed+",D58))</f>
        <v>Closed+4 - Low</v>
      </c>
      <c r="M58" s="219" t="b">
        <f t="array" ref="M58">IF(H58=39001,"True")</f>
        <v>0</v>
      </c>
      <c r="N58" s="219" t="b">
        <f t="array" ref="N58">IF(K58=39001,"True")</f>
        <v>0</v>
      </c>
      <c r="O58" s="219" t="b">
        <f t="array" ref="O58">IF(H58='Defects Status'!$N$2,"True")</f>
        <v>0</v>
      </c>
      <c r="P58" s="220">
        <f t="array" ref="P58">'Defects Status'!$N$2-'All Defects'!H58</f>
        <v>33</v>
      </c>
      <c r="Q58" s="219" t="str">
        <f t="array" ref="Q58">IF(P58&gt;10,"Greater",IF(AND(P58&gt;=5,P58&lt;=10),"Between","Less than"))</f>
        <v>Greater</v>
      </c>
      <c r="R58" s="219" t="str">
        <f t="array" ref="R58">CONCATENATE(T58,"+",D58,"+",Q58)</f>
        <v>Closed+4 - Low+Greater</v>
      </c>
      <c r="S58" s="219" t="b">
        <f t="array" ref="S58">IF(K58='Defects Status'!$N$2,"True")</f>
        <v>0</v>
      </c>
      <c r="T58" s="219" t="str">
        <f t="array" ref="T58">IF(C58 &lt;&gt; "Ready for Re-test",IF(C58 &lt;&gt; "Closed",IF(C58 &lt;&gt; "Rejected",IF(C58 &lt;&gt; "Deferred","Open","Closed"),"Closed"),"Closed"),"Ready for Re-test")</f>
        <v>Closed</v>
      </c>
    </row>
    <row r="59" spans="1:20" ht="25.5" hidden="1" x14ac:dyDescent="0.2">
      <c r="A59" s="241">
        <v>2130</v>
      </c>
      <c r="B59" s="242" t="s">
        <v>118</v>
      </c>
      <c r="C59" s="242" t="s">
        <v>38</v>
      </c>
      <c r="D59" s="242" t="s">
        <v>7</v>
      </c>
      <c r="E59" s="241"/>
      <c r="F59" s="242" t="s">
        <v>242</v>
      </c>
      <c r="G59" s="242" t="s">
        <v>3</v>
      </c>
      <c r="H59" s="243">
        <v>38971</v>
      </c>
      <c r="I59" s="242" t="s">
        <v>3</v>
      </c>
      <c r="J59" s="242" t="s">
        <v>4</v>
      </c>
      <c r="K59" s="243">
        <v>39009</v>
      </c>
      <c r="L59" s="219" t="str">
        <f t="array" ref="L59">IF(C59&lt;&gt; "Duplicate", IF(C59&lt;&gt; "Rejected", IF(C59&lt;&gt; "Deferred", CONCATENATE(C59,"+",D59),CONCATENATE("Closed+",D59)),CONCATENATE("Closed+",D59)),CONCATENATE("Closed+",D59))</f>
        <v>Closed+4 - Low</v>
      </c>
      <c r="M59" s="219" t="b">
        <f t="array" ref="M59">IF(H59=39001,"True")</f>
        <v>0</v>
      </c>
      <c r="N59" s="219" t="b">
        <f t="array" ref="N59">IF(K59=39001,"True")</f>
        <v>0</v>
      </c>
      <c r="O59" s="219" t="b">
        <f t="array" ref="O59">IF(H59='Defects Status'!$N$2,"True")</f>
        <v>0</v>
      </c>
      <c r="P59" s="220">
        <f t="array" ref="P59">'Defects Status'!$N$2-'All Defects'!H59</f>
        <v>30</v>
      </c>
      <c r="Q59" s="219" t="str">
        <f t="array" ref="Q59">IF(P59&gt;10,"Greater",IF(AND(P59&gt;=5,P59&lt;=10),"Between","Less than"))</f>
        <v>Greater</v>
      </c>
      <c r="R59" s="219" t="str">
        <f t="array" ref="R59">CONCATENATE(T59,"+",D59,"+",Q59)</f>
        <v>Closed+4 - Low+Greater</v>
      </c>
      <c r="S59" s="219" t="b">
        <f t="array" ref="S59">IF(K59='Defects Status'!$N$2,"True")</f>
        <v>0</v>
      </c>
      <c r="T59" s="219" t="str">
        <f t="array" ref="T59">IF(C59 &lt;&gt; "Ready for Re-test",IF(C59 &lt;&gt; "Closed",IF(C59 &lt;&gt; "Rejected",IF(C59 &lt;&gt; "Deferred","Open","Closed"),"Closed"),"Closed"),"Ready for Re-test")</f>
        <v>Closed</v>
      </c>
    </row>
    <row r="60" spans="1:20" ht="38.25" hidden="1" x14ac:dyDescent="0.2">
      <c r="A60" s="241">
        <v>2132</v>
      </c>
      <c r="B60" s="242" t="s">
        <v>118</v>
      </c>
      <c r="C60" s="242" t="s">
        <v>38</v>
      </c>
      <c r="D60" s="242" t="s">
        <v>7</v>
      </c>
      <c r="E60" s="241"/>
      <c r="F60" s="242" t="s">
        <v>243</v>
      </c>
      <c r="G60" s="242" t="s">
        <v>3</v>
      </c>
      <c r="H60" s="243">
        <v>38971</v>
      </c>
      <c r="I60" s="242" t="s">
        <v>213</v>
      </c>
      <c r="J60" s="242" t="s">
        <v>4</v>
      </c>
      <c r="K60" s="243">
        <v>39010</v>
      </c>
      <c r="L60" s="219" t="str">
        <f t="array" ref="L60">IF(C60&lt;&gt; "Duplicate", IF(C60&lt;&gt; "Rejected", IF(C60&lt;&gt; "Deferred", CONCATENATE(C60,"+",D60),CONCATENATE("Closed+",D60)),CONCATENATE("Closed+",D60)),CONCATENATE("Closed+",D60))</f>
        <v>Closed+4 - Low</v>
      </c>
      <c r="M60" s="219" t="b">
        <f t="array" ref="M60">IF(H60=39001,"True")</f>
        <v>0</v>
      </c>
      <c r="N60" s="219" t="b">
        <f t="array" ref="N60">IF(K60=39001,"True")</f>
        <v>0</v>
      </c>
      <c r="O60" s="219" t="b">
        <f t="array" ref="O60">IF(H60='Defects Status'!$N$2,"True")</f>
        <v>0</v>
      </c>
      <c r="P60" s="220">
        <f t="array" ref="P60">'Defects Status'!$N$2-'All Defects'!H60</f>
        <v>30</v>
      </c>
      <c r="Q60" s="219" t="str">
        <f t="array" ref="Q60">IF(P60&gt;10,"Greater",IF(AND(P60&gt;=5,P60&lt;=10),"Between","Less than"))</f>
        <v>Greater</v>
      </c>
      <c r="R60" s="219" t="str">
        <f t="array" ref="R60">CONCATENATE(T60,"+",D60,"+",Q60)</f>
        <v>Closed+4 - Low+Greater</v>
      </c>
      <c r="S60" s="219" t="b">
        <f t="array" ref="S60">IF(K60='Defects Status'!$N$2,"True")</f>
        <v>0</v>
      </c>
      <c r="T60" s="219" t="str">
        <f t="array" ref="T60">IF(C60 &lt;&gt; "Ready for Re-test",IF(C60 &lt;&gt; "Closed",IF(C60 &lt;&gt; "Rejected",IF(C60 &lt;&gt; "Deferred","Open","Closed"),"Closed"),"Closed"),"Ready for Re-test")</f>
        <v>Closed</v>
      </c>
    </row>
    <row r="61" spans="1:20" ht="51" hidden="1" x14ac:dyDescent="0.2">
      <c r="A61" s="241">
        <v>2133</v>
      </c>
      <c r="B61" s="242" t="s">
        <v>118</v>
      </c>
      <c r="C61" s="242" t="s">
        <v>38</v>
      </c>
      <c r="D61" s="242" t="s">
        <v>2</v>
      </c>
      <c r="E61" s="241"/>
      <c r="F61" s="242" t="s">
        <v>244</v>
      </c>
      <c r="G61" s="242" t="s">
        <v>3</v>
      </c>
      <c r="H61" s="243">
        <v>38971</v>
      </c>
      <c r="I61" s="242" t="s">
        <v>187</v>
      </c>
      <c r="J61" s="242" t="s">
        <v>4</v>
      </c>
      <c r="K61" s="243">
        <v>39008</v>
      </c>
      <c r="L61" s="219" t="str">
        <f t="array" ref="L61">IF(C61&lt;&gt; "Duplicate", IF(C61&lt;&gt; "Rejected", IF(C61&lt;&gt; "Deferred", CONCATENATE(C61,"+",D61),CONCATENATE("Closed+",D61)),CONCATENATE("Closed+",D61)),CONCATENATE("Closed+",D61))</f>
        <v>Closed+3 - Medium</v>
      </c>
      <c r="M61" s="219" t="b">
        <f t="array" ref="M61">IF(H61=39001,"True")</f>
        <v>0</v>
      </c>
      <c r="N61" s="219" t="b">
        <f t="array" ref="N61">IF(K61=39001,"True")</f>
        <v>0</v>
      </c>
      <c r="O61" s="219" t="b">
        <f t="array" ref="O61">IF(H61='Defects Status'!$N$2,"True")</f>
        <v>0</v>
      </c>
      <c r="P61" s="220">
        <f t="array" ref="P61">'Defects Status'!$N$2-'All Defects'!H61</f>
        <v>30</v>
      </c>
      <c r="Q61" s="219" t="str">
        <f t="array" ref="Q61">IF(P61&gt;10,"Greater",IF(AND(P61&gt;=5,P61&lt;=10),"Between","Less than"))</f>
        <v>Greater</v>
      </c>
      <c r="R61" s="219" t="str">
        <f t="array" ref="R61">CONCATENATE(T61,"+",D61,"+",Q61)</f>
        <v>Closed+3 - Medium+Greater</v>
      </c>
      <c r="S61" s="219" t="b">
        <f t="array" ref="S61">IF(K61='Defects Status'!$N$2,"True")</f>
        <v>0</v>
      </c>
      <c r="T61" s="219" t="str">
        <f t="array" ref="T61">IF(C61 &lt;&gt; "Ready for Re-test",IF(C61 &lt;&gt; "Closed",IF(C61 &lt;&gt; "Rejected",IF(C61 &lt;&gt; "Deferred","Open","Closed"),"Closed"),"Closed"),"Ready for Re-test")</f>
        <v>Closed</v>
      </c>
    </row>
    <row r="62" spans="1:20" ht="25.5" hidden="1" x14ac:dyDescent="0.2">
      <c r="A62" s="241">
        <v>2183</v>
      </c>
      <c r="B62" s="242" t="s">
        <v>118</v>
      </c>
      <c r="C62" s="242" t="s">
        <v>38</v>
      </c>
      <c r="D62" s="242" t="s">
        <v>2</v>
      </c>
      <c r="E62" s="241"/>
      <c r="F62" s="242" t="s">
        <v>245</v>
      </c>
      <c r="G62" s="242" t="s">
        <v>151</v>
      </c>
      <c r="H62" s="243">
        <v>38971</v>
      </c>
      <c r="I62" s="242" t="s">
        <v>208</v>
      </c>
      <c r="J62" s="242" t="s">
        <v>4</v>
      </c>
      <c r="K62" s="243">
        <v>39009</v>
      </c>
      <c r="L62" s="219" t="str">
        <f t="array" ref="L62">IF(C62&lt;&gt; "Duplicate", IF(C62&lt;&gt; "Rejected", IF(C62&lt;&gt; "Deferred", CONCATENATE(C62,"+",D62),CONCATENATE("Closed+",D62)),CONCATENATE("Closed+",D62)),CONCATENATE("Closed+",D62))</f>
        <v>Closed+3 - Medium</v>
      </c>
      <c r="M62" s="219" t="b">
        <f t="array" ref="M62">IF(H62=39001,"True")</f>
        <v>0</v>
      </c>
      <c r="N62" s="219" t="b">
        <f t="array" ref="N62">IF(K62=39001,"True")</f>
        <v>0</v>
      </c>
      <c r="O62" s="219" t="b">
        <f t="array" ref="O62">IF(H62='Defects Status'!$N$2,"True")</f>
        <v>0</v>
      </c>
      <c r="P62" s="220">
        <f t="array" ref="P62">'Defects Status'!$N$2-'All Defects'!H62</f>
        <v>30</v>
      </c>
      <c r="Q62" s="219" t="str">
        <f t="array" ref="Q62">IF(P62&gt;10,"Greater",IF(AND(P62&gt;=5,P62&lt;=10),"Between","Less than"))</f>
        <v>Greater</v>
      </c>
      <c r="R62" s="219" t="str">
        <f t="array" ref="R62">CONCATENATE(T62,"+",D62,"+",Q62)</f>
        <v>Closed+3 - Medium+Greater</v>
      </c>
      <c r="S62" s="219" t="b">
        <f t="array" ref="S62">IF(K62='Defects Status'!$N$2,"True")</f>
        <v>0</v>
      </c>
      <c r="T62" s="219" t="str">
        <f t="array" ref="T62">IF(C62 &lt;&gt; "Ready for Re-test",IF(C62 &lt;&gt; "Closed",IF(C62 &lt;&gt; "Rejected",IF(C62 &lt;&gt; "Deferred","Open","Closed"),"Closed"),"Closed"),"Ready for Re-test")</f>
        <v>Closed</v>
      </c>
    </row>
    <row r="63" spans="1:20" ht="38.25" hidden="1" x14ac:dyDescent="0.2">
      <c r="A63" s="241">
        <v>2236</v>
      </c>
      <c r="B63" s="242" t="s">
        <v>118</v>
      </c>
      <c r="C63" s="242" t="s">
        <v>38</v>
      </c>
      <c r="D63" s="242" t="s">
        <v>2</v>
      </c>
      <c r="E63" s="242" t="s">
        <v>2</v>
      </c>
      <c r="F63" s="242" t="s">
        <v>254</v>
      </c>
      <c r="G63" s="242" t="s">
        <v>186</v>
      </c>
      <c r="H63" s="243">
        <v>38972</v>
      </c>
      <c r="I63" s="242" t="s">
        <v>186</v>
      </c>
      <c r="J63" s="242" t="s">
        <v>4</v>
      </c>
      <c r="K63" s="243">
        <v>38994</v>
      </c>
      <c r="L63" s="219" t="str">
        <f t="array" ref="L63">IF(C63&lt;&gt; "Duplicate", IF(C63&lt;&gt; "Rejected", IF(C63&lt;&gt; "Deferred", CONCATENATE(C63,"+",D63),CONCATENATE("Closed+",D63)),CONCATENATE("Closed+",D63)),CONCATENATE("Closed+",D63))</f>
        <v>Closed+3 - Medium</v>
      </c>
      <c r="M63" s="219" t="b">
        <f t="array" ref="M63">IF(H63=39001,"True")</f>
        <v>0</v>
      </c>
      <c r="N63" s="219" t="b">
        <f t="array" ref="N63">IF(K63=39001,"True")</f>
        <v>0</v>
      </c>
      <c r="O63" s="219" t="b">
        <f t="array" ref="O63">IF(H63='Defects Status'!$N$2,"True")</f>
        <v>0</v>
      </c>
      <c r="P63" s="220">
        <f t="array" ref="P63">'Defects Status'!$N$2-'All Defects'!H63</f>
        <v>29</v>
      </c>
      <c r="Q63" s="219" t="str">
        <f t="array" ref="Q63">IF(P63&gt;10,"Greater",IF(AND(P63&gt;=5,P63&lt;=10),"Between","Less than"))</f>
        <v>Greater</v>
      </c>
      <c r="R63" s="219" t="str">
        <f t="array" ref="R63">CONCATENATE(T63,"+",D63,"+",Q63)</f>
        <v>Closed+3 - Medium+Greater</v>
      </c>
      <c r="S63" s="219" t="b">
        <f t="array" ref="S63">IF(K63='Defects Status'!$N$2,"True")</f>
        <v>0</v>
      </c>
      <c r="T63" s="219" t="str">
        <f t="array" ref="T63">IF(C63 &lt;&gt; "Ready for Re-test",IF(C63 &lt;&gt; "Closed",IF(C63 &lt;&gt; "Rejected",IF(C63 &lt;&gt; "Deferred","Open","Closed"),"Closed"),"Closed"),"Ready for Re-test")</f>
        <v>Closed</v>
      </c>
    </row>
    <row r="64" spans="1:20" ht="38.25" x14ac:dyDescent="0.2">
      <c r="A64" s="241">
        <v>2252</v>
      </c>
      <c r="B64" s="242" t="s">
        <v>118</v>
      </c>
      <c r="C64" s="242" t="s">
        <v>336</v>
      </c>
      <c r="D64" s="242" t="s">
        <v>2</v>
      </c>
      <c r="E64" s="241"/>
      <c r="F64" s="242" t="s">
        <v>255</v>
      </c>
      <c r="G64" s="242" t="s">
        <v>151</v>
      </c>
      <c r="H64" s="243">
        <v>38972</v>
      </c>
      <c r="I64" s="242" t="s">
        <v>151</v>
      </c>
      <c r="J64" s="242" t="s">
        <v>4</v>
      </c>
      <c r="K64" s="243">
        <v>39010</v>
      </c>
      <c r="L64" s="219" t="str">
        <f t="array" ref="L64">IF(C64&lt;&gt; "Duplicate", IF(C64&lt;&gt; "Rejected", IF(C64&lt;&gt; "Deferred", CONCATENATE(C64,"+",D64),CONCATENATE("Closed+",D64)),CONCATENATE("Closed+",D64)),CONCATENATE("Closed+",D64))</f>
        <v>Re-Opened+3 - Medium</v>
      </c>
      <c r="M64" s="219" t="b">
        <f t="array" ref="M64">IF(H64=39001,"True")</f>
        <v>0</v>
      </c>
      <c r="N64" s="219" t="b">
        <f t="array" ref="N64">IF(K64=39001,"True")</f>
        <v>0</v>
      </c>
      <c r="O64" s="219" t="b">
        <f t="array" ref="O64">IF(H64='Defects Status'!$N$2,"True")</f>
        <v>0</v>
      </c>
      <c r="P64" s="220">
        <f t="array" ref="P64">'Defects Status'!$N$2-'All Defects'!H64</f>
        <v>29</v>
      </c>
      <c r="Q64" s="219" t="str">
        <f t="array" ref="Q64">IF(P64&gt;10,"Greater",IF(AND(P64&gt;=5,P64&lt;=10),"Between","Less than"))</f>
        <v>Greater</v>
      </c>
      <c r="R64" s="219" t="str">
        <f t="array" ref="R64">CONCATENATE(T64,"+",D64,"+",Q64)</f>
        <v>Open+3 - Medium+Greater</v>
      </c>
      <c r="S64" s="219" t="b">
        <f t="array" ref="S64">IF(K64='Defects Status'!$N$2,"True")</f>
        <v>0</v>
      </c>
      <c r="T64" s="219" t="str">
        <f t="array" ref="T64">IF(C64 &lt;&gt; "Ready for Re-test",IF(C64 &lt;&gt; "Closed",IF(C64 &lt;&gt; "Rejected",IF(C64 &lt;&gt; "Deferred","Open","Closed"),"Closed"),"Closed"),"Ready for Re-test")</f>
        <v>Open</v>
      </c>
    </row>
    <row r="65" spans="1:20" ht="38.25" x14ac:dyDescent="0.2">
      <c r="A65" s="241">
        <v>2331</v>
      </c>
      <c r="B65" s="242" t="s">
        <v>118</v>
      </c>
      <c r="C65" s="242" t="s">
        <v>114</v>
      </c>
      <c r="D65" s="242" t="s">
        <v>5</v>
      </c>
      <c r="E65" s="241"/>
      <c r="F65" s="242" t="s">
        <v>257</v>
      </c>
      <c r="G65" s="242" t="s">
        <v>151</v>
      </c>
      <c r="H65" s="243">
        <v>38973</v>
      </c>
      <c r="I65" s="242" t="s">
        <v>198</v>
      </c>
      <c r="J65" s="242" t="s">
        <v>4</v>
      </c>
      <c r="K65" s="243">
        <v>38996</v>
      </c>
      <c r="L65" s="219" t="str">
        <f t="array" ref="L65">IF(C65&lt;&gt; "Duplicate", IF(C65&lt;&gt; "Rejected", IF(C65&lt;&gt; "Deferred", CONCATENATE(C65,"+",D65),CONCATENATE("Closed+",D65)),CONCATENATE("Closed+",D65)),CONCATENATE("Closed+",D65))</f>
        <v>Assigned+2 - High</v>
      </c>
      <c r="M65" s="219" t="b">
        <f t="array" ref="M65">IF(H65=39001,"True")</f>
        <v>0</v>
      </c>
      <c r="N65" s="219" t="b">
        <f t="array" ref="N65">IF(K65=39001,"True")</f>
        <v>0</v>
      </c>
      <c r="O65" s="219" t="b">
        <f t="array" ref="O65">IF(H65='Defects Status'!$N$2,"True")</f>
        <v>0</v>
      </c>
      <c r="P65" s="220">
        <f t="array" ref="P65">'Defects Status'!$N$2-'All Defects'!H65</f>
        <v>28</v>
      </c>
      <c r="Q65" s="219" t="str">
        <f t="array" ref="Q65">IF(P65&gt;10,"Greater",IF(AND(P65&gt;=5,P65&lt;=10),"Between","Less than"))</f>
        <v>Greater</v>
      </c>
      <c r="R65" s="219" t="str">
        <f t="array" ref="R65">CONCATENATE(T65,"+",D65,"+",Q65)</f>
        <v>Open+2 - High+Greater</v>
      </c>
      <c r="S65" s="219" t="b">
        <f t="array" ref="S65">IF(K65='Defects Status'!$N$2,"True")</f>
        <v>0</v>
      </c>
      <c r="T65" s="219" t="str">
        <f t="array" ref="T65">IF(C65 &lt;&gt; "Ready for Re-test",IF(C65 &lt;&gt; "Closed",IF(C65 &lt;&gt; "Rejected",IF(C65 &lt;&gt; "Deferred","Open","Closed"),"Closed"),"Closed"),"Ready for Re-test")</f>
        <v>Open</v>
      </c>
    </row>
    <row r="66" spans="1:20" ht="25.5" hidden="1" x14ac:dyDescent="0.2">
      <c r="A66" s="241">
        <v>2358</v>
      </c>
      <c r="B66" s="242" t="s">
        <v>118</v>
      </c>
      <c r="C66" s="242" t="s">
        <v>38</v>
      </c>
      <c r="D66" s="242" t="s">
        <v>2</v>
      </c>
      <c r="E66" s="241"/>
      <c r="F66" s="242" t="s">
        <v>258</v>
      </c>
      <c r="G66" s="242" t="s">
        <v>151</v>
      </c>
      <c r="H66" s="243">
        <v>38973</v>
      </c>
      <c r="I66" s="242" t="s">
        <v>151</v>
      </c>
      <c r="J66" s="242" t="s">
        <v>4</v>
      </c>
      <c r="K66" s="243">
        <v>38996</v>
      </c>
      <c r="L66" s="219" t="str">
        <f t="array" ref="L66">IF(C66&lt;&gt; "Duplicate", IF(C66&lt;&gt; "Rejected", IF(C66&lt;&gt; "Deferred", CONCATENATE(C66,"+",D66),CONCATENATE("Closed+",D66)),CONCATENATE("Closed+",D66)),CONCATENATE("Closed+",D66))</f>
        <v>Closed+3 - Medium</v>
      </c>
      <c r="M66" s="219" t="b">
        <f t="array" ref="M66">IF(H66=39001,"True")</f>
        <v>0</v>
      </c>
      <c r="N66" s="219" t="b">
        <f t="array" ref="N66">IF(K66=39001,"True")</f>
        <v>0</v>
      </c>
      <c r="O66" s="219" t="b">
        <f t="array" ref="O66">IF(H66='Defects Status'!$N$2,"True")</f>
        <v>0</v>
      </c>
      <c r="P66" s="220">
        <f t="array" ref="P66">'Defects Status'!$N$2-'All Defects'!H66</f>
        <v>28</v>
      </c>
      <c r="Q66" s="219" t="str">
        <f t="array" ref="Q66">IF(P66&gt;10,"Greater",IF(AND(P66&gt;=5,P66&lt;=10),"Between","Less than"))</f>
        <v>Greater</v>
      </c>
      <c r="R66" s="219" t="str">
        <f t="array" ref="R66">CONCATENATE(T66,"+",D66,"+",Q66)</f>
        <v>Closed+3 - Medium+Greater</v>
      </c>
      <c r="S66" s="219" t="b">
        <f t="array" ref="S66">IF(K66='Defects Status'!$N$2,"True")</f>
        <v>0</v>
      </c>
      <c r="T66" s="219" t="str">
        <f t="array" ref="T66">IF(C66 &lt;&gt; "Ready for Re-test",IF(C66 &lt;&gt; "Closed",IF(C66 &lt;&gt; "Rejected",IF(C66 &lt;&gt; "Deferred","Open","Closed"),"Closed"),"Closed"),"Ready for Re-test")</f>
        <v>Closed</v>
      </c>
    </row>
    <row r="67" spans="1:20" ht="25.5" hidden="1" x14ac:dyDescent="0.2">
      <c r="A67" s="241">
        <v>2362</v>
      </c>
      <c r="B67" s="242" t="s">
        <v>118</v>
      </c>
      <c r="C67" s="242" t="s">
        <v>38</v>
      </c>
      <c r="D67" s="242" t="s">
        <v>5</v>
      </c>
      <c r="E67" s="241"/>
      <c r="F67" s="242" t="s">
        <v>259</v>
      </c>
      <c r="G67" s="242" t="s">
        <v>151</v>
      </c>
      <c r="H67" s="243">
        <v>38973</v>
      </c>
      <c r="I67" s="242" t="s">
        <v>151</v>
      </c>
      <c r="J67" s="242" t="s">
        <v>4</v>
      </c>
      <c r="K67" s="243">
        <v>38996</v>
      </c>
      <c r="L67" s="219" t="str">
        <f t="array" ref="L67">IF(C67&lt;&gt; "Duplicate", IF(C67&lt;&gt; "Rejected", IF(C67&lt;&gt; "Deferred", CONCATENATE(C67,"+",D67),CONCATENATE("Closed+",D67)),CONCATENATE("Closed+",D67)),CONCATENATE("Closed+",D67))</f>
        <v>Closed+2 - High</v>
      </c>
      <c r="M67" s="219" t="b">
        <f t="array" ref="M67">IF(H67=39001,"True")</f>
        <v>0</v>
      </c>
      <c r="N67" s="219" t="b">
        <f t="array" ref="N67">IF(K67=39001,"True")</f>
        <v>0</v>
      </c>
      <c r="O67" s="219" t="b">
        <f t="array" ref="O67">IF(H67='Defects Status'!$N$2,"True")</f>
        <v>0</v>
      </c>
      <c r="P67" s="220">
        <f t="array" ref="P67">'Defects Status'!$N$2-'All Defects'!H67</f>
        <v>28</v>
      </c>
      <c r="Q67" s="219" t="str">
        <f t="array" ref="Q67">IF(P67&gt;10,"Greater",IF(AND(P67&gt;=5,P67&lt;=10),"Between","Less than"))</f>
        <v>Greater</v>
      </c>
      <c r="R67" s="219" t="str">
        <f t="array" ref="R67">CONCATENATE(T67,"+",D67,"+",Q67)</f>
        <v>Closed+2 - High+Greater</v>
      </c>
      <c r="S67" s="219" t="b">
        <f t="array" ref="S67">IF(K67='Defects Status'!$N$2,"True")</f>
        <v>0</v>
      </c>
      <c r="T67" s="219" t="str">
        <f t="array" ref="T67">IF(C67 &lt;&gt; "Ready for Re-test",IF(C67 &lt;&gt; "Closed",IF(C67 &lt;&gt; "Rejected",IF(C67 &lt;&gt; "Deferred","Open","Closed"),"Closed"),"Closed"),"Ready for Re-test")</f>
        <v>Closed</v>
      </c>
    </row>
    <row r="68" spans="1:20" ht="25.5" hidden="1" x14ac:dyDescent="0.2">
      <c r="A68" s="241">
        <v>2388</v>
      </c>
      <c r="B68" s="242" t="s">
        <v>118</v>
      </c>
      <c r="C68" s="242" t="s">
        <v>38</v>
      </c>
      <c r="D68" s="242" t="s">
        <v>7</v>
      </c>
      <c r="E68" s="241"/>
      <c r="F68" s="242" t="s">
        <v>260</v>
      </c>
      <c r="G68" s="242" t="s">
        <v>3</v>
      </c>
      <c r="H68" s="243">
        <v>38973</v>
      </c>
      <c r="I68" s="242" t="s">
        <v>3</v>
      </c>
      <c r="J68" s="242" t="s">
        <v>4</v>
      </c>
      <c r="K68" s="243">
        <v>39001</v>
      </c>
      <c r="L68" s="219" t="str">
        <f t="array" ref="L68">IF(C68&lt;&gt; "Duplicate", IF(C68&lt;&gt; "Rejected", IF(C68&lt;&gt; "Deferred", CONCATENATE(C68,"+",D68),CONCATENATE("Closed+",D68)),CONCATENATE("Closed+",D68)),CONCATENATE("Closed+",D68))</f>
        <v>Closed+4 - Low</v>
      </c>
      <c r="M68" s="219" t="b">
        <f t="array" ref="M68">IF(H68=39001,"True")</f>
        <v>0</v>
      </c>
      <c r="N68" s="219" t="str">
        <f t="array" ref="N68">IF(K68=39001,"True")</f>
        <v>True</v>
      </c>
      <c r="O68" s="219" t="b">
        <f t="array" ref="O68">IF(H68='Defects Status'!$N$2,"True")</f>
        <v>0</v>
      </c>
      <c r="P68" s="220">
        <f t="array" ref="P68">'Defects Status'!$N$2-'All Defects'!H68</f>
        <v>28</v>
      </c>
      <c r="Q68" s="219" t="str">
        <f t="array" ref="Q68">IF(P68&gt;10,"Greater",IF(AND(P68&gt;=5,P68&lt;=10),"Between","Less than"))</f>
        <v>Greater</v>
      </c>
      <c r="R68" s="219" t="str">
        <f t="array" ref="R68">CONCATENATE(T68,"+",D68,"+",Q68)</f>
        <v>Closed+4 - Low+Greater</v>
      </c>
      <c r="S68" s="219" t="str">
        <f t="array" ref="S68">IF(K68='Defects Status'!$N$2,"True")</f>
        <v>True</v>
      </c>
      <c r="T68" s="219" t="str">
        <f t="array" ref="T68">IF(C68 &lt;&gt; "Ready for Re-test",IF(C68 &lt;&gt; "Closed",IF(C68 &lt;&gt; "Rejected",IF(C68 &lt;&gt; "Deferred","Open","Closed"),"Closed"),"Closed"),"Ready for Re-test")</f>
        <v>Closed</v>
      </c>
    </row>
    <row r="69" spans="1:20" ht="25.5" x14ac:dyDescent="0.2">
      <c r="A69" s="241">
        <v>2392</v>
      </c>
      <c r="B69" s="242" t="s">
        <v>118</v>
      </c>
      <c r="C69" s="242" t="s">
        <v>270</v>
      </c>
      <c r="D69" s="242" t="s">
        <v>7</v>
      </c>
      <c r="E69" s="241"/>
      <c r="F69" s="242" t="s">
        <v>261</v>
      </c>
      <c r="G69" s="242" t="s">
        <v>3</v>
      </c>
      <c r="H69" s="243">
        <v>38973</v>
      </c>
      <c r="I69" s="242" t="s">
        <v>233</v>
      </c>
      <c r="J69" s="242" t="s">
        <v>4</v>
      </c>
      <c r="K69" s="243">
        <v>39001</v>
      </c>
      <c r="L69" s="219" t="str">
        <f t="array" ref="L69">IF(C69&lt;&gt; "Duplicate", IF(C69&lt;&gt; "Rejected", IF(C69&lt;&gt; "Deferred", CONCATENATE(C69,"+",D69),CONCATENATE("Closed+",D69)),CONCATENATE("Closed+",D69)),CONCATENATE("Closed+",D69))</f>
        <v>Closed+4 - Low</v>
      </c>
      <c r="M69" s="219" t="b">
        <f t="array" ref="M69">IF(H69=39001,"True")</f>
        <v>0</v>
      </c>
      <c r="N69" s="219" t="str">
        <f t="array" ref="N69">IF(K69=39001,"True")</f>
        <v>True</v>
      </c>
      <c r="O69" s="219" t="b">
        <f t="array" ref="O69">IF(H69='Defects Status'!$N$2,"True")</f>
        <v>0</v>
      </c>
      <c r="P69" s="220">
        <f t="array" ref="P69">'Defects Status'!$N$2-'All Defects'!H69</f>
        <v>28</v>
      </c>
      <c r="Q69" s="219" t="str">
        <f t="array" ref="Q69">IF(P69&gt;10,"Greater",IF(AND(P69&gt;=5,P69&lt;=10),"Between","Less than"))</f>
        <v>Greater</v>
      </c>
      <c r="R69" s="219" t="str">
        <f t="array" ref="R69">CONCATENATE(T69,"+",D69,"+",Q69)</f>
        <v>Closed+4 - Low+Greater</v>
      </c>
      <c r="S69" s="219" t="str">
        <f t="array" ref="S69">IF(K69='Defects Status'!$N$2,"True")</f>
        <v>True</v>
      </c>
      <c r="T69" s="219" t="str">
        <f t="array" ref="T69">IF(C69 &lt;&gt; "Ready for Re-test",IF(C69 &lt;&gt; "Closed",IF(C69 &lt;&gt; "Rejected",IF(C69 &lt;&gt; "Deferred","Open","Closed"),"Closed"),"Closed"),"Ready for Re-test")</f>
        <v>Closed</v>
      </c>
    </row>
    <row r="70" spans="1:20" ht="25.5" x14ac:dyDescent="0.2">
      <c r="A70" s="241">
        <v>2393</v>
      </c>
      <c r="B70" s="242" t="s">
        <v>118</v>
      </c>
      <c r="C70" s="242" t="s">
        <v>270</v>
      </c>
      <c r="D70" s="242" t="s">
        <v>2</v>
      </c>
      <c r="E70" s="241"/>
      <c r="F70" s="242" t="s">
        <v>262</v>
      </c>
      <c r="G70" s="242" t="s">
        <v>3</v>
      </c>
      <c r="H70" s="243">
        <v>38973</v>
      </c>
      <c r="I70" s="242" t="s">
        <v>233</v>
      </c>
      <c r="J70" s="242" t="s">
        <v>4</v>
      </c>
      <c r="K70" s="243">
        <v>39001</v>
      </c>
      <c r="L70" s="219" t="str">
        <f t="array" ref="L70">IF(C70&lt;&gt; "Duplicate", IF(C70&lt;&gt; "Rejected", IF(C70&lt;&gt; "Deferred", CONCATENATE(C70,"+",D70),CONCATENATE("Closed+",D70)),CONCATENATE("Closed+",D70)),CONCATENATE("Closed+",D70))</f>
        <v>Closed+3 - Medium</v>
      </c>
      <c r="M70" s="219" t="b">
        <f t="array" ref="M70">IF(H70=39001,"True")</f>
        <v>0</v>
      </c>
      <c r="N70" s="219" t="str">
        <f t="array" ref="N70">IF(K70=39001,"True")</f>
        <v>True</v>
      </c>
      <c r="O70" s="219" t="b">
        <f t="array" ref="O70">IF(H70='Defects Status'!$N$2,"True")</f>
        <v>0</v>
      </c>
      <c r="P70" s="220">
        <f t="array" ref="P70">'Defects Status'!$N$2-'All Defects'!H70</f>
        <v>28</v>
      </c>
      <c r="Q70" s="219" t="str">
        <f t="array" ref="Q70">IF(P70&gt;10,"Greater",IF(AND(P70&gt;=5,P70&lt;=10),"Between","Less than"))</f>
        <v>Greater</v>
      </c>
      <c r="R70" s="219" t="str">
        <f t="array" ref="R70">CONCATENATE(T70,"+",D70,"+",Q70)</f>
        <v>Closed+3 - Medium+Greater</v>
      </c>
      <c r="S70" s="219" t="str">
        <f t="array" ref="S70">IF(K70='Defects Status'!$N$2,"True")</f>
        <v>True</v>
      </c>
      <c r="T70" s="219" t="str">
        <f t="array" ref="T70">IF(C70 &lt;&gt; "Ready for Re-test",IF(C70 &lt;&gt; "Closed",IF(C70 &lt;&gt; "Rejected",IF(C70 &lt;&gt; "Deferred","Open","Closed"),"Closed"),"Closed"),"Ready for Re-test")</f>
        <v>Closed</v>
      </c>
    </row>
    <row r="71" spans="1:20" ht="25.5" hidden="1" x14ac:dyDescent="0.2">
      <c r="A71" s="241">
        <v>2403</v>
      </c>
      <c r="B71" s="242" t="s">
        <v>118</v>
      </c>
      <c r="C71" s="242" t="s">
        <v>38</v>
      </c>
      <c r="D71" s="242" t="s">
        <v>5</v>
      </c>
      <c r="E71" s="241"/>
      <c r="F71" s="242" t="s">
        <v>263</v>
      </c>
      <c r="G71" s="242" t="s">
        <v>151</v>
      </c>
      <c r="H71" s="243">
        <v>38973</v>
      </c>
      <c r="I71" s="242" t="s">
        <v>151</v>
      </c>
      <c r="J71" s="242" t="s">
        <v>4</v>
      </c>
      <c r="K71" s="243">
        <v>39003</v>
      </c>
      <c r="L71" s="219" t="str">
        <f t="array" ref="L71">IF(C71&lt;&gt; "Duplicate", IF(C71&lt;&gt; "Rejected", IF(C71&lt;&gt; "Deferred", CONCATENATE(C71,"+",D71),CONCATENATE("Closed+",D71)),CONCATENATE("Closed+",D71)),CONCATENATE("Closed+",D71))</f>
        <v>Closed+2 - High</v>
      </c>
      <c r="M71" s="219" t="b">
        <f t="array" ref="M71">IF(H71=39001,"True")</f>
        <v>0</v>
      </c>
      <c r="N71" s="219" t="b">
        <f t="array" ref="N71">IF(K71=39001,"True")</f>
        <v>0</v>
      </c>
      <c r="O71" s="219" t="b">
        <f t="array" ref="O71">IF(H71='Defects Status'!$N$2,"True")</f>
        <v>0</v>
      </c>
      <c r="P71" s="220">
        <f t="array" ref="P71">'Defects Status'!$N$2-'All Defects'!H71</f>
        <v>28</v>
      </c>
      <c r="Q71" s="219" t="str">
        <f t="array" ref="Q71">IF(P71&gt;10,"Greater",IF(AND(P71&gt;=5,P71&lt;=10),"Between","Less than"))</f>
        <v>Greater</v>
      </c>
      <c r="R71" s="219" t="str">
        <f t="array" ref="R71">CONCATENATE(T71,"+",D71,"+",Q71)</f>
        <v>Closed+2 - High+Greater</v>
      </c>
      <c r="S71" s="219" t="b">
        <f t="array" ref="S71">IF(K71='Defects Status'!$N$2,"True")</f>
        <v>0</v>
      </c>
      <c r="T71" s="219" t="str">
        <f t="array" ref="T71">IF(C71 &lt;&gt; "Ready for Re-test",IF(C71 &lt;&gt; "Closed",IF(C71 &lt;&gt; "Rejected",IF(C71 &lt;&gt; "Deferred","Open","Closed"),"Closed"),"Closed"),"Ready for Re-test")</f>
        <v>Closed</v>
      </c>
    </row>
    <row r="72" spans="1:20" ht="51" hidden="1" x14ac:dyDescent="0.2">
      <c r="A72" s="241">
        <v>2673</v>
      </c>
      <c r="B72" s="242" t="s">
        <v>118</v>
      </c>
      <c r="C72" s="242" t="s">
        <v>38</v>
      </c>
      <c r="D72" s="242" t="s">
        <v>7</v>
      </c>
      <c r="E72" s="241"/>
      <c r="F72" s="242" t="s">
        <v>266</v>
      </c>
      <c r="G72" s="242" t="s">
        <v>3</v>
      </c>
      <c r="H72" s="243">
        <v>38975</v>
      </c>
      <c r="I72" s="242" t="s">
        <v>3</v>
      </c>
      <c r="J72" s="242" t="s">
        <v>4</v>
      </c>
      <c r="K72" s="243">
        <v>39008</v>
      </c>
      <c r="L72" s="219" t="str">
        <f t="array" ref="L72">IF(C72&lt;&gt; "Duplicate", IF(C72&lt;&gt; "Rejected", IF(C72&lt;&gt; "Deferred", CONCATENATE(C72,"+",D72),CONCATENATE("Closed+",D72)),CONCATENATE("Closed+",D72)),CONCATENATE("Closed+",D72))</f>
        <v>Closed+4 - Low</v>
      </c>
      <c r="M72" s="219" t="b">
        <f t="array" ref="M72">IF(H72=39001,"True")</f>
        <v>0</v>
      </c>
      <c r="N72" s="219" t="b">
        <f t="array" ref="N72">IF(K72=39001,"True")</f>
        <v>0</v>
      </c>
      <c r="O72" s="219" t="b">
        <f t="array" ref="O72">IF(H72='Defects Status'!$N$2,"True")</f>
        <v>0</v>
      </c>
      <c r="P72" s="220">
        <f t="array" ref="P72">'Defects Status'!$N$2-'All Defects'!H72</f>
        <v>26</v>
      </c>
      <c r="Q72" s="219" t="str">
        <f t="array" ref="Q72">IF(P72&gt;10,"Greater",IF(AND(P72&gt;=5,P72&lt;=10),"Between","Less than"))</f>
        <v>Greater</v>
      </c>
      <c r="R72" s="219" t="str">
        <f t="array" ref="R72">CONCATENATE(T72,"+",D72,"+",Q72)</f>
        <v>Closed+4 - Low+Greater</v>
      </c>
      <c r="S72" s="219" t="b">
        <f t="array" ref="S72">IF(K72='Defects Status'!$N$2,"True")</f>
        <v>0</v>
      </c>
      <c r="T72" s="219" t="str">
        <f t="array" ref="T72">IF(C72 &lt;&gt; "Ready for Re-test",IF(C72 &lt;&gt; "Closed",IF(C72 &lt;&gt; "Rejected",IF(C72 &lt;&gt; "Deferred","Open","Closed"),"Closed"),"Closed"),"Ready for Re-test")</f>
        <v>Closed</v>
      </c>
    </row>
    <row r="73" spans="1:20" ht="25.5" hidden="1" x14ac:dyDescent="0.2">
      <c r="A73" s="241">
        <v>2888</v>
      </c>
      <c r="B73" s="242" t="s">
        <v>118</v>
      </c>
      <c r="C73" s="242" t="s">
        <v>38</v>
      </c>
      <c r="D73" s="242" t="s">
        <v>5</v>
      </c>
      <c r="E73" s="241"/>
      <c r="F73" s="242" t="s">
        <v>276</v>
      </c>
      <c r="G73" s="242" t="s">
        <v>3</v>
      </c>
      <c r="H73" s="243">
        <v>38979</v>
      </c>
      <c r="I73" s="242" t="s">
        <v>3</v>
      </c>
      <c r="J73" s="242" t="s">
        <v>4</v>
      </c>
      <c r="K73" s="243">
        <v>39008</v>
      </c>
      <c r="L73" s="219" t="str">
        <f t="array" ref="L73">IF(C73&lt;&gt; "Duplicate", IF(C73&lt;&gt; "Rejected", IF(C73&lt;&gt; "Deferred", CONCATENATE(C73,"+",D73),CONCATENATE("Closed+",D73)),CONCATENATE("Closed+",D73)),CONCATENATE("Closed+",D73))</f>
        <v>Closed+2 - High</v>
      </c>
      <c r="M73" s="219" t="b">
        <f t="array" ref="M73">IF(H73=39001,"True")</f>
        <v>0</v>
      </c>
      <c r="N73" s="219" t="b">
        <f t="array" ref="N73">IF(K73=39001,"True")</f>
        <v>0</v>
      </c>
      <c r="O73" s="219" t="b">
        <f t="array" ref="O73">IF(H73='Defects Status'!$N$2,"True")</f>
        <v>0</v>
      </c>
      <c r="P73" s="220">
        <f t="array" ref="P73">'Defects Status'!$N$2-'All Defects'!H73</f>
        <v>22</v>
      </c>
      <c r="Q73" s="219" t="str">
        <f t="array" ref="Q73">IF(P73&gt;10,"Greater",IF(AND(P73&gt;=5,P73&lt;=10),"Between","Less than"))</f>
        <v>Greater</v>
      </c>
      <c r="R73" s="219" t="str">
        <f t="array" ref="R73">CONCATENATE(T73,"+",D73,"+",Q73)</f>
        <v>Closed+2 - High+Greater</v>
      </c>
      <c r="S73" s="219" t="b">
        <f t="array" ref="S73">IF(K73='Defects Status'!$N$2,"True")</f>
        <v>0</v>
      </c>
      <c r="T73" s="219" t="str">
        <f t="array" ref="T73">IF(C73 &lt;&gt; "Ready for Re-test",IF(C73 &lt;&gt; "Closed",IF(C73 &lt;&gt; "Rejected",IF(C73 &lt;&gt; "Deferred","Open","Closed"),"Closed"),"Closed"),"Ready for Re-test")</f>
        <v>Closed</v>
      </c>
    </row>
    <row r="74" spans="1:20" ht="25.5" hidden="1" x14ac:dyDescent="0.2">
      <c r="A74" s="241">
        <v>2912</v>
      </c>
      <c r="B74" s="242" t="s">
        <v>118</v>
      </c>
      <c r="C74" s="242" t="s">
        <v>38</v>
      </c>
      <c r="D74" s="242" t="s">
        <v>2</v>
      </c>
      <c r="E74" s="241"/>
      <c r="F74" s="242" t="s">
        <v>271</v>
      </c>
      <c r="G74" s="242" t="s">
        <v>151</v>
      </c>
      <c r="H74" s="243">
        <v>38979</v>
      </c>
      <c r="I74" s="242" t="s">
        <v>151</v>
      </c>
      <c r="J74" s="242" t="s">
        <v>4</v>
      </c>
      <c r="K74" s="243">
        <v>39010</v>
      </c>
      <c r="L74" s="219" t="str">
        <f t="array" ref="L74">IF(C74&lt;&gt; "Duplicate", IF(C74&lt;&gt; "Rejected", IF(C74&lt;&gt; "Deferred", CONCATENATE(C74,"+",D74),CONCATENATE("Closed+",D74)),CONCATENATE("Closed+",D74)),CONCATENATE("Closed+",D74))</f>
        <v>Closed+3 - Medium</v>
      </c>
      <c r="M74" s="219" t="b">
        <f t="array" ref="M74">IF(H74=39001,"True")</f>
        <v>0</v>
      </c>
      <c r="N74" s="219" t="b">
        <f t="array" ref="N74">IF(K74=39001,"True")</f>
        <v>0</v>
      </c>
      <c r="O74" s="219" t="b">
        <f t="array" ref="O74">IF(H74='Defects Status'!$N$2,"True")</f>
        <v>0</v>
      </c>
      <c r="P74" s="220">
        <f t="array" ref="P74">'Defects Status'!$N$2-'All Defects'!H74</f>
        <v>22</v>
      </c>
      <c r="Q74" s="219" t="str">
        <f t="array" ref="Q74">IF(P74&gt;10,"Greater",IF(AND(P74&gt;=5,P74&lt;=10),"Between","Less than"))</f>
        <v>Greater</v>
      </c>
      <c r="R74" s="219" t="str">
        <f t="array" ref="R74">CONCATENATE(T74,"+",D74,"+",Q74)</f>
        <v>Closed+3 - Medium+Greater</v>
      </c>
      <c r="S74" s="219" t="b">
        <f t="array" ref="S74">IF(K74='Defects Status'!$N$2,"True")</f>
        <v>0</v>
      </c>
      <c r="T74" s="219" t="str">
        <f t="array" ref="T74">IF(C74 &lt;&gt; "Ready for Re-test",IF(C74 &lt;&gt; "Closed",IF(C74 &lt;&gt; "Rejected",IF(C74 &lt;&gt; "Deferred","Open","Closed"),"Closed"),"Closed"),"Ready for Re-test")</f>
        <v>Closed</v>
      </c>
    </row>
    <row r="75" spans="1:20" ht="38.25" hidden="1" x14ac:dyDescent="0.2">
      <c r="A75" s="241">
        <v>2913</v>
      </c>
      <c r="B75" s="242" t="s">
        <v>118</v>
      </c>
      <c r="C75" s="242" t="s">
        <v>38</v>
      </c>
      <c r="D75" s="242" t="s">
        <v>2</v>
      </c>
      <c r="E75" s="241"/>
      <c r="F75" s="242" t="s">
        <v>272</v>
      </c>
      <c r="G75" s="242" t="s">
        <v>151</v>
      </c>
      <c r="H75" s="243">
        <v>38979</v>
      </c>
      <c r="I75" s="242" t="s">
        <v>187</v>
      </c>
      <c r="J75" s="242" t="s">
        <v>4</v>
      </c>
      <c r="K75" s="243">
        <v>39010</v>
      </c>
      <c r="L75" s="219" t="str">
        <f t="array" ref="L75">IF(C75&lt;&gt; "Duplicate", IF(C75&lt;&gt; "Rejected", IF(C75&lt;&gt; "Deferred", CONCATENATE(C75,"+",D75),CONCATENATE("Closed+",D75)),CONCATENATE("Closed+",D75)),CONCATENATE("Closed+",D75))</f>
        <v>Closed+3 - Medium</v>
      </c>
      <c r="M75" s="219" t="b">
        <f t="array" ref="M75">IF(H75=39001,"True")</f>
        <v>0</v>
      </c>
      <c r="N75" s="219" t="b">
        <f t="array" ref="N75">IF(K75=39001,"True")</f>
        <v>0</v>
      </c>
      <c r="O75" s="219" t="b">
        <f t="array" ref="O75">IF(H75='Defects Status'!$N$2,"True")</f>
        <v>0</v>
      </c>
      <c r="P75" s="220">
        <f t="array" ref="P75">'Defects Status'!$N$2-'All Defects'!H75</f>
        <v>22</v>
      </c>
      <c r="Q75" s="219" t="str">
        <f t="array" ref="Q75">IF(P75&gt;10,"Greater",IF(AND(P75&gt;=5,P75&lt;=10),"Between","Less than"))</f>
        <v>Greater</v>
      </c>
      <c r="R75" s="219" t="str">
        <f t="array" ref="R75">CONCATENATE(T75,"+",D75,"+",Q75)</f>
        <v>Closed+3 - Medium+Greater</v>
      </c>
      <c r="S75" s="219" t="b">
        <f t="array" ref="S75">IF(K75='Defects Status'!$N$2,"True")</f>
        <v>0</v>
      </c>
      <c r="T75" s="219" t="str">
        <f t="array" ref="T75">IF(C75 &lt;&gt; "Ready for Re-test",IF(C75 &lt;&gt; "Closed",IF(C75 &lt;&gt; "Rejected",IF(C75 &lt;&gt; "Deferred","Open","Closed"),"Closed"),"Closed"),"Ready for Re-test")</f>
        <v>Closed</v>
      </c>
    </row>
    <row r="76" spans="1:20" ht="38.25" hidden="1" x14ac:dyDescent="0.2">
      <c r="A76" s="241">
        <v>2987</v>
      </c>
      <c r="B76" s="242" t="s">
        <v>118</v>
      </c>
      <c r="C76" s="242" t="s">
        <v>38</v>
      </c>
      <c r="D76" s="242" t="s">
        <v>7</v>
      </c>
      <c r="E76" s="241"/>
      <c r="F76" s="242" t="s">
        <v>291</v>
      </c>
      <c r="G76" s="242" t="s">
        <v>3</v>
      </c>
      <c r="H76" s="243">
        <v>38980</v>
      </c>
      <c r="I76" s="242" t="s">
        <v>3</v>
      </c>
      <c r="J76" s="242" t="s">
        <v>4</v>
      </c>
      <c r="K76" s="243">
        <v>39010</v>
      </c>
      <c r="L76" s="219" t="str">
        <f t="array" ref="L76">IF(C76&lt;&gt; "Duplicate", IF(C76&lt;&gt; "Rejected", IF(C76&lt;&gt; "Deferred", CONCATENATE(C76,"+",D76),CONCATENATE("Closed+",D76)),CONCATENATE("Closed+",D76)),CONCATENATE("Closed+",D76))</f>
        <v>Closed+4 - Low</v>
      </c>
      <c r="M76" s="219" t="b">
        <f t="array" ref="M76">IF(H76=39001,"True")</f>
        <v>0</v>
      </c>
      <c r="N76" s="219" t="b">
        <f t="array" ref="N76">IF(K76=39001,"True")</f>
        <v>0</v>
      </c>
      <c r="O76" s="219" t="b">
        <f t="array" ref="O76">IF(H76='Defects Status'!$N$2,"True")</f>
        <v>0</v>
      </c>
      <c r="P76" s="220">
        <f t="array" ref="P76">'Defects Status'!$N$2-'All Defects'!H76</f>
        <v>21</v>
      </c>
      <c r="Q76" s="219" t="str">
        <f t="array" ref="Q76">IF(P76&gt;10,"Greater",IF(AND(P76&gt;=5,P76&lt;=10),"Between","Less than"))</f>
        <v>Greater</v>
      </c>
      <c r="R76" s="219" t="str">
        <f t="array" ref="R76">CONCATENATE(T76,"+",D76,"+",Q76)</f>
        <v>Closed+4 - Low+Greater</v>
      </c>
      <c r="S76" s="219" t="b">
        <f t="array" ref="S76">IF(K76='Defects Status'!$N$2,"True")</f>
        <v>0</v>
      </c>
      <c r="T76" s="219" t="str">
        <f t="array" ref="T76">IF(C76 &lt;&gt; "Ready for Re-test",IF(C76 &lt;&gt; "Closed",IF(C76 &lt;&gt; "Rejected",IF(C76 &lt;&gt; "Deferred","Open","Closed"),"Closed"),"Closed"),"Ready for Re-test")</f>
        <v>Closed</v>
      </c>
    </row>
    <row r="77" spans="1:20" ht="25.5" x14ac:dyDescent="0.2">
      <c r="A77" s="241">
        <v>3027</v>
      </c>
      <c r="B77" s="242" t="s">
        <v>118</v>
      </c>
      <c r="C77" s="242" t="s">
        <v>114</v>
      </c>
      <c r="D77" s="242" t="s">
        <v>7</v>
      </c>
      <c r="E77" s="241"/>
      <c r="F77" s="242" t="s">
        <v>277</v>
      </c>
      <c r="G77" s="242" t="s">
        <v>151</v>
      </c>
      <c r="H77" s="243">
        <v>38980</v>
      </c>
      <c r="I77" s="242" t="s">
        <v>187</v>
      </c>
      <c r="J77" s="242" t="s">
        <v>4</v>
      </c>
      <c r="K77" s="243">
        <v>39015</v>
      </c>
      <c r="L77" s="219" t="str">
        <f t="array" ref="L77">IF(C77&lt;&gt; "Duplicate", IF(C77&lt;&gt; "Rejected", IF(C77&lt;&gt; "Deferred", CONCATENATE(C77,"+",D77),CONCATENATE("Closed+",D77)),CONCATENATE("Closed+",D77)),CONCATENATE("Closed+",D77))</f>
        <v>Assigned+4 - Low</v>
      </c>
      <c r="M77" s="219" t="b">
        <f t="array" ref="M77">IF(H77=39001,"True")</f>
        <v>0</v>
      </c>
      <c r="N77" s="219" t="b">
        <f t="array" ref="N77">IF(K77=39001,"True")</f>
        <v>0</v>
      </c>
      <c r="O77" s="219" t="b">
        <f t="array" ref="O77">IF(H77='Defects Status'!$N$2,"True")</f>
        <v>0</v>
      </c>
      <c r="P77" s="220">
        <f t="array" ref="P77">'Defects Status'!$N$2-'All Defects'!H77</f>
        <v>21</v>
      </c>
      <c r="Q77" s="219" t="str">
        <f t="array" ref="Q77">IF(P77&gt;10,"Greater",IF(AND(P77&gt;=5,P77&lt;=10),"Between","Less than"))</f>
        <v>Greater</v>
      </c>
      <c r="R77" s="219" t="str">
        <f t="array" ref="R77">CONCATENATE(T77,"+",D77,"+",Q77)</f>
        <v>Open+4 - Low+Greater</v>
      </c>
      <c r="S77" s="219" t="b">
        <f t="array" ref="S77">IF(K77='Defects Status'!$N$2,"True")</f>
        <v>0</v>
      </c>
      <c r="T77" s="219" t="str">
        <f t="array" ref="T77">IF(C77 &lt;&gt; "Ready for Re-test",IF(C77 &lt;&gt; "Closed",IF(C77 &lt;&gt; "Rejected",IF(C77 &lt;&gt; "Deferred","Open","Closed"),"Closed"),"Closed"),"Ready for Re-test")</f>
        <v>Open</v>
      </c>
    </row>
    <row r="78" spans="1:20" ht="51" hidden="1" x14ac:dyDescent="0.2">
      <c r="A78" s="241">
        <v>3083</v>
      </c>
      <c r="B78" s="242" t="s">
        <v>118</v>
      </c>
      <c r="C78" s="242" t="s">
        <v>38</v>
      </c>
      <c r="D78" s="242" t="s">
        <v>2</v>
      </c>
      <c r="E78" s="241"/>
      <c r="F78" s="242" t="s">
        <v>280</v>
      </c>
      <c r="G78" s="242" t="s">
        <v>151</v>
      </c>
      <c r="H78" s="243">
        <v>38981</v>
      </c>
      <c r="I78" s="242" t="s">
        <v>151</v>
      </c>
      <c r="J78" s="242" t="s">
        <v>4</v>
      </c>
      <c r="K78" s="243">
        <v>39010</v>
      </c>
      <c r="L78" s="219" t="str">
        <f t="array" ref="L78">IF(C78&lt;&gt; "Duplicate", IF(C78&lt;&gt; "Rejected", IF(C78&lt;&gt; "Deferred", CONCATENATE(C78,"+",D78),CONCATENATE("Closed+",D78)),CONCATENATE("Closed+",D78)),CONCATENATE("Closed+",D78))</f>
        <v>Closed+3 - Medium</v>
      </c>
      <c r="M78" s="219" t="b">
        <f t="array" ref="M78">IF(H78=39001,"True")</f>
        <v>0</v>
      </c>
      <c r="N78" s="219" t="b">
        <f t="array" ref="N78">IF(K78=39001,"True")</f>
        <v>0</v>
      </c>
      <c r="O78" s="219" t="b">
        <f t="array" ref="O78">IF(H78='Defects Status'!$N$2,"True")</f>
        <v>0</v>
      </c>
      <c r="P78" s="220">
        <f t="array" ref="P78">'Defects Status'!$N$2-'All Defects'!H78</f>
        <v>20</v>
      </c>
      <c r="Q78" s="219" t="str">
        <f t="array" ref="Q78">IF(P78&gt;10,"Greater",IF(AND(P78&gt;=5,P78&lt;=10),"Between","Less than"))</f>
        <v>Greater</v>
      </c>
      <c r="R78" s="219" t="str">
        <f t="array" ref="R78">CONCATENATE(T78,"+",D78,"+",Q78)</f>
        <v>Closed+3 - Medium+Greater</v>
      </c>
      <c r="S78" s="219" t="b">
        <f t="array" ref="S78">IF(K78='Defects Status'!$N$2,"True")</f>
        <v>0</v>
      </c>
      <c r="T78" s="219" t="str">
        <f t="array" ref="T78">IF(C78 &lt;&gt; "Ready for Re-test",IF(C78 &lt;&gt; "Closed",IF(C78 &lt;&gt; "Rejected",IF(C78 &lt;&gt; "Deferred","Open","Closed"),"Closed"),"Closed"),"Ready for Re-test")</f>
        <v>Closed</v>
      </c>
    </row>
    <row r="79" spans="1:20" ht="25.5" hidden="1" x14ac:dyDescent="0.2">
      <c r="A79" s="241">
        <v>3123</v>
      </c>
      <c r="B79" s="242" t="s">
        <v>118</v>
      </c>
      <c r="C79" s="242" t="s">
        <v>38</v>
      </c>
      <c r="D79" s="242" t="s">
        <v>5</v>
      </c>
      <c r="E79" s="241"/>
      <c r="F79" s="242" t="s">
        <v>281</v>
      </c>
      <c r="G79" s="242" t="s">
        <v>151</v>
      </c>
      <c r="H79" s="243">
        <v>38981</v>
      </c>
      <c r="I79" s="242" t="s">
        <v>151</v>
      </c>
      <c r="J79" s="242" t="s">
        <v>4</v>
      </c>
      <c r="K79" s="243">
        <v>39015</v>
      </c>
      <c r="L79" s="219" t="str">
        <f t="array" ref="L79">IF(C79&lt;&gt; "Duplicate", IF(C79&lt;&gt; "Rejected", IF(C79&lt;&gt; "Deferred", CONCATENATE(C79,"+",D79),CONCATENATE("Closed+",D79)),CONCATENATE("Closed+",D79)),CONCATENATE("Closed+",D79))</f>
        <v>Closed+2 - High</v>
      </c>
      <c r="M79" s="219" t="b">
        <f t="array" ref="M79">IF(H79=39001,"True")</f>
        <v>0</v>
      </c>
      <c r="N79" s="219" t="b">
        <f t="array" ref="N79">IF(K79=39001,"True")</f>
        <v>0</v>
      </c>
      <c r="O79" s="219" t="b">
        <f t="array" ref="O79">IF(H79='Defects Status'!$N$2,"True")</f>
        <v>0</v>
      </c>
      <c r="P79" s="220">
        <f t="array" ref="P79">'Defects Status'!$N$2-'All Defects'!H79</f>
        <v>20</v>
      </c>
      <c r="Q79" s="219" t="str">
        <f t="array" ref="Q79">IF(P79&gt;10,"Greater",IF(AND(P79&gt;=5,P79&lt;=10),"Between","Less than"))</f>
        <v>Greater</v>
      </c>
      <c r="R79" s="219" t="str">
        <f t="array" ref="R79">CONCATENATE(T79,"+",D79,"+",Q79)</f>
        <v>Closed+2 - High+Greater</v>
      </c>
      <c r="S79" s="219" t="b">
        <f t="array" ref="S79">IF(K79='Defects Status'!$N$2,"True")</f>
        <v>0</v>
      </c>
      <c r="T79" s="219" t="str">
        <f t="array" ref="T79">IF(C79 &lt;&gt; "Ready for Re-test",IF(C79 &lt;&gt; "Closed",IF(C79 &lt;&gt; "Rejected",IF(C79 &lt;&gt; "Deferred","Open","Closed"),"Closed"),"Closed"),"Ready for Re-test")</f>
        <v>Closed</v>
      </c>
    </row>
    <row r="80" spans="1:20" ht="25.5" x14ac:dyDescent="0.2">
      <c r="A80" s="241">
        <v>3137</v>
      </c>
      <c r="B80" s="242" t="s">
        <v>118</v>
      </c>
      <c r="C80" s="242" t="s">
        <v>114</v>
      </c>
      <c r="D80" s="242" t="s">
        <v>2</v>
      </c>
      <c r="E80" s="241"/>
      <c r="F80" s="242" t="s">
        <v>282</v>
      </c>
      <c r="G80" s="242" t="s">
        <v>151</v>
      </c>
      <c r="H80" s="243">
        <v>38981</v>
      </c>
      <c r="I80" s="242" t="s">
        <v>239</v>
      </c>
      <c r="J80" s="242" t="s">
        <v>4</v>
      </c>
      <c r="K80" s="243">
        <v>39010</v>
      </c>
      <c r="L80" s="219" t="str">
        <f t="array" ref="L80">IF(C80&lt;&gt; "Duplicate", IF(C80&lt;&gt; "Rejected", IF(C80&lt;&gt; "Deferred", CONCATENATE(C80,"+",D80),CONCATENATE("Closed+",D80)),CONCATENATE("Closed+",D80)),CONCATENATE("Closed+",D80))</f>
        <v>Assigned+3 - Medium</v>
      </c>
      <c r="M80" s="219" t="b">
        <f t="array" ref="M80">IF(H80=39001,"True")</f>
        <v>0</v>
      </c>
      <c r="N80" s="219" t="b">
        <f t="array" ref="N80">IF(K80=39001,"True")</f>
        <v>0</v>
      </c>
      <c r="O80" s="219" t="b">
        <f t="array" ref="O80">IF(H80='Defects Status'!$N$2,"True")</f>
        <v>0</v>
      </c>
      <c r="P80" s="220">
        <f t="array" ref="P80">'Defects Status'!$N$2-'All Defects'!H80</f>
        <v>20</v>
      </c>
      <c r="Q80" s="219" t="str">
        <f t="array" ref="Q80">IF(P80&gt;10,"Greater",IF(AND(P80&gt;=5,P80&lt;=10),"Between","Less than"))</f>
        <v>Greater</v>
      </c>
      <c r="R80" s="219" t="str">
        <f t="array" ref="R80">CONCATENATE(T80,"+",D80,"+",Q80)</f>
        <v>Open+3 - Medium+Greater</v>
      </c>
      <c r="S80" s="219" t="b">
        <f t="array" ref="S80">IF(K80='Defects Status'!$N$2,"True")</f>
        <v>0</v>
      </c>
      <c r="T80" s="219" t="str">
        <f t="array" ref="T80">IF(C80 &lt;&gt; "Ready for Re-test",IF(C80 &lt;&gt; "Closed",IF(C80 &lt;&gt; "Rejected",IF(C80 &lt;&gt; "Deferred","Open","Closed"),"Closed"),"Closed"),"Ready for Re-test")</f>
        <v>Open</v>
      </c>
    </row>
    <row r="81" spans="1:20" ht="25.5" hidden="1" x14ac:dyDescent="0.2">
      <c r="A81" s="241">
        <v>3143</v>
      </c>
      <c r="B81" s="242" t="s">
        <v>118</v>
      </c>
      <c r="C81" s="242" t="s">
        <v>38</v>
      </c>
      <c r="D81" s="242" t="s">
        <v>2</v>
      </c>
      <c r="E81" s="241"/>
      <c r="F81" s="242" t="s">
        <v>283</v>
      </c>
      <c r="G81" s="242" t="s">
        <v>151</v>
      </c>
      <c r="H81" s="243">
        <v>38981</v>
      </c>
      <c r="I81" s="242" t="s">
        <v>151</v>
      </c>
      <c r="J81" s="242" t="s">
        <v>4</v>
      </c>
      <c r="K81" s="243">
        <v>39015</v>
      </c>
      <c r="L81" s="219" t="str">
        <f t="array" ref="L81">IF(C81&lt;&gt; "Duplicate", IF(C81&lt;&gt; "Rejected", IF(C81&lt;&gt; "Deferred", CONCATENATE(C81,"+",D81),CONCATENATE("Closed+",D81)),CONCATENATE("Closed+",D81)),CONCATENATE("Closed+",D81))</f>
        <v>Closed+3 - Medium</v>
      </c>
      <c r="M81" s="219" t="b">
        <f t="array" ref="M81">IF(H81=39001,"True")</f>
        <v>0</v>
      </c>
      <c r="N81" s="219" t="b">
        <f t="array" ref="N81">IF(K81=39001,"True")</f>
        <v>0</v>
      </c>
      <c r="O81" s="219" t="b">
        <f t="array" ref="O81">IF(H81='Defects Status'!$N$2,"True")</f>
        <v>0</v>
      </c>
      <c r="P81" s="220">
        <f t="array" ref="P81">'Defects Status'!$N$2-'All Defects'!H81</f>
        <v>20</v>
      </c>
      <c r="Q81" s="219" t="str">
        <f t="array" ref="Q81">IF(P81&gt;10,"Greater",IF(AND(P81&gt;=5,P81&lt;=10),"Between","Less than"))</f>
        <v>Greater</v>
      </c>
      <c r="R81" s="219" t="str">
        <f t="array" ref="R81">CONCATENATE(T81,"+",D81,"+",Q81)</f>
        <v>Closed+3 - Medium+Greater</v>
      </c>
      <c r="S81" s="219" t="b">
        <f t="array" ref="S81">IF(K81='Defects Status'!$N$2,"True")</f>
        <v>0</v>
      </c>
      <c r="T81" s="219" t="str">
        <f t="array" ref="T81">IF(C81 &lt;&gt; "Ready for Re-test",IF(C81 &lt;&gt; "Closed",IF(C81 &lt;&gt; "Rejected",IF(C81 &lt;&gt; "Deferred","Open","Closed"),"Closed"),"Closed"),"Ready for Re-test")</f>
        <v>Closed</v>
      </c>
    </row>
    <row r="82" spans="1:20" ht="25.5" hidden="1" x14ac:dyDescent="0.2">
      <c r="A82" s="241">
        <v>3148</v>
      </c>
      <c r="B82" s="242" t="s">
        <v>118</v>
      </c>
      <c r="C82" s="242" t="s">
        <v>38</v>
      </c>
      <c r="D82" s="242" t="s">
        <v>2</v>
      </c>
      <c r="E82" s="241"/>
      <c r="F82" s="242" t="s">
        <v>284</v>
      </c>
      <c r="G82" s="242" t="s">
        <v>151</v>
      </c>
      <c r="H82" s="243">
        <v>38981</v>
      </c>
      <c r="I82" s="242" t="s">
        <v>151</v>
      </c>
      <c r="J82" s="242" t="s">
        <v>4</v>
      </c>
      <c r="K82" s="243">
        <v>39015</v>
      </c>
      <c r="L82" s="219" t="str">
        <f t="array" ref="L82">IF(C82&lt;&gt; "Duplicate", IF(C82&lt;&gt; "Rejected", IF(C82&lt;&gt; "Deferred", CONCATENATE(C82,"+",D82),CONCATENATE("Closed+",D82)),CONCATENATE("Closed+",D82)),CONCATENATE("Closed+",D82))</f>
        <v>Closed+3 - Medium</v>
      </c>
      <c r="M82" s="219" t="b">
        <f t="array" ref="M82">IF(H82=39001,"True")</f>
        <v>0</v>
      </c>
      <c r="N82" s="219" t="b">
        <f t="array" ref="N82">IF(K82=39001,"True")</f>
        <v>0</v>
      </c>
      <c r="O82" s="219" t="b">
        <f t="array" ref="O82">IF(H82='Defects Status'!$N$2,"True")</f>
        <v>0</v>
      </c>
      <c r="P82" s="220">
        <f t="array" ref="P82">'Defects Status'!$N$2-'All Defects'!H82</f>
        <v>20</v>
      </c>
      <c r="Q82" s="219" t="str">
        <f t="array" ref="Q82">IF(P82&gt;10,"Greater",IF(AND(P82&gt;=5,P82&lt;=10),"Between","Less than"))</f>
        <v>Greater</v>
      </c>
      <c r="R82" s="219" t="str">
        <f t="array" ref="R82">CONCATENATE(T82,"+",D82,"+",Q82)</f>
        <v>Closed+3 - Medium+Greater</v>
      </c>
      <c r="S82" s="219" t="b">
        <f t="array" ref="S82">IF(K82='Defects Status'!$N$2,"True")</f>
        <v>0</v>
      </c>
      <c r="T82" s="219" t="str">
        <f t="array" ref="T82">IF(C82 &lt;&gt; "Ready for Re-test",IF(C82 &lt;&gt; "Closed",IF(C82 &lt;&gt; "Rejected",IF(C82 &lt;&gt; "Deferred","Open","Closed"),"Closed"),"Closed"),"Ready for Re-test")</f>
        <v>Closed</v>
      </c>
    </row>
    <row r="83" spans="1:20" ht="25.5" hidden="1" x14ac:dyDescent="0.2">
      <c r="A83" s="241">
        <v>3150</v>
      </c>
      <c r="B83" s="242" t="s">
        <v>118</v>
      </c>
      <c r="C83" s="242" t="s">
        <v>38</v>
      </c>
      <c r="D83" s="242" t="s">
        <v>7</v>
      </c>
      <c r="E83" s="241"/>
      <c r="F83" s="242" t="s">
        <v>285</v>
      </c>
      <c r="G83" s="242" t="s">
        <v>151</v>
      </c>
      <c r="H83" s="243">
        <v>38981</v>
      </c>
      <c r="I83" s="242" t="s">
        <v>151</v>
      </c>
      <c r="J83" s="242" t="s">
        <v>4</v>
      </c>
      <c r="K83" s="243">
        <v>39015</v>
      </c>
      <c r="L83" s="219" t="str">
        <f t="array" ref="L83">IF(C83&lt;&gt; "Duplicate", IF(C83&lt;&gt; "Rejected", IF(C83&lt;&gt; "Deferred", CONCATENATE(C83,"+",D83),CONCATENATE("Closed+",D83)),CONCATENATE("Closed+",D83)),CONCATENATE("Closed+",D83))</f>
        <v>Closed+4 - Low</v>
      </c>
      <c r="M83" s="219" t="b">
        <f t="array" ref="M83">IF(H83=39001,"True")</f>
        <v>0</v>
      </c>
      <c r="N83" s="219" t="b">
        <f t="array" ref="N83">IF(K83=39001,"True")</f>
        <v>0</v>
      </c>
      <c r="O83" s="219" t="b">
        <f t="array" ref="O83">IF(H83='Defects Status'!$N$2,"True")</f>
        <v>0</v>
      </c>
      <c r="P83" s="220">
        <f t="array" ref="P83">'Defects Status'!$N$2-'All Defects'!H83</f>
        <v>20</v>
      </c>
      <c r="Q83" s="219" t="str">
        <f t="array" ref="Q83">IF(P83&gt;10,"Greater",IF(AND(P83&gt;=5,P83&lt;=10),"Between","Less than"))</f>
        <v>Greater</v>
      </c>
      <c r="R83" s="219" t="str">
        <f t="array" ref="R83">CONCATENATE(T83,"+",D83,"+",Q83)</f>
        <v>Closed+4 - Low+Greater</v>
      </c>
      <c r="S83" s="219" t="b">
        <f t="array" ref="S83">IF(K83='Defects Status'!$N$2,"True")</f>
        <v>0</v>
      </c>
      <c r="T83" s="219" t="str">
        <f t="array" ref="T83">IF(C83 &lt;&gt; "Ready for Re-test",IF(C83 &lt;&gt; "Closed",IF(C83 &lt;&gt; "Rejected",IF(C83 &lt;&gt; "Deferred","Open","Closed"),"Closed"),"Closed"),"Ready for Re-test")</f>
        <v>Closed</v>
      </c>
    </row>
    <row r="84" spans="1:20" ht="25.5" hidden="1" x14ac:dyDescent="0.2">
      <c r="A84" s="241">
        <v>3223</v>
      </c>
      <c r="B84" s="242" t="s">
        <v>118</v>
      </c>
      <c r="C84" s="242" t="s">
        <v>38</v>
      </c>
      <c r="D84" s="242" t="s">
        <v>7</v>
      </c>
      <c r="E84" s="241"/>
      <c r="F84" s="242" t="s">
        <v>292</v>
      </c>
      <c r="G84" s="242" t="s">
        <v>151</v>
      </c>
      <c r="H84" s="243">
        <v>38982</v>
      </c>
      <c r="I84" s="242" t="s">
        <v>151</v>
      </c>
      <c r="J84" s="242" t="s">
        <v>4</v>
      </c>
      <c r="K84" s="243">
        <v>39010</v>
      </c>
      <c r="L84" s="219" t="str">
        <f t="array" ref="L84">IF(C84&lt;&gt; "Duplicate", IF(C84&lt;&gt; "Rejected", IF(C84&lt;&gt; "Deferred", CONCATENATE(C84,"+",D84),CONCATENATE("Closed+",D84)),CONCATENATE("Closed+",D84)),CONCATENATE("Closed+",D84))</f>
        <v>Closed+4 - Low</v>
      </c>
      <c r="M84" s="219" t="b">
        <f t="array" ref="M84">IF(H84=39001,"True")</f>
        <v>0</v>
      </c>
      <c r="N84" s="219" t="b">
        <f t="array" ref="N84">IF(K84=39001,"True")</f>
        <v>0</v>
      </c>
      <c r="O84" s="219" t="b">
        <f t="array" ref="O84">IF(H84='Defects Status'!$N$2,"True")</f>
        <v>0</v>
      </c>
      <c r="P84" s="220">
        <f t="array" ref="P84">'Defects Status'!$N$2-'All Defects'!H84</f>
        <v>19</v>
      </c>
      <c r="Q84" s="219" t="str">
        <f t="array" ref="Q84">IF(P84&gt;10,"Greater",IF(AND(P84&gt;=5,P84&lt;=10),"Between","Less than"))</f>
        <v>Greater</v>
      </c>
      <c r="R84" s="219" t="str">
        <f t="array" ref="R84">CONCATENATE(T84,"+",D84,"+",Q84)</f>
        <v>Closed+4 - Low+Greater</v>
      </c>
      <c r="S84" s="219" t="b">
        <f t="array" ref="S84">IF(K84='Defects Status'!$N$2,"True")</f>
        <v>0</v>
      </c>
      <c r="T84" s="219" t="str">
        <f t="array" ref="T84">IF(C84 &lt;&gt; "Ready for Re-test",IF(C84 &lt;&gt; "Closed",IF(C84 &lt;&gt; "Rejected",IF(C84 &lt;&gt; "Deferred","Open","Closed"),"Closed"),"Closed"),"Ready for Re-test")</f>
        <v>Closed</v>
      </c>
    </row>
    <row r="85" spans="1:20" ht="25.5" x14ac:dyDescent="0.2">
      <c r="A85" s="241">
        <v>3264</v>
      </c>
      <c r="B85" s="242" t="s">
        <v>118</v>
      </c>
      <c r="C85" s="242" t="s">
        <v>275</v>
      </c>
      <c r="D85" s="242" t="s">
        <v>7</v>
      </c>
      <c r="E85" s="241"/>
      <c r="F85" s="242" t="s">
        <v>293</v>
      </c>
      <c r="G85" s="242" t="s">
        <v>151</v>
      </c>
      <c r="H85" s="243">
        <v>38982</v>
      </c>
      <c r="I85" s="242" t="s">
        <v>153</v>
      </c>
      <c r="J85" s="242" t="s">
        <v>4</v>
      </c>
      <c r="K85" s="243">
        <v>39015</v>
      </c>
      <c r="L85" s="219" t="str">
        <f t="array" ref="L85">IF(C85&lt;&gt; "Duplicate", IF(C85&lt;&gt; "Rejected", IF(C85&lt;&gt; "Deferred", CONCATENATE(C85,"+",D85),CONCATENATE("Closed+",D85)),CONCATENATE("Closed+",D85)),CONCATENATE("Closed+",D85))</f>
        <v>Fixed+4 - Low</v>
      </c>
      <c r="M85" s="219" t="b">
        <f t="array" ref="M85">IF(H85=39001,"True")</f>
        <v>0</v>
      </c>
      <c r="N85" s="219" t="b">
        <f t="array" ref="N85">IF(K85=39001,"True")</f>
        <v>0</v>
      </c>
      <c r="O85" s="219" t="b">
        <f t="array" ref="O85">IF(H85='Defects Status'!$N$2,"True")</f>
        <v>0</v>
      </c>
      <c r="P85" s="220">
        <f t="array" ref="P85">'Defects Status'!$N$2-'All Defects'!H85</f>
        <v>19</v>
      </c>
      <c r="Q85" s="219" t="str">
        <f t="array" ref="Q85">IF(P85&gt;10,"Greater",IF(AND(P85&gt;=5,P85&lt;=10),"Between","Less than"))</f>
        <v>Greater</v>
      </c>
      <c r="R85" s="219" t="str">
        <f t="array" ref="R85">CONCATENATE(T85,"+",D85,"+",Q85)</f>
        <v>Open+4 - Low+Greater</v>
      </c>
      <c r="S85" s="219" t="b">
        <f t="array" ref="S85">IF(K85='Defects Status'!$N$2,"True")</f>
        <v>0</v>
      </c>
      <c r="T85" s="219" t="str">
        <f t="array" ref="T85">IF(C85 &lt;&gt; "Ready for Re-test",IF(C85 &lt;&gt; "Closed",IF(C85 &lt;&gt; "Rejected",IF(C85 &lt;&gt; "Deferred","Open","Closed"),"Closed"),"Closed"),"Ready for Re-test")</f>
        <v>Open</v>
      </c>
    </row>
    <row r="86" spans="1:20" ht="38.25" hidden="1" x14ac:dyDescent="0.2">
      <c r="A86" s="241">
        <v>3278</v>
      </c>
      <c r="B86" s="242" t="s">
        <v>118</v>
      </c>
      <c r="C86" s="242" t="s">
        <v>38</v>
      </c>
      <c r="D86" s="242" t="s">
        <v>2</v>
      </c>
      <c r="E86" s="241"/>
      <c r="F86" s="242" t="s">
        <v>294</v>
      </c>
      <c r="G86" s="242" t="s">
        <v>151</v>
      </c>
      <c r="H86" s="243">
        <v>38982</v>
      </c>
      <c r="I86" s="242" t="s">
        <v>151</v>
      </c>
      <c r="J86" s="242" t="s">
        <v>4</v>
      </c>
      <c r="K86" s="243">
        <v>39015</v>
      </c>
      <c r="L86" s="219" t="str">
        <f t="array" ref="L86">IF(C86&lt;&gt; "Duplicate", IF(C86&lt;&gt; "Rejected", IF(C86&lt;&gt; "Deferred", CONCATENATE(C86,"+",D86),CONCATENATE("Closed+",D86)),CONCATENATE("Closed+",D86)),CONCATENATE("Closed+",D86))</f>
        <v>Closed+3 - Medium</v>
      </c>
      <c r="M86" s="219" t="b">
        <f t="array" ref="M86">IF(H86=39001,"True")</f>
        <v>0</v>
      </c>
      <c r="N86" s="219" t="b">
        <f t="array" ref="N86">IF(K86=39001,"True")</f>
        <v>0</v>
      </c>
      <c r="O86" s="219" t="b">
        <f t="array" ref="O86">IF(H86='Defects Status'!$N$2,"True")</f>
        <v>0</v>
      </c>
      <c r="P86" s="220">
        <f t="array" ref="P86">'Defects Status'!$N$2-'All Defects'!H86</f>
        <v>19</v>
      </c>
      <c r="Q86" s="219" t="str">
        <f t="array" ref="Q86">IF(P86&gt;10,"Greater",IF(AND(P86&gt;=5,P86&lt;=10),"Between","Less than"))</f>
        <v>Greater</v>
      </c>
      <c r="R86" s="219" t="str">
        <f t="array" ref="R86">CONCATENATE(T86,"+",D86,"+",Q86)</f>
        <v>Closed+3 - Medium+Greater</v>
      </c>
      <c r="S86" s="219" t="b">
        <f t="array" ref="S86">IF(K86='Defects Status'!$N$2,"True")</f>
        <v>0</v>
      </c>
      <c r="T86" s="219" t="str">
        <f t="array" ref="T86">IF(C86 &lt;&gt; "Ready for Re-test",IF(C86 &lt;&gt; "Closed",IF(C86 &lt;&gt; "Rejected",IF(C86 &lt;&gt; "Deferred","Open","Closed"),"Closed"),"Closed"),"Ready for Re-test")</f>
        <v>Closed</v>
      </c>
    </row>
    <row r="87" spans="1:20" ht="25.5" hidden="1" x14ac:dyDescent="0.2">
      <c r="A87" s="241">
        <v>3362</v>
      </c>
      <c r="B87" s="242" t="s">
        <v>118</v>
      </c>
      <c r="C87" s="242" t="s">
        <v>38</v>
      </c>
      <c r="D87" s="242" t="s">
        <v>7</v>
      </c>
      <c r="E87" s="242" t="s">
        <v>7</v>
      </c>
      <c r="F87" s="242" t="s">
        <v>296</v>
      </c>
      <c r="G87" s="242" t="s">
        <v>186</v>
      </c>
      <c r="H87" s="243">
        <v>38985</v>
      </c>
      <c r="I87" s="242" t="s">
        <v>186</v>
      </c>
      <c r="J87" s="242" t="s">
        <v>4</v>
      </c>
      <c r="K87" s="243">
        <v>39015</v>
      </c>
      <c r="L87" s="219" t="str">
        <f t="array" ref="L87">IF(C87&lt;&gt; "Duplicate", IF(C87&lt;&gt; "Rejected", IF(C87&lt;&gt; "Deferred", CONCATENATE(C87,"+",D87),CONCATENATE("Closed+",D87)),CONCATENATE("Closed+",D87)),CONCATENATE("Closed+",D87))</f>
        <v>Closed+4 - Low</v>
      </c>
      <c r="M87" s="219" t="b">
        <f t="array" ref="M87">IF(H87=39001,"True")</f>
        <v>0</v>
      </c>
      <c r="N87" s="219" t="b">
        <f t="array" ref="N87">IF(K87=39001,"True")</f>
        <v>0</v>
      </c>
      <c r="O87" s="219" t="b">
        <f t="array" ref="O87">IF(H87='Defects Status'!$N$2,"True")</f>
        <v>0</v>
      </c>
      <c r="P87" s="220">
        <f t="array" ref="P87">'Defects Status'!$N$2-'All Defects'!H87</f>
        <v>16</v>
      </c>
      <c r="Q87" s="219" t="str">
        <f t="array" ref="Q87">IF(P87&gt;10,"Greater",IF(AND(P87&gt;=5,P87&lt;=10),"Between","Less than"))</f>
        <v>Greater</v>
      </c>
      <c r="R87" s="219" t="str">
        <f t="array" ref="R87">CONCATENATE(T87,"+",D87,"+",Q87)</f>
        <v>Closed+4 - Low+Greater</v>
      </c>
      <c r="S87" s="219" t="b">
        <f t="array" ref="S87">IF(K87='Defects Status'!$N$2,"True")</f>
        <v>0</v>
      </c>
      <c r="T87" s="219" t="str">
        <f t="array" ref="T87">IF(C87 &lt;&gt; "Ready for Re-test",IF(C87 &lt;&gt; "Closed",IF(C87 &lt;&gt; "Rejected",IF(C87 &lt;&gt; "Deferred","Open","Closed"),"Closed"),"Closed"),"Ready for Re-test")</f>
        <v>Closed</v>
      </c>
    </row>
    <row r="88" spans="1:20" ht="25.5" hidden="1" x14ac:dyDescent="0.2">
      <c r="A88" s="241">
        <v>3372</v>
      </c>
      <c r="B88" s="242" t="s">
        <v>118</v>
      </c>
      <c r="C88" s="242" t="s">
        <v>38</v>
      </c>
      <c r="D88" s="242" t="s">
        <v>2</v>
      </c>
      <c r="E88" s="241"/>
      <c r="F88" s="242" t="s">
        <v>297</v>
      </c>
      <c r="G88" s="242" t="s">
        <v>151</v>
      </c>
      <c r="H88" s="243">
        <v>38985</v>
      </c>
      <c r="I88" s="242" t="s">
        <v>151</v>
      </c>
      <c r="J88" s="242" t="s">
        <v>4</v>
      </c>
      <c r="K88" s="243">
        <v>39015</v>
      </c>
      <c r="L88" s="219" t="str">
        <f t="array" ref="L88">IF(C88&lt;&gt; "Duplicate", IF(C88&lt;&gt; "Rejected", IF(C88&lt;&gt; "Deferred", CONCATENATE(C88,"+",D88),CONCATENATE("Closed+",D88)),CONCATENATE("Closed+",D88)),CONCATENATE("Closed+",D88))</f>
        <v>Closed+3 - Medium</v>
      </c>
      <c r="M88" s="219" t="b">
        <f t="array" ref="M88">IF(H88=39001,"True")</f>
        <v>0</v>
      </c>
      <c r="N88" s="219" t="b">
        <f t="array" ref="N88">IF(K88=39001,"True")</f>
        <v>0</v>
      </c>
      <c r="O88" s="219" t="b">
        <f t="array" ref="O88">IF(H88='Defects Status'!$N$2,"True")</f>
        <v>0</v>
      </c>
      <c r="P88" s="220">
        <f t="array" ref="P88">'Defects Status'!$N$2-'All Defects'!H88</f>
        <v>16</v>
      </c>
      <c r="Q88" s="219" t="str">
        <f t="array" ref="Q88">IF(P88&gt;10,"Greater",IF(AND(P88&gt;=5,P88&lt;=10),"Between","Less than"))</f>
        <v>Greater</v>
      </c>
      <c r="R88" s="219" t="str">
        <f t="array" ref="R88">CONCATENATE(T88,"+",D88,"+",Q88)</f>
        <v>Closed+3 - Medium+Greater</v>
      </c>
      <c r="S88" s="219" t="b">
        <f t="array" ref="S88">IF(K88='Defects Status'!$N$2,"True")</f>
        <v>0</v>
      </c>
      <c r="T88" s="219" t="str">
        <f t="array" ref="T88">IF(C88 &lt;&gt; "Ready for Re-test",IF(C88 &lt;&gt; "Closed",IF(C88 &lt;&gt; "Rejected",IF(C88 &lt;&gt; "Deferred","Open","Closed"),"Closed"),"Closed"),"Ready for Re-test")</f>
        <v>Closed</v>
      </c>
    </row>
    <row r="89" spans="1:20" ht="38.25" hidden="1" x14ac:dyDescent="0.2">
      <c r="A89" s="241">
        <v>3377</v>
      </c>
      <c r="B89" s="242" t="s">
        <v>118</v>
      </c>
      <c r="C89" s="242" t="s">
        <v>38</v>
      </c>
      <c r="D89" s="242" t="s">
        <v>5</v>
      </c>
      <c r="E89" s="241"/>
      <c r="F89" s="242" t="s">
        <v>298</v>
      </c>
      <c r="G89" s="242" t="s">
        <v>151</v>
      </c>
      <c r="H89" s="243">
        <v>38985</v>
      </c>
      <c r="I89" s="242" t="s">
        <v>151</v>
      </c>
      <c r="J89" s="242" t="s">
        <v>4</v>
      </c>
      <c r="K89" s="243">
        <v>39015</v>
      </c>
      <c r="L89" s="219" t="str">
        <f t="array" ref="L89">IF(C89&lt;&gt; "Duplicate", IF(C89&lt;&gt; "Rejected", IF(C89&lt;&gt; "Deferred", CONCATENATE(C89,"+",D89),CONCATENATE("Closed+",D89)),CONCATENATE("Closed+",D89)),CONCATENATE("Closed+",D89))</f>
        <v>Closed+2 - High</v>
      </c>
      <c r="M89" s="219" t="b">
        <f t="array" ref="M89">IF(H89=39001,"True")</f>
        <v>0</v>
      </c>
      <c r="N89" s="219" t="b">
        <f t="array" ref="N89">IF(K89=39001,"True")</f>
        <v>0</v>
      </c>
      <c r="O89" s="219" t="b">
        <f t="array" ref="O89">IF(H89='Defects Status'!$N$2,"True")</f>
        <v>0</v>
      </c>
      <c r="P89" s="220">
        <f t="array" ref="P89">'Defects Status'!$N$2-'All Defects'!H89</f>
        <v>16</v>
      </c>
      <c r="Q89" s="219" t="str">
        <f t="array" ref="Q89">IF(P89&gt;10,"Greater",IF(AND(P89&gt;=5,P89&lt;=10),"Between","Less than"))</f>
        <v>Greater</v>
      </c>
      <c r="R89" s="219" t="str">
        <f t="array" ref="R89">CONCATENATE(T89,"+",D89,"+",Q89)</f>
        <v>Closed+2 - High+Greater</v>
      </c>
      <c r="S89" s="219" t="b">
        <f t="array" ref="S89">IF(K89='Defects Status'!$N$2,"True")</f>
        <v>0</v>
      </c>
      <c r="T89" s="219" t="str">
        <f t="array" ref="T89">IF(C89 &lt;&gt; "Ready for Re-test",IF(C89 &lt;&gt; "Closed",IF(C89 &lt;&gt; "Rejected",IF(C89 &lt;&gt; "Deferred","Open","Closed"),"Closed"),"Closed"),"Ready for Re-test")</f>
        <v>Closed</v>
      </c>
    </row>
    <row r="90" spans="1:20" ht="38.25" hidden="1" x14ac:dyDescent="0.2">
      <c r="A90" s="241">
        <v>3381</v>
      </c>
      <c r="B90" s="242" t="s">
        <v>118</v>
      </c>
      <c r="C90" s="242" t="s">
        <v>38</v>
      </c>
      <c r="D90" s="242" t="s">
        <v>5</v>
      </c>
      <c r="E90" s="241"/>
      <c r="F90" s="242" t="s">
        <v>299</v>
      </c>
      <c r="G90" s="242" t="s">
        <v>151</v>
      </c>
      <c r="H90" s="243">
        <v>38985</v>
      </c>
      <c r="I90" s="242" t="s">
        <v>151</v>
      </c>
      <c r="J90" s="242" t="s">
        <v>4</v>
      </c>
      <c r="K90" s="243">
        <v>39015</v>
      </c>
      <c r="L90" s="219" t="str">
        <f t="array" ref="L90">IF(C90&lt;&gt; "Duplicate", IF(C90&lt;&gt; "Rejected", IF(C90&lt;&gt; "Deferred", CONCATENATE(C90,"+",D90),CONCATENATE("Closed+",D90)),CONCATENATE("Closed+",D90)),CONCATENATE("Closed+",D90))</f>
        <v>Closed+2 - High</v>
      </c>
      <c r="M90" s="219" t="b">
        <f t="array" ref="M90">IF(H90=39001,"True")</f>
        <v>0</v>
      </c>
      <c r="N90" s="219" t="b">
        <f t="array" ref="N90">IF(K90=39001,"True")</f>
        <v>0</v>
      </c>
      <c r="O90" s="219" t="b">
        <f t="array" ref="O90">IF(H90='Defects Status'!$N$2,"True")</f>
        <v>0</v>
      </c>
      <c r="P90" s="220">
        <f t="array" ref="P90">'Defects Status'!$N$2-'All Defects'!H90</f>
        <v>16</v>
      </c>
      <c r="Q90" s="219" t="str">
        <f t="array" ref="Q90">IF(P90&gt;10,"Greater",IF(AND(P90&gt;=5,P90&lt;=10),"Between","Less than"))</f>
        <v>Greater</v>
      </c>
      <c r="R90" s="219" t="str">
        <f t="array" ref="R90">CONCATENATE(T90,"+",D90,"+",Q90)</f>
        <v>Closed+2 - High+Greater</v>
      </c>
      <c r="S90" s="219" t="b">
        <f t="array" ref="S90">IF(K90='Defects Status'!$N$2,"True")</f>
        <v>0</v>
      </c>
      <c r="T90" s="219" t="str">
        <f t="array" ref="T90">IF(C90 &lt;&gt; "Ready for Re-test",IF(C90 &lt;&gt; "Closed",IF(C90 &lt;&gt; "Rejected",IF(C90 &lt;&gt; "Deferred","Open","Closed"),"Closed"),"Closed"),"Ready for Re-test")</f>
        <v>Closed</v>
      </c>
    </row>
    <row r="91" spans="1:20" ht="25.5" hidden="1" x14ac:dyDescent="0.2">
      <c r="A91" s="241">
        <v>3627</v>
      </c>
      <c r="B91" s="242" t="s">
        <v>118</v>
      </c>
      <c r="C91" s="242" t="s">
        <v>38</v>
      </c>
      <c r="D91" s="242" t="s">
        <v>5</v>
      </c>
      <c r="E91" s="241"/>
      <c r="F91" s="242" t="s">
        <v>307</v>
      </c>
      <c r="G91" s="242" t="s">
        <v>151</v>
      </c>
      <c r="H91" s="243">
        <v>38987</v>
      </c>
      <c r="I91" s="242" t="s">
        <v>151</v>
      </c>
      <c r="J91" s="242" t="s">
        <v>4</v>
      </c>
      <c r="K91" s="243">
        <v>38994</v>
      </c>
      <c r="L91" s="219" t="str">
        <f t="array" ref="L91">IF(C91&lt;&gt; "Duplicate", IF(C91&lt;&gt; "Rejected", IF(C91&lt;&gt; "Deferred", CONCATENATE(C91,"+",D91),CONCATENATE("Closed+",D91)),CONCATENATE("Closed+",D91)),CONCATENATE("Closed+",D91))</f>
        <v>Closed+2 - High</v>
      </c>
      <c r="M91" s="219" t="b">
        <f t="array" ref="M91">IF(H91=39001,"True")</f>
        <v>0</v>
      </c>
      <c r="N91" s="219" t="b">
        <f t="array" ref="N91">IF(K91=39001,"True")</f>
        <v>0</v>
      </c>
      <c r="O91" s="219" t="b">
        <f t="array" ref="O91">IF(H91='Defects Status'!$N$2,"True")</f>
        <v>0</v>
      </c>
      <c r="P91" s="220">
        <f t="array" ref="P91">'Defects Status'!$N$2-'All Defects'!H91</f>
        <v>14</v>
      </c>
      <c r="Q91" s="219" t="str">
        <f t="array" ref="Q91">IF(P91&gt;10,"Greater",IF(AND(P91&gt;=5,P91&lt;=10),"Between","Less than"))</f>
        <v>Greater</v>
      </c>
      <c r="R91" s="219" t="str">
        <f t="array" ref="R91">CONCATENATE(T91,"+",D91,"+",Q91)</f>
        <v>Closed+2 - High+Greater</v>
      </c>
      <c r="S91" s="219" t="b">
        <f t="array" ref="S91">IF(K91='Defects Status'!$N$2,"True")</f>
        <v>0</v>
      </c>
      <c r="T91" s="219" t="str">
        <f t="array" ref="T91">IF(C91 &lt;&gt; "Ready for Re-test",IF(C91 &lt;&gt; "Closed",IF(C91 &lt;&gt; "Rejected",IF(C91 &lt;&gt; "Deferred","Open","Closed"),"Closed"),"Closed"),"Ready for Re-test")</f>
        <v>Closed</v>
      </c>
    </row>
    <row r="92" spans="1:20" ht="25.5" hidden="1" x14ac:dyDescent="0.2">
      <c r="A92" s="241">
        <v>3934</v>
      </c>
      <c r="B92" s="242" t="s">
        <v>118</v>
      </c>
      <c r="C92" s="242" t="s">
        <v>38</v>
      </c>
      <c r="D92" s="242" t="s">
        <v>5</v>
      </c>
      <c r="E92" s="241"/>
      <c r="F92" s="242" t="s">
        <v>312</v>
      </c>
      <c r="G92" s="242" t="s">
        <v>151</v>
      </c>
      <c r="H92" s="243">
        <v>38989</v>
      </c>
      <c r="I92" s="242" t="s">
        <v>151</v>
      </c>
      <c r="J92" s="242" t="s">
        <v>4</v>
      </c>
      <c r="K92" s="243">
        <v>39010</v>
      </c>
      <c r="L92" s="219" t="str">
        <f t="array" ref="L92">IF(C92&lt;&gt; "Duplicate", IF(C92&lt;&gt; "Rejected", IF(C92&lt;&gt; "Deferred", CONCATENATE(C92,"+",D92),CONCATENATE("Closed+",D92)),CONCATENATE("Closed+",D92)),CONCATENATE("Closed+",D92))</f>
        <v>Closed+2 - High</v>
      </c>
      <c r="M92" s="219" t="b">
        <f t="array" ref="M92">IF(H92=39001,"True")</f>
        <v>0</v>
      </c>
      <c r="N92" s="219" t="b">
        <f t="array" ref="N92">IF(K92=39001,"True")</f>
        <v>0</v>
      </c>
      <c r="O92" s="219" t="b">
        <f t="array" ref="O92">IF(H92='Defects Status'!$N$2,"True")</f>
        <v>0</v>
      </c>
      <c r="P92" s="220">
        <f t="array" ref="P92">'Defects Status'!$N$2-'All Defects'!H92</f>
        <v>12</v>
      </c>
      <c r="Q92" s="219" t="str">
        <f t="array" ref="Q92">IF(P92&gt;10,"Greater",IF(AND(P92&gt;=5,P92&lt;=10),"Between","Less than"))</f>
        <v>Greater</v>
      </c>
      <c r="R92" s="219" t="str">
        <f t="array" ref="R92">CONCATENATE(T92,"+",D92,"+",Q92)</f>
        <v>Closed+2 - High+Greater</v>
      </c>
      <c r="S92" s="219" t="b">
        <f t="array" ref="S92">IF(K92='Defects Status'!$N$2,"True")</f>
        <v>0</v>
      </c>
      <c r="T92" s="219" t="str">
        <f t="array" ref="T92">IF(C92 &lt;&gt; "Ready for Re-test",IF(C92 &lt;&gt; "Closed",IF(C92 &lt;&gt; "Rejected",IF(C92 &lt;&gt; "Deferred","Open","Closed"),"Closed"),"Closed"),"Ready for Re-test")</f>
        <v>Closed</v>
      </c>
    </row>
    <row r="93" spans="1:20" ht="38.25" x14ac:dyDescent="0.2">
      <c r="A93" s="241">
        <v>4169</v>
      </c>
      <c r="B93" s="242" t="s">
        <v>118</v>
      </c>
      <c r="C93" s="242" t="s">
        <v>270</v>
      </c>
      <c r="D93" s="242" t="s">
        <v>2</v>
      </c>
      <c r="E93" s="241"/>
      <c r="F93" s="242" t="s">
        <v>313</v>
      </c>
      <c r="G93" s="242" t="s">
        <v>3</v>
      </c>
      <c r="H93" s="243">
        <v>38993</v>
      </c>
      <c r="I93" s="242" t="s">
        <v>218</v>
      </c>
      <c r="J93" s="242" t="s">
        <v>4</v>
      </c>
      <c r="K93" s="243">
        <v>39010</v>
      </c>
      <c r="L93" s="219" t="str">
        <f t="array" ref="L93">IF(C93&lt;&gt; "Duplicate", IF(C93&lt;&gt; "Rejected", IF(C93&lt;&gt; "Deferred", CONCATENATE(C93,"+",D93),CONCATENATE("Closed+",D93)),CONCATENATE("Closed+",D93)),CONCATENATE("Closed+",D93))</f>
        <v>Closed+3 - Medium</v>
      </c>
      <c r="M93" s="219" t="b">
        <f t="array" ref="M93">IF(H93=39001,"True")</f>
        <v>0</v>
      </c>
      <c r="N93" s="219" t="b">
        <f t="array" ref="N93">IF(K93=39001,"True")</f>
        <v>0</v>
      </c>
      <c r="O93" s="219" t="b">
        <f t="array" ref="O93">IF(H93='Defects Status'!$N$2,"True")</f>
        <v>0</v>
      </c>
      <c r="P93" s="220">
        <f t="array" ref="P93">'Defects Status'!$N$2-'All Defects'!H93</f>
        <v>8</v>
      </c>
      <c r="Q93" s="219" t="str">
        <f t="array" ref="Q93">IF(P93&gt;10,"Greater",IF(AND(P93&gt;=5,P93&lt;=10),"Between","Less than"))</f>
        <v>Between</v>
      </c>
      <c r="R93" s="219" t="str">
        <f t="array" ref="R93">CONCATENATE(T93,"+",D93,"+",Q93)</f>
        <v>Closed+3 - Medium+Between</v>
      </c>
      <c r="S93" s="219" t="b">
        <f t="array" ref="S93">IF(K93='Defects Status'!$N$2,"True")</f>
        <v>0</v>
      </c>
      <c r="T93" s="219" t="str">
        <f t="array" ref="T93">IF(C93 &lt;&gt; "Ready for Re-test",IF(C93 &lt;&gt; "Closed",IF(C93 &lt;&gt; "Rejected",IF(C93 &lt;&gt; "Deferred","Open","Closed"),"Closed"),"Closed"),"Ready for Re-test")</f>
        <v>Closed</v>
      </c>
    </row>
    <row r="94" spans="1:20" ht="25.5" x14ac:dyDescent="0.2">
      <c r="A94" s="241">
        <v>4173</v>
      </c>
      <c r="B94" s="242" t="s">
        <v>118</v>
      </c>
      <c r="C94" s="242" t="s">
        <v>275</v>
      </c>
      <c r="D94" s="242" t="s">
        <v>2</v>
      </c>
      <c r="E94" s="241"/>
      <c r="F94" s="242" t="s">
        <v>314</v>
      </c>
      <c r="G94" s="242" t="s">
        <v>3</v>
      </c>
      <c r="H94" s="243">
        <v>38993</v>
      </c>
      <c r="I94" s="242" t="s">
        <v>218</v>
      </c>
      <c r="J94" s="242" t="s">
        <v>4</v>
      </c>
      <c r="K94" s="243">
        <v>39010</v>
      </c>
      <c r="L94" s="219" t="str">
        <f t="array" ref="L94">IF(C94&lt;&gt; "Duplicate", IF(C94&lt;&gt; "Rejected", IF(C94&lt;&gt; "Deferred", CONCATENATE(C94,"+",D94),CONCATENATE("Closed+",D94)),CONCATENATE("Closed+",D94)),CONCATENATE("Closed+",D94))</f>
        <v>Fixed+3 - Medium</v>
      </c>
      <c r="M94" s="219" t="b">
        <f t="array" ref="M94">IF(H94=39001,"True")</f>
        <v>0</v>
      </c>
      <c r="N94" s="219" t="b">
        <f t="array" ref="N94">IF(K94=39001,"True")</f>
        <v>0</v>
      </c>
      <c r="O94" s="219" t="b">
        <f t="array" ref="O94">IF(H94='Defects Status'!$N$2,"True")</f>
        <v>0</v>
      </c>
      <c r="P94" s="220">
        <f t="array" ref="P94">'Defects Status'!$N$2-'All Defects'!H94</f>
        <v>8</v>
      </c>
      <c r="Q94" s="219" t="str">
        <f t="array" ref="Q94">IF(P94&gt;10,"Greater",IF(AND(P94&gt;=5,P94&lt;=10),"Between","Less than"))</f>
        <v>Between</v>
      </c>
      <c r="R94" s="219" t="str">
        <f t="array" ref="R94">CONCATENATE(T94,"+",D94,"+",Q94)</f>
        <v>Open+3 - Medium+Between</v>
      </c>
      <c r="S94" s="219" t="b">
        <f t="array" ref="S94">IF(K94='Defects Status'!$N$2,"True")</f>
        <v>0</v>
      </c>
      <c r="T94" s="219" t="str">
        <f t="array" ref="T94">IF(C94 &lt;&gt; "Ready for Re-test",IF(C94 &lt;&gt; "Closed",IF(C94 &lt;&gt; "Rejected",IF(C94 &lt;&gt; "Deferred","Open","Closed"),"Closed"),"Closed"),"Ready for Re-test")</f>
        <v>Open</v>
      </c>
    </row>
    <row r="95" spans="1:20" ht="25.5" hidden="1" x14ac:dyDescent="0.2">
      <c r="A95" s="241">
        <v>4188</v>
      </c>
      <c r="B95" s="242" t="s">
        <v>118</v>
      </c>
      <c r="C95" s="242" t="s">
        <v>38</v>
      </c>
      <c r="D95" s="242" t="s">
        <v>7</v>
      </c>
      <c r="E95" s="241"/>
      <c r="F95" s="242" t="s">
        <v>315</v>
      </c>
      <c r="G95" s="242" t="s">
        <v>186</v>
      </c>
      <c r="H95" s="243">
        <v>38993</v>
      </c>
      <c r="I95" s="242" t="s">
        <v>186</v>
      </c>
      <c r="J95" s="242" t="s">
        <v>4</v>
      </c>
      <c r="K95" s="243">
        <v>39010</v>
      </c>
      <c r="L95" s="219" t="str">
        <f t="array" ref="L95">IF(C95&lt;&gt; "Duplicate", IF(C95&lt;&gt; "Rejected", IF(C95&lt;&gt; "Deferred", CONCATENATE(C95,"+",D95),CONCATENATE("Closed+",D95)),CONCATENATE("Closed+",D95)),CONCATENATE("Closed+",D95))</f>
        <v>Closed+4 - Low</v>
      </c>
      <c r="M95" s="219" t="b">
        <f t="array" ref="M95">IF(H95=39001,"True")</f>
        <v>0</v>
      </c>
      <c r="N95" s="219" t="b">
        <f t="array" ref="N95">IF(K95=39001,"True")</f>
        <v>0</v>
      </c>
      <c r="O95" s="219" t="b">
        <f t="array" ref="O95">IF(H95='Defects Status'!$N$2,"True")</f>
        <v>0</v>
      </c>
      <c r="P95" s="220">
        <f t="array" ref="P95">'Defects Status'!$N$2-'All Defects'!H95</f>
        <v>8</v>
      </c>
      <c r="Q95" s="219" t="str">
        <f t="array" ref="Q95">IF(P95&gt;10,"Greater",IF(AND(P95&gt;=5,P95&lt;=10),"Between","Less than"))</f>
        <v>Between</v>
      </c>
      <c r="R95" s="219" t="str">
        <f t="array" ref="R95">CONCATENATE(T95,"+",D95,"+",Q95)</f>
        <v>Closed+4 - Low+Between</v>
      </c>
      <c r="S95" s="219" t="b">
        <f t="array" ref="S95">IF(K95='Defects Status'!$N$2,"True")</f>
        <v>0</v>
      </c>
      <c r="T95" s="219" t="str">
        <f t="array" ref="T95">IF(C95 &lt;&gt; "Ready for Re-test",IF(C95 &lt;&gt; "Closed",IF(C95 &lt;&gt; "Rejected",IF(C95 &lt;&gt; "Deferred","Open","Closed"),"Closed"),"Closed"),"Ready for Re-test")</f>
        <v>Closed</v>
      </c>
    </row>
    <row r="96" spans="1:20" ht="25.5" x14ac:dyDescent="0.2">
      <c r="A96" s="241">
        <v>4192</v>
      </c>
      <c r="B96" s="242" t="s">
        <v>118</v>
      </c>
      <c r="C96" s="242" t="s">
        <v>275</v>
      </c>
      <c r="D96" s="242" t="s">
        <v>7</v>
      </c>
      <c r="E96" s="242" t="s">
        <v>7</v>
      </c>
      <c r="F96" s="242" t="s">
        <v>316</v>
      </c>
      <c r="G96" s="242" t="s">
        <v>186</v>
      </c>
      <c r="H96" s="243">
        <v>38993</v>
      </c>
      <c r="I96" s="242" t="s">
        <v>218</v>
      </c>
      <c r="J96" s="242" t="s">
        <v>4</v>
      </c>
      <c r="K96" s="243">
        <v>39010</v>
      </c>
      <c r="L96" s="219" t="str">
        <f t="array" ref="L96">IF(C96&lt;&gt; "Duplicate", IF(C96&lt;&gt; "Rejected", IF(C96&lt;&gt; "Deferred", CONCATENATE(C96,"+",D96),CONCATENATE("Closed+",D96)),CONCATENATE("Closed+",D96)),CONCATENATE("Closed+",D96))</f>
        <v>Fixed+4 - Low</v>
      </c>
      <c r="M96" s="219" t="b">
        <f t="array" ref="M96">IF(H96=39001,"True")</f>
        <v>0</v>
      </c>
      <c r="N96" s="219" t="b">
        <f t="array" ref="N96">IF(K96=39001,"True")</f>
        <v>0</v>
      </c>
      <c r="O96" s="219" t="b">
        <f t="array" ref="O96">IF(H96='Defects Status'!$N$2,"True")</f>
        <v>0</v>
      </c>
      <c r="P96" s="220">
        <f t="array" ref="P96">'Defects Status'!$N$2-'All Defects'!H96</f>
        <v>8</v>
      </c>
      <c r="Q96" s="219" t="str">
        <f t="array" ref="Q96">IF(P96&gt;10,"Greater",IF(AND(P96&gt;=5,P96&lt;=10),"Between","Less than"))</f>
        <v>Between</v>
      </c>
      <c r="R96" s="219" t="str">
        <f t="array" ref="R96">CONCATENATE(T96,"+",D96,"+",Q96)</f>
        <v>Open+4 - Low+Between</v>
      </c>
      <c r="S96" s="219" t="b">
        <f t="array" ref="S96">IF(K96='Defects Status'!$N$2,"True")</f>
        <v>0</v>
      </c>
      <c r="T96" s="219" t="str">
        <f t="array" ref="T96">IF(C96 &lt;&gt; "Ready for Re-test",IF(C96 &lt;&gt; "Closed",IF(C96 &lt;&gt; "Rejected",IF(C96 &lt;&gt; "Deferred","Open","Closed"),"Closed"),"Closed"),"Ready for Re-test")</f>
        <v>Open</v>
      </c>
    </row>
    <row r="97" spans="1:20" ht="25.5" hidden="1" x14ac:dyDescent="0.2">
      <c r="A97" s="241">
        <v>4206</v>
      </c>
      <c r="B97" s="242" t="s">
        <v>118</v>
      </c>
      <c r="C97" s="242" t="s">
        <v>38</v>
      </c>
      <c r="D97" s="242" t="s">
        <v>7</v>
      </c>
      <c r="E97" s="241"/>
      <c r="F97" s="242" t="s">
        <v>317</v>
      </c>
      <c r="G97" s="242" t="s">
        <v>151</v>
      </c>
      <c r="H97" s="243">
        <v>38993</v>
      </c>
      <c r="I97" s="242" t="s">
        <v>151</v>
      </c>
      <c r="J97" s="242" t="s">
        <v>4</v>
      </c>
      <c r="K97" s="243">
        <v>39010</v>
      </c>
      <c r="L97" s="219" t="str">
        <f t="array" ref="L97">IF(C97&lt;&gt; "Duplicate", IF(C97&lt;&gt; "Rejected", IF(C97&lt;&gt; "Deferred", CONCATENATE(C97,"+",D97),CONCATENATE("Closed+",D97)),CONCATENATE("Closed+",D97)),CONCATENATE("Closed+",D97))</f>
        <v>Closed+4 - Low</v>
      </c>
      <c r="M97" s="219" t="b">
        <f t="array" ref="M97">IF(H97=39001,"True")</f>
        <v>0</v>
      </c>
      <c r="N97" s="219" t="b">
        <f t="array" ref="N97">IF(K97=39001,"True")</f>
        <v>0</v>
      </c>
      <c r="O97" s="219" t="b">
        <f t="array" ref="O97">IF(H97='Defects Status'!$N$2,"True")</f>
        <v>0</v>
      </c>
      <c r="P97" s="220">
        <f t="array" ref="P97">'Defects Status'!$N$2-'All Defects'!H97</f>
        <v>8</v>
      </c>
      <c r="Q97" s="219" t="str">
        <f t="array" ref="Q97">IF(P97&gt;10,"Greater",IF(AND(P97&gt;=5,P97&lt;=10),"Between","Less than"))</f>
        <v>Between</v>
      </c>
      <c r="R97" s="219" t="str">
        <f t="array" ref="R97">CONCATENATE(T97,"+",D97,"+",Q97)</f>
        <v>Closed+4 - Low+Between</v>
      </c>
      <c r="S97" s="219" t="b">
        <f t="array" ref="S97">IF(K97='Defects Status'!$N$2,"True")</f>
        <v>0</v>
      </c>
      <c r="T97" s="219" t="str">
        <f t="array" ref="T97">IF(C97 &lt;&gt; "Ready for Re-test",IF(C97 &lt;&gt; "Closed",IF(C97 &lt;&gt; "Rejected",IF(C97 &lt;&gt; "Deferred","Open","Closed"),"Closed"),"Closed"),"Ready for Re-test")</f>
        <v>Closed</v>
      </c>
    </row>
    <row r="98" spans="1:20" ht="25.5" hidden="1" x14ac:dyDescent="0.2">
      <c r="A98" s="241">
        <v>4214</v>
      </c>
      <c r="B98" s="242" t="s">
        <v>118</v>
      </c>
      <c r="C98" s="242" t="s">
        <v>38</v>
      </c>
      <c r="D98" s="242" t="s">
        <v>2</v>
      </c>
      <c r="E98" s="241"/>
      <c r="F98" s="242" t="s">
        <v>318</v>
      </c>
      <c r="G98" s="242" t="s">
        <v>151</v>
      </c>
      <c r="H98" s="243">
        <v>38993</v>
      </c>
      <c r="I98" s="242" t="s">
        <v>151</v>
      </c>
      <c r="J98" s="242" t="s">
        <v>4</v>
      </c>
      <c r="K98" s="243">
        <v>39010</v>
      </c>
      <c r="L98" s="219" t="str">
        <f t="array" ref="L98">IF(C98&lt;&gt; "Duplicate", IF(C98&lt;&gt; "Rejected", IF(C98&lt;&gt; "Deferred", CONCATENATE(C98,"+",D98),CONCATENATE("Closed+",D98)),CONCATENATE("Closed+",D98)),CONCATENATE("Closed+",D98))</f>
        <v>Closed+3 - Medium</v>
      </c>
      <c r="M98" s="219" t="b">
        <f t="array" ref="M98">IF(H98=39001,"True")</f>
        <v>0</v>
      </c>
      <c r="N98" s="219" t="b">
        <f t="array" ref="N98">IF(K98=39001,"True")</f>
        <v>0</v>
      </c>
      <c r="O98" s="219" t="b">
        <f t="array" ref="O98">IF(H98='Defects Status'!$N$2,"True")</f>
        <v>0</v>
      </c>
      <c r="P98" s="220">
        <f t="array" ref="P98">'Defects Status'!$N$2-'All Defects'!H98</f>
        <v>8</v>
      </c>
      <c r="Q98" s="219" t="str">
        <f t="array" ref="Q98">IF(P98&gt;10,"Greater",IF(AND(P98&gt;=5,P98&lt;=10),"Between","Less than"))</f>
        <v>Between</v>
      </c>
      <c r="R98" s="219" t="str">
        <f t="array" ref="R98">CONCATENATE(T98,"+",D98,"+",Q98)</f>
        <v>Closed+3 - Medium+Between</v>
      </c>
      <c r="S98" s="219" t="b">
        <f t="array" ref="S98">IF(K98='Defects Status'!$N$2,"True")</f>
        <v>0</v>
      </c>
      <c r="T98" s="219" t="str">
        <f t="array" ref="T98">IF(C98 &lt;&gt; "Ready for Re-test",IF(C98 &lt;&gt; "Closed",IF(C98 &lt;&gt; "Rejected",IF(C98 &lt;&gt; "Deferred","Open","Closed"),"Closed"),"Closed"),"Ready for Re-test")</f>
        <v>Closed</v>
      </c>
    </row>
    <row r="99" spans="1:20" ht="38.25" x14ac:dyDescent="0.2">
      <c r="A99" s="241">
        <v>4306</v>
      </c>
      <c r="B99" s="242" t="s">
        <v>118</v>
      </c>
      <c r="C99" s="242" t="s">
        <v>114</v>
      </c>
      <c r="D99" s="242" t="s">
        <v>2</v>
      </c>
      <c r="E99" s="241"/>
      <c r="F99" s="242" t="s">
        <v>321</v>
      </c>
      <c r="G99" s="242" t="s">
        <v>151</v>
      </c>
      <c r="H99" s="243">
        <v>38994</v>
      </c>
      <c r="I99" s="242" t="s">
        <v>279</v>
      </c>
      <c r="J99" s="242" t="s">
        <v>4</v>
      </c>
      <c r="K99" s="241"/>
      <c r="L99" s="219" t="str">
        <f t="array" ref="L99">IF(C99&lt;&gt; "Duplicate", IF(C99&lt;&gt; "Rejected", IF(C99&lt;&gt; "Deferred", CONCATENATE(C99,"+",D99),CONCATENATE("Closed+",D99)),CONCATENATE("Closed+",D99)),CONCATENATE("Closed+",D99))</f>
        <v>Assigned+3 - Medium</v>
      </c>
      <c r="M99" s="219" t="b">
        <f t="array" ref="M99">IF(H99=39001,"True")</f>
        <v>0</v>
      </c>
      <c r="N99" s="219" t="b">
        <f t="array" ref="N99">IF(K99=39001,"True")</f>
        <v>0</v>
      </c>
      <c r="O99" s="219" t="b">
        <f t="array" ref="O99">IF(H99='Defects Status'!$N$2,"True")</f>
        <v>0</v>
      </c>
      <c r="P99" s="220">
        <f t="array" ref="P99">'Defects Status'!$N$2-'All Defects'!H99</f>
        <v>7</v>
      </c>
      <c r="Q99" s="219" t="str">
        <f t="array" ref="Q99">IF(P99&gt;10,"Greater",IF(AND(P99&gt;=5,P99&lt;=10),"Between","Less than"))</f>
        <v>Between</v>
      </c>
      <c r="R99" s="219" t="str">
        <f t="array" ref="R99">CONCATENATE(T99,"+",D99,"+",Q99)</f>
        <v>Open+3 - Medium+Between</v>
      </c>
      <c r="S99" s="219" t="b">
        <f t="array" ref="S99">IF(K99='Defects Status'!$N$2,"True")</f>
        <v>0</v>
      </c>
      <c r="T99" s="219" t="str">
        <f t="array" ref="T99">IF(C99 &lt;&gt; "Ready for Re-test",IF(C99 &lt;&gt; "Closed",IF(C99 &lt;&gt; "Rejected",IF(C99 &lt;&gt; "Deferred","Open","Closed"),"Closed"),"Closed"),"Ready for Re-test")</f>
        <v>Open</v>
      </c>
    </row>
    <row r="100" spans="1:20" ht="25.5" hidden="1" x14ac:dyDescent="0.2">
      <c r="A100" s="241">
        <v>4349</v>
      </c>
      <c r="B100" s="242" t="s">
        <v>118</v>
      </c>
      <c r="C100" s="242" t="s">
        <v>38</v>
      </c>
      <c r="D100" s="242" t="s">
        <v>7</v>
      </c>
      <c r="E100" s="241"/>
      <c r="F100" s="242" t="s">
        <v>322</v>
      </c>
      <c r="G100" s="242" t="s">
        <v>3</v>
      </c>
      <c r="H100" s="243">
        <v>38994</v>
      </c>
      <c r="I100" s="242" t="s">
        <v>115</v>
      </c>
      <c r="J100" s="242" t="s">
        <v>4</v>
      </c>
      <c r="K100" s="243">
        <v>39010</v>
      </c>
      <c r="L100" s="219" t="str">
        <f t="array" ref="L100">IF(C100&lt;&gt; "Duplicate", IF(C100&lt;&gt; "Rejected", IF(C100&lt;&gt; "Deferred", CONCATENATE(C100,"+",D100),CONCATENATE("Closed+",D100)),CONCATENATE("Closed+",D100)),CONCATENATE("Closed+",D100))</f>
        <v>Closed+4 - Low</v>
      </c>
      <c r="M100" s="219" t="b">
        <f t="array" ref="M100">IF(H100=39001,"True")</f>
        <v>0</v>
      </c>
      <c r="N100" s="219" t="b">
        <f t="array" ref="N100">IF(K100=39001,"True")</f>
        <v>0</v>
      </c>
      <c r="O100" s="219" t="b">
        <f t="array" ref="O100">IF(H100='Defects Status'!$N$2,"True")</f>
        <v>0</v>
      </c>
      <c r="P100" s="220">
        <f t="array" ref="P100">'Defects Status'!$N$2-'All Defects'!H100</f>
        <v>7</v>
      </c>
      <c r="Q100" s="219" t="str">
        <f t="array" ref="Q100">IF(P100&gt;10,"Greater",IF(AND(P100&gt;=5,P100&lt;=10),"Between","Less than"))</f>
        <v>Between</v>
      </c>
      <c r="R100" s="219" t="str">
        <f t="array" ref="R100">CONCATENATE(T100,"+",D100,"+",Q100)</f>
        <v>Closed+4 - Low+Between</v>
      </c>
      <c r="S100" s="219" t="b">
        <f t="array" ref="S100">IF(K100='Defects Status'!$N$2,"True")</f>
        <v>0</v>
      </c>
      <c r="T100" s="219" t="str">
        <f t="array" ref="T100">IF(C100 &lt;&gt; "Ready for Re-test",IF(C100 &lt;&gt; "Closed",IF(C100 &lt;&gt; "Rejected",IF(C100 &lt;&gt; "Deferred","Open","Closed"),"Closed"),"Closed"),"Ready for Re-test")</f>
        <v>Closed</v>
      </c>
    </row>
    <row r="101" spans="1:20" ht="25.5" x14ac:dyDescent="0.2">
      <c r="A101" s="241">
        <v>4354</v>
      </c>
      <c r="B101" s="242" t="s">
        <v>118</v>
      </c>
      <c r="C101" s="242" t="s">
        <v>275</v>
      </c>
      <c r="D101" s="242" t="s">
        <v>2</v>
      </c>
      <c r="E101" s="241"/>
      <c r="F101" s="242" t="s">
        <v>323</v>
      </c>
      <c r="G101" s="242" t="s">
        <v>3</v>
      </c>
      <c r="H101" s="243">
        <v>38994</v>
      </c>
      <c r="I101" s="242" t="s">
        <v>218</v>
      </c>
      <c r="J101" s="242" t="s">
        <v>4</v>
      </c>
      <c r="K101" s="243">
        <v>39010</v>
      </c>
      <c r="L101" s="219" t="str">
        <f t="array" ref="L101">IF(C101&lt;&gt; "Duplicate", IF(C101&lt;&gt; "Rejected", IF(C101&lt;&gt; "Deferred", CONCATENATE(C101,"+",D101),CONCATENATE("Closed+",D101)),CONCATENATE("Closed+",D101)),CONCATENATE("Closed+",D101))</f>
        <v>Fixed+3 - Medium</v>
      </c>
      <c r="M101" s="219" t="b">
        <f t="array" ref="M101">IF(H101=39001,"True")</f>
        <v>0</v>
      </c>
      <c r="N101" s="219" t="b">
        <f t="array" ref="N101">IF(K101=39001,"True")</f>
        <v>0</v>
      </c>
      <c r="O101" s="219" t="b">
        <f t="array" ref="O101">IF(H101='Defects Status'!$N$2,"True")</f>
        <v>0</v>
      </c>
      <c r="P101" s="220">
        <f t="array" ref="P101">'Defects Status'!$N$2-'All Defects'!H101</f>
        <v>7</v>
      </c>
      <c r="Q101" s="219" t="str">
        <f t="array" ref="Q101">IF(P101&gt;10,"Greater",IF(AND(P101&gt;=5,P101&lt;=10),"Between","Less than"))</f>
        <v>Between</v>
      </c>
      <c r="R101" s="219" t="str">
        <f t="array" ref="R101">CONCATENATE(T101,"+",D101,"+",Q101)</f>
        <v>Open+3 - Medium+Between</v>
      </c>
      <c r="S101" s="219" t="b">
        <f t="array" ref="S101">IF(K101='Defects Status'!$N$2,"True")</f>
        <v>0</v>
      </c>
      <c r="T101" s="219" t="str">
        <f t="array" ref="T101">IF(C101 &lt;&gt; "Ready for Re-test",IF(C101 &lt;&gt; "Closed",IF(C101 &lt;&gt; "Rejected",IF(C101 &lt;&gt; "Deferred","Open","Closed"),"Closed"),"Closed"),"Ready for Re-test")</f>
        <v>Open</v>
      </c>
    </row>
    <row r="102" spans="1:20" ht="38.25" x14ac:dyDescent="0.2">
      <c r="A102" s="241">
        <v>4485</v>
      </c>
      <c r="B102" s="242" t="s">
        <v>118</v>
      </c>
      <c r="C102" s="242" t="s">
        <v>275</v>
      </c>
      <c r="D102" s="242" t="s">
        <v>2</v>
      </c>
      <c r="E102" s="241"/>
      <c r="F102" s="242" t="s">
        <v>325</v>
      </c>
      <c r="G102" s="242" t="s">
        <v>3</v>
      </c>
      <c r="H102" s="243">
        <v>38995</v>
      </c>
      <c r="I102" s="242" t="s">
        <v>115</v>
      </c>
      <c r="J102" s="242" t="s">
        <v>4</v>
      </c>
      <c r="K102" s="243">
        <v>39010</v>
      </c>
      <c r="L102" s="219" t="str">
        <f t="array" ref="L102">IF(C102&lt;&gt; "Duplicate", IF(C102&lt;&gt; "Rejected", IF(C102&lt;&gt; "Deferred", CONCATENATE(C102,"+",D102),CONCATENATE("Closed+",D102)),CONCATENATE("Closed+",D102)),CONCATENATE("Closed+",D102))</f>
        <v>Fixed+3 - Medium</v>
      </c>
      <c r="M102" s="219" t="b">
        <f t="array" ref="M102">IF(H102=39001,"True")</f>
        <v>0</v>
      </c>
      <c r="N102" s="219" t="b">
        <f t="array" ref="N102">IF(K102=39001,"True")</f>
        <v>0</v>
      </c>
      <c r="O102" s="219" t="b">
        <f t="array" ref="O102">IF(H102='Defects Status'!$N$2,"True")</f>
        <v>0</v>
      </c>
      <c r="P102" s="220">
        <f t="array" ref="P102">'Defects Status'!$N$2-'All Defects'!H102</f>
        <v>6</v>
      </c>
      <c r="Q102" s="219" t="str">
        <f t="array" ref="Q102">IF(P102&gt;10,"Greater",IF(AND(P102&gt;=5,P102&lt;=10),"Between","Less than"))</f>
        <v>Between</v>
      </c>
      <c r="R102" s="219" t="str">
        <f t="array" ref="R102">CONCATENATE(T102,"+",D102,"+",Q102)</f>
        <v>Open+3 - Medium+Between</v>
      </c>
      <c r="S102" s="219" t="b">
        <f t="array" ref="S102">IF(K102='Defects Status'!$N$2,"True")</f>
        <v>0</v>
      </c>
      <c r="T102" s="219" t="str">
        <f t="array" ref="T102">IF(C102 &lt;&gt; "Ready for Re-test",IF(C102 &lt;&gt; "Closed",IF(C102 &lt;&gt; "Rejected",IF(C102 &lt;&gt; "Deferred","Open","Closed"),"Closed"),"Closed"),"Ready for Re-test")</f>
        <v>Open</v>
      </c>
    </row>
    <row r="103" spans="1:20" ht="25.5" x14ac:dyDescent="0.2">
      <c r="A103" s="241">
        <v>4516</v>
      </c>
      <c r="B103" s="242" t="s">
        <v>118</v>
      </c>
      <c r="C103" s="242" t="s">
        <v>275</v>
      </c>
      <c r="D103" s="242" t="s">
        <v>2</v>
      </c>
      <c r="E103" s="241"/>
      <c r="F103" s="242" t="s">
        <v>326</v>
      </c>
      <c r="G103" s="242" t="s">
        <v>151</v>
      </c>
      <c r="H103" s="243">
        <v>38995</v>
      </c>
      <c r="I103" s="242" t="s">
        <v>115</v>
      </c>
      <c r="J103" s="242" t="s">
        <v>4</v>
      </c>
      <c r="K103" s="241"/>
      <c r="L103" s="219" t="str">
        <f t="array" ref="L103">IF(C103&lt;&gt; "Duplicate", IF(C103&lt;&gt; "Rejected", IF(C103&lt;&gt; "Deferred", CONCATENATE(C103,"+",D103),CONCATENATE("Closed+",D103)),CONCATENATE("Closed+",D103)),CONCATENATE("Closed+",D103))</f>
        <v>Fixed+3 - Medium</v>
      </c>
      <c r="M103" s="219" t="b">
        <f t="array" ref="M103">IF(H103=39001,"True")</f>
        <v>0</v>
      </c>
      <c r="N103" s="219" t="b">
        <f t="array" ref="N103">IF(K103=39001,"True")</f>
        <v>0</v>
      </c>
      <c r="O103" s="219" t="b">
        <f t="array" ref="O103">IF(H103='Defects Status'!$N$2,"True")</f>
        <v>0</v>
      </c>
      <c r="P103" s="220">
        <f t="array" ref="P103">'Defects Status'!$N$2-'All Defects'!H103</f>
        <v>6</v>
      </c>
      <c r="Q103" s="219" t="str">
        <f t="array" ref="Q103">IF(P103&gt;10,"Greater",IF(AND(P103&gt;=5,P103&lt;=10),"Between","Less than"))</f>
        <v>Between</v>
      </c>
      <c r="R103" s="219" t="str">
        <f t="array" ref="R103">CONCATENATE(T103,"+",D103,"+",Q103)</f>
        <v>Open+3 - Medium+Between</v>
      </c>
      <c r="S103" s="219" t="b">
        <f t="array" ref="S103">IF(K103='Defects Status'!$N$2,"True")</f>
        <v>0</v>
      </c>
      <c r="T103" s="219" t="str">
        <f t="array" ref="T103">IF(C103 &lt;&gt; "Ready for Re-test",IF(C103 &lt;&gt; "Closed",IF(C103 &lt;&gt; "Rejected",IF(C103 &lt;&gt; "Deferred","Open","Closed"),"Closed"),"Closed"),"Ready for Re-test")</f>
        <v>Open</v>
      </c>
    </row>
    <row r="104" spans="1:20" ht="38.25" x14ac:dyDescent="0.2">
      <c r="A104" s="241">
        <v>4580</v>
      </c>
      <c r="B104" s="242" t="s">
        <v>118</v>
      </c>
      <c r="C104" s="242" t="s">
        <v>114</v>
      </c>
      <c r="D104" s="242" t="s">
        <v>2</v>
      </c>
      <c r="E104" s="241"/>
      <c r="F104" s="242" t="s">
        <v>328</v>
      </c>
      <c r="G104" s="242" t="s">
        <v>3</v>
      </c>
      <c r="H104" s="243">
        <v>38996</v>
      </c>
      <c r="I104" s="242" t="s">
        <v>218</v>
      </c>
      <c r="J104" s="242" t="s">
        <v>4</v>
      </c>
      <c r="K104" s="243">
        <v>39009</v>
      </c>
      <c r="L104" s="219" t="str">
        <f t="array" ref="L104">IF(C104&lt;&gt; "Duplicate", IF(C104&lt;&gt; "Rejected", IF(C104&lt;&gt; "Deferred", CONCATENATE(C104,"+",D104),CONCATENATE("Closed+",D104)),CONCATENATE("Closed+",D104)),CONCATENATE("Closed+",D104))</f>
        <v>Assigned+3 - Medium</v>
      </c>
      <c r="M104" s="219" t="b">
        <f t="array" ref="M104">IF(H104=39001,"True")</f>
        <v>0</v>
      </c>
      <c r="N104" s="219" t="b">
        <f t="array" ref="N104">IF(K104=39001,"True")</f>
        <v>0</v>
      </c>
      <c r="O104" s="219" t="b">
        <f t="array" ref="O104">IF(H104='Defects Status'!$N$2,"True")</f>
        <v>0</v>
      </c>
      <c r="P104" s="220">
        <f t="array" ref="P104">'Defects Status'!$N$2-'All Defects'!H104</f>
        <v>5</v>
      </c>
      <c r="Q104" s="219" t="str">
        <f t="array" ref="Q104">IF(P104&gt;10,"Greater",IF(AND(P104&gt;=5,P104&lt;=10),"Between","Less than"))</f>
        <v>Between</v>
      </c>
      <c r="R104" s="219" t="str">
        <f t="array" ref="R104">CONCATENATE(T104,"+",D104,"+",Q104)</f>
        <v>Open+3 - Medium+Between</v>
      </c>
      <c r="S104" s="219" t="b">
        <f t="array" ref="S104">IF(K104='Defects Status'!$N$2,"True")</f>
        <v>0</v>
      </c>
      <c r="T104" s="219" t="str">
        <f t="array" ref="T104">IF(C104 &lt;&gt; "Ready for Re-test",IF(C104 &lt;&gt; "Closed",IF(C104 &lt;&gt; "Rejected",IF(C104 &lt;&gt; "Deferred","Open","Closed"),"Closed"),"Closed"),"Ready for Re-test")</f>
        <v>Open</v>
      </c>
    </row>
    <row r="105" spans="1:20" ht="25.5" x14ac:dyDescent="0.2">
      <c r="A105" s="241">
        <v>4589</v>
      </c>
      <c r="B105" s="242" t="s">
        <v>118</v>
      </c>
      <c r="C105" s="242" t="s">
        <v>275</v>
      </c>
      <c r="D105" s="242" t="s">
        <v>5</v>
      </c>
      <c r="E105" s="241"/>
      <c r="F105" s="242" t="s">
        <v>329</v>
      </c>
      <c r="G105" s="242" t="s">
        <v>151</v>
      </c>
      <c r="H105" s="243">
        <v>38996</v>
      </c>
      <c r="I105" s="242" t="s">
        <v>239</v>
      </c>
      <c r="J105" s="242" t="s">
        <v>4</v>
      </c>
      <c r="K105" s="241"/>
      <c r="L105" s="219" t="str">
        <f t="array" ref="L105">IF(C105&lt;&gt; "Duplicate", IF(C105&lt;&gt; "Rejected", IF(C105&lt;&gt; "Deferred", CONCATENATE(C105,"+",D105),CONCATENATE("Closed+",D105)),CONCATENATE("Closed+",D105)),CONCATENATE("Closed+",D105))</f>
        <v>Fixed+2 - High</v>
      </c>
      <c r="M105" s="219" t="b">
        <f t="array" ref="M105">IF(H105=39001,"True")</f>
        <v>0</v>
      </c>
      <c r="N105" s="219" t="b">
        <f t="array" ref="N105">IF(K105=39001,"True")</f>
        <v>0</v>
      </c>
      <c r="O105" s="219" t="b">
        <f t="array" ref="O105">IF(H105='Defects Status'!$N$2,"True")</f>
        <v>0</v>
      </c>
      <c r="P105" s="220">
        <f t="array" ref="P105">'Defects Status'!$N$2-'All Defects'!H105</f>
        <v>5</v>
      </c>
      <c r="Q105" s="219" t="str">
        <f t="array" ref="Q105">IF(P105&gt;10,"Greater",IF(AND(P105&gt;=5,P105&lt;=10),"Between","Less than"))</f>
        <v>Between</v>
      </c>
      <c r="R105" s="219" t="str">
        <f t="array" ref="R105">CONCATENATE(T105,"+",D105,"+",Q105)</f>
        <v>Open+2 - High+Between</v>
      </c>
      <c r="S105" s="219" t="b">
        <f t="array" ref="S105">IF(K105='Defects Status'!$N$2,"True")</f>
        <v>0</v>
      </c>
      <c r="T105" s="219" t="str">
        <f t="array" ref="T105">IF(C105 &lt;&gt; "Ready for Re-test",IF(C105 &lt;&gt; "Closed",IF(C105 &lt;&gt; "Rejected",IF(C105 &lt;&gt; "Deferred","Open","Closed"),"Closed"),"Closed"),"Ready for Re-test")</f>
        <v>Open</v>
      </c>
    </row>
    <row r="106" spans="1:20" ht="25.5" x14ac:dyDescent="0.2">
      <c r="A106" s="241">
        <v>4632</v>
      </c>
      <c r="B106" s="242" t="s">
        <v>118</v>
      </c>
      <c r="C106" s="242" t="s">
        <v>337</v>
      </c>
      <c r="D106" s="242" t="s">
        <v>5</v>
      </c>
      <c r="E106" s="241"/>
      <c r="F106" s="242" t="s">
        <v>330</v>
      </c>
      <c r="G106" s="242" t="s">
        <v>151</v>
      </c>
      <c r="H106" s="243">
        <v>38996</v>
      </c>
      <c r="I106" s="242" t="s">
        <v>151</v>
      </c>
      <c r="J106" s="242" t="s">
        <v>4</v>
      </c>
      <c r="K106" s="241"/>
      <c r="L106" s="219" t="str">
        <f t="array" ref="L106">IF(C106&lt;&gt; "Duplicate", IF(C106&lt;&gt; "Rejected", IF(C106&lt;&gt; "Deferred", CONCATENATE(C106,"+",D106),CONCATENATE("Closed+",D106)),CONCATENATE("Closed+",D106)),CONCATENATE("Closed+",D106))</f>
        <v>Closed+2 - High</v>
      </c>
      <c r="M106" s="219" t="b">
        <f t="array" ref="M106">IF(H106=39001,"True")</f>
        <v>0</v>
      </c>
      <c r="N106" s="219" t="b">
        <f t="array" ref="N106">IF(K106=39001,"True")</f>
        <v>0</v>
      </c>
      <c r="O106" s="219" t="b">
        <f t="array" ref="O106">IF(H106='Defects Status'!$N$2,"True")</f>
        <v>0</v>
      </c>
      <c r="P106" s="220">
        <f t="array" ref="P106">'Defects Status'!$N$2-'All Defects'!H106</f>
        <v>5</v>
      </c>
      <c r="Q106" s="219" t="str">
        <f t="array" ref="Q106">IF(P106&gt;10,"Greater",IF(AND(P106&gt;=5,P106&lt;=10),"Between","Less than"))</f>
        <v>Between</v>
      </c>
      <c r="R106" s="219" t="str">
        <f t="array" ref="R106">CONCATENATE(T106,"+",D106,"+",Q106)</f>
        <v>Closed+2 - High+Between</v>
      </c>
      <c r="S106" s="219" t="b">
        <f t="array" ref="S106">IF(K106='Defects Status'!$N$2,"True")</f>
        <v>0</v>
      </c>
      <c r="T106" s="219" t="str">
        <f t="array" ref="T106">IF(C106 &lt;&gt; "Ready for Re-test",IF(C106 &lt;&gt; "Closed",IF(C106 &lt;&gt; "Rejected",IF(C106 &lt;&gt; "Deferred","Open","Closed"),"Closed"),"Closed"),"Ready for Re-test")</f>
        <v>Closed</v>
      </c>
    </row>
    <row r="107" spans="1:20" ht="38.25" x14ac:dyDescent="0.2">
      <c r="A107" s="241">
        <v>4633</v>
      </c>
      <c r="B107" s="242" t="s">
        <v>118</v>
      </c>
      <c r="C107" s="242" t="s">
        <v>275</v>
      </c>
      <c r="D107" s="242" t="s">
        <v>5</v>
      </c>
      <c r="E107" s="241"/>
      <c r="F107" s="242" t="s">
        <v>331</v>
      </c>
      <c r="G107" s="242" t="s">
        <v>151</v>
      </c>
      <c r="H107" s="243">
        <v>38996</v>
      </c>
      <c r="I107" s="242" t="s">
        <v>239</v>
      </c>
      <c r="J107" s="242" t="s">
        <v>4</v>
      </c>
      <c r="K107" s="241"/>
      <c r="L107" s="219" t="str">
        <f t="array" ref="L107">IF(C107&lt;&gt; "Duplicate", IF(C107&lt;&gt; "Rejected", IF(C107&lt;&gt; "Deferred", CONCATENATE(C107,"+",D107),CONCATENATE("Closed+",D107)),CONCATENATE("Closed+",D107)),CONCATENATE("Closed+",D107))</f>
        <v>Fixed+2 - High</v>
      </c>
      <c r="M107" s="219" t="b">
        <f t="array" ref="M107">IF(H107=39001,"True")</f>
        <v>0</v>
      </c>
      <c r="N107" s="219" t="b">
        <f t="array" ref="N107">IF(K107=39001,"True")</f>
        <v>0</v>
      </c>
      <c r="O107" s="219" t="b">
        <f t="array" ref="O107">IF(H107='Defects Status'!$N$2,"True")</f>
        <v>0</v>
      </c>
      <c r="P107" s="220">
        <f t="array" ref="P107">'Defects Status'!$N$2-'All Defects'!H107</f>
        <v>5</v>
      </c>
      <c r="Q107" s="219" t="str">
        <f t="array" ref="Q107">IF(P107&gt;10,"Greater",IF(AND(P107&gt;=5,P107&lt;=10),"Between","Less than"))</f>
        <v>Between</v>
      </c>
      <c r="R107" s="219" t="str">
        <f t="array" ref="R107">CONCATENATE(T107,"+",D107,"+",Q107)</f>
        <v>Open+2 - High+Between</v>
      </c>
      <c r="S107" s="219" t="b">
        <f t="array" ref="S107">IF(K107='Defects Status'!$N$2,"True")</f>
        <v>0</v>
      </c>
      <c r="T107" s="219" t="str">
        <f t="array" ref="T107">IF(C107 &lt;&gt; "Ready for Re-test",IF(C107 &lt;&gt; "Closed",IF(C107 &lt;&gt; "Rejected",IF(C107 &lt;&gt; "Deferred","Open","Closed"),"Closed"),"Closed"),"Ready for Re-test")</f>
        <v>Open</v>
      </c>
    </row>
    <row r="108" spans="1:20" ht="38.25" x14ac:dyDescent="0.2">
      <c r="A108" s="241">
        <v>4634</v>
      </c>
      <c r="B108" s="242" t="s">
        <v>118</v>
      </c>
      <c r="C108" s="242" t="s">
        <v>275</v>
      </c>
      <c r="D108" s="242" t="s">
        <v>2</v>
      </c>
      <c r="E108" s="241"/>
      <c r="F108" s="242" t="s">
        <v>332</v>
      </c>
      <c r="G108" s="242" t="s">
        <v>151</v>
      </c>
      <c r="H108" s="243">
        <v>38996</v>
      </c>
      <c r="I108" s="242" t="s">
        <v>239</v>
      </c>
      <c r="J108" s="242" t="s">
        <v>4</v>
      </c>
      <c r="K108" s="241"/>
      <c r="L108" s="219" t="str">
        <f t="array" ref="L108">IF(C108&lt;&gt; "Duplicate", IF(C108&lt;&gt; "Rejected", IF(C108&lt;&gt; "Deferred", CONCATENATE(C108,"+",D108),CONCATENATE("Closed+",D108)),CONCATENATE("Closed+",D108)),CONCATENATE("Closed+",D108))</f>
        <v>Fixed+3 - Medium</v>
      </c>
      <c r="M108" s="219" t="b">
        <f t="array" ref="M108">IF(H108=39001,"True")</f>
        <v>0</v>
      </c>
      <c r="N108" s="219" t="b">
        <f t="array" ref="N108">IF(K108=39001,"True")</f>
        <v>0</v>
      </c>
      <c r="O108" s="219" t="b">
        <f t="array" ref="O108">IF(H108='Defects Status'!$N$2,"True")</f>
        <v>0</v>
      </c>
      <c r="P108" s="220">
        <f t="array" ref="P108">'Defects Status'!$N$2-'All Defects'!H108</f>
        <v>5</v>
      </c>
      <c r="Q108" s="219" t="str">
        <f t="array" ref="Q108">IF(P108&gt;10,"Greater",IF(AND(P108&gt;=5,P108&lt;=10),"Between","Less than"))</f>
        <v>Between</v>
      </c>
      <c r="R108" s="219" t="str">
        <f t="array" ref="R108">CONCATENATE(T108,"+",D108,"+",Q108)</f>
        <v>Open+3 - Medium+Between</v>
      </c>
      <c r="S108" s="219" t="b">
        <f t="array" ref="S108">IF(K108='Defects Status'!$N$2,"True")</f>
        <v>0</v>
      </c>
      <c r="T108" s="219" t="str">
        <f t="array" ref="T108">IF(C108 &lt;&gt; "Ready for Re-test",IF(C108 &lt;&gt; "Closed",IF(C108 &lt;&gt; "Rejected",IF(C108 &lt;&gt; "Deferred","Open","Closed"),"Closed"),"Closed"),"Ready for Re-test")</f>
        <v>Open</v>
      </c>
    </row>
    <row r="109" spans="1:20" ht="25.5" x14ac:dyDescent="0.2">
      <c r="A109" s="241">
        <v>4635</v>
      </c>
      <c r="B109" s="242" t="s">
        <v>118</v>
      </c>
      <c r="C109" s="242" t="s">
        <v>275</v>
      </c>
      <c r="D109" s="242" t="s">
        <v>7</v>
      </c>
      <c r="E109" s="241"/>
      <c r="F109" s="242" t="s">
        <v>333</v>
      </c>
      <c r="G109" s="242" t="s">
        <v>151</v>
      </c>
      <c r="H109" s="243">
        <v>38996</v>
      </c>
      <c r="I109" s="242" t="s">
        <v>239</v>
      </c>
      <c r="J109" s="242" t="s">
        <v>4</v>
      </c>
      <c r="K109" s="241"/>
      <c r="L109" s="219" t="str">
        <f t="array" ref="L109">IF(C109&lt;&gt; "Duplicate", IF(C109&lt;&gt; "Rejected", IF(C109&lt;&gt; "Deferred", CONCATENATE(C109,"+",D109),CONCATENATE("Closed+",D109)),CONCATENATE("Closed+",D109)),CONCATENATE("Closed+",D109))</f>
        <v>Fixed+4 - Low</v>
      </c>
      <c r="M109" s="219" t="b">
        <f t="array" ref="M109">IF(H109=39001,"True")</f>
        <v>0</v>
      </c>
      <c r="N109" s="219" t="b">
        <f t="array" ref="N109">IF(K109=39001,"True")</f>
        <v>0</v>
      </c>
      <c r="O109" s="219" t="b">
        <f t="array" ref="O109">IF(H109='Defects Status'!$N$2,"True")</f>
        <v>0</v>
      </c>
      <c r="P109" s="220">
        <f t="array" ref="P109">'Defects Status'!$N$2-'All Defects'!H109</f>
        <v>5</v>
      </c>
      <c r="Q109" s="219" t="str">
        <f t="array" ref="Q109">IF(P109&gt;10,"Greater",IF(AND(P109&gt;=5,P109&lt;=10),"Between","Less than"))</f>
        <v>Between</v>
      </c>
      <c r="R109" s="219" t="str">
        <f t="array" ref="R109">CONCATENATE(T109,"+",D109,"+",Q109)</f>
        <v>Open+4 - Low+Between</v>
      </c>
      <c r="S109" s="219" t="b">
        <f t="array" ref="S109">IF(K109='Defects Status'!$N$2,"True")</f>
        <v>0</v>
      </c>
      <c r="T109" s="219" t="str">
        <f t="array" ref="T109">IF(C109 &lt;&gt; "Ready for Re-test",IF(C109 &lt;&gt; "Closed",IF(C109 &lt;&gt; "Rejected",IF(C109 &lt;&gt; "Deferred","Open","Closed"),"Closed"),"Closed"),"Ready for Re-test")</f>
        <v>Open</v>
      </c>
    </row>
    <row r="110" spans="1:20" ht="25.5" hidden="1" x14ac:dyDescent="0.2">
      <c r="A110" s="241">
        <v>4636</v>
      </c>
      <c r="B110" s="242" t="s">
        <v>118</v>
      </c>
      <c r="C110" s="242" t="s">
        <v>38</v>
      </c>
      <c r="D110" s="242" t="s">
        <v>7</v>
      </c>
      <c r="E110" s="241"/>
      <c r="F110" s="242" t="s">
        <v>334</v>
      </c>
      <c r="G110" s="242" t="s">
        <v>151</v>
      </c>
      <c r="H110" s="243">
        <v>38996</v>
      </c>
      <c r="I110" s="242" t="s">
        <v>151</v>
      </c>
      <c r="J110" s="242" t="s">
        <v>4</v>
      </c>
      <c r="K110" s="241"/>
      <c r="L110" s="219" t="str">
        <f t="array" ref="L110">IF(C110&lt;&gt; "Duplicate", IF(C110&lt;&gt; "Rejected", IF(C110&lt;&gt; "Deferred", CONCATENATE(C110,"+",D110),CONCATENATE("Closed+",D110)),CONCATENATE("Closed+",D110)),CONCATENATE("Closed+",D110))</f>
        <v>Closed+4 - Low</v>
      </c>
      <c r="M110" s="219" t="b">
        <f t="array" ref="M110">IF(H110=39001,"True")</f>
        <v>0</v>
      </c>
      <c r="N110" s="219" t="b">
        <f t="array" ref="N110">IF(K110=39001,"True")</f>
        <v>0</v>
      </c>
      <c r="O110" s="219" t="b">
        <f t="array" ref="O110">IF(H110='Defects Status'!$N$2,"True")</f>
        <v>0</v>
      </c>
      <c r="P110" s="220">
        <f t="array" ref="P110">'Defects Status'!$N$2-'All Defects'!H110</f>
        <v>5</v>
      </c>
      <c r="Q110" s="219" t="str">
        <f t="array" ref="Q110">IF(P110&gt;10,"Greater",IF(AND(P110&gt;=5,P110&lt;=10),"Between","Less than"))</f>
        <v>Between</v>
      </c>
      <c r="R110" s="219" t="str">
        <f t="array" ref="R110">CONCATENATE(T110,"+",D110,"+",Q110)</f>
        <v>Closed+4 - Low+Between</v>
      </c>
      <c r="S110" s="219" t="b">
        <f t="array" ref="S110">IF(K110='Defects Status'!$N$2,"True")</f>
        <v>0</v>
      </c>
      <c r="T110" s="219" t="str">
        <f t="array" ref="T110">IF(C110 &lt;&gt; "Ready for Re-test",IF(C110 &lt;&gt; "Closed",IF(C110 &lt;&gt; "Rejected",IF(C110 &lt;&gt; "Deferred","Open","Closed"),"Closed"),"Closed"),"Ready for Re-test")</f>
        <v>Closed</v>
      </c>
    </row>
    <row r="111" spans="1:20" ht="25.5" x14ac:dyDescent="0.2">
      <c r="A111" s="241">
        <v>4696</v>
      </c>
      <c r="B111" s="242" t="s">
        <v>118</v>
      </c>
      <c r="C111" s="242" t="s">
        <v>114</v>
      </c>
      <c r="D111" s="242" t="s">
        <v>5</v>
      </c>
      <c r="E111" s="241"/>
      <c r="F111" s="242" t="s">
        <v>338</v>
      </c>
      <c r="G111" s="242" t="s">
        <v>151</v>
      </c>
      <c r="H111" s="243">
        <v>39000</v>
      </c>
      <c r="I111" s="242" t="s">
        <v>301</v>
      </c>
      <c r="J111" s="242" t="s">
        <v>4</v>
      </c>
      <c r="K111" s="241"/>
      <c r="L111" s="219" t="str">
        <f t="array" ref="L111">IF(C111&lt;&gt; "Duplicate", IF(C111&lt;&gt; "Rejected", IF(C111&lt;&gt; "Deferred", CONCATENATE(C111,"+",D111),CONCATENATE("Closed+",D111)),CONCATENATE("Closed+",D111)),CONCATENATE("Closed+",D111))</f>
        <v>Assigned+2 - High</v>
      </c>
      <c r="M111" s="219" t="b">
        <f t="array" ref="M111">IF(H111=39001,"True")</f>
        <v>0</v>
      </c>
      <c r="N111" s="219" t="b">
        <f t="array" ref="N111">IF(K111=39001,"True")</f>
        <v>0</v>
      </c>
      <c r="O111" s="219" t="b">
        <f t="array" ref="O111">IF(H111='Defects Status'!$N$2,"True")</f>
        <v>0</v>
      </c>
      <c r="P111" s="220">
        <f t="array" ref="P111">'Defects Status'!$N$2-'All Defects'!H111</f>
        <v>1</v>
      </c>
      <c r="Q111" s="219" t="str">
        <f t="array" ref="Q111">IF(P111&gt;10,"Greater",IF(AND(P111&gt;=5,P111&lt;=10),"Between","Less than"))</f>
        <v>Less than</v>
      </c>
      <c r="R111" s="219" t="str">
        <f t="array" ref="R111">CONCATENATE(T111,"+",D111,"+",Q111)</f>
        <v>Open+2 - High+Less than</v>
      </c>
      <c r="S111" s="219" t="b">
        <f t="array" ref="S111">IF(K111='Defects Status'!$N$2,"True")</f>
        <v>0</v>
      </c>
      <c r="T111" s="219" t="str">
        <f t="array" ref="T111">IF(C111 &lt;&gt; "Ready for Re-test",IF(C111 &lt;&gt; "Closed",IF(C111 &lt;&gt; "Rejected",IF(C111 &lt;&gt; "Deferred","Open","Closed"),"Closed"),"Closed"),"Ready for Re-test")</f>
        <v>Open</v>
      </c>
    </row>
    <row r="112" spans="1:20" ht="25.5" x14ac:dyDescent="0.2">
      <c r="A112" s="241">
        <v>4701</v>
      </c>
      <c r="B112" s="242" t="s">
        <v>118</v>
      </c>
      <c r="C112" s="242" t="s">
        <v>337</v>
      </c>
      <c r="D112" s="242" t="s">
        <v>7</v>
      </c>
      <c r="E112" s="241"/>
      <c r="F112" s="242" t="s">
        <v>339</v>
      </c>
      <c r="G112" s="242" t="s">
        <v>151</v>
      </c>
      <c r="H112" s="243">
        <v>39000</v>
      </c>
      <c r="I112" s="242" t="s">
        <v>151</v>
      </c>
      <c r="J112" s="242" t="s">
        <v>4</v>
      </c>
      <c r="K112" s="241"/>
      <c r="L112" s="219" t="str">
        <f t="array" ref="L112">IF(C112&lt;&gt; "Duplicate", IF(C112&lt;&gt; "Rejected", IF(C112&lt;&gt; "Deferred", CONCATENATE(C112,"+",D112),CONCATENATE("Closed+",D112)),CONCATENATE("Closed+",D112)),CONCATENATE("Closed+",D112))</f>
        <v>Closed+4 - Low</v>
      </c>
      <c r="M112" s="219" t="b">
        <f t="array" ref="M112">IF(H112=39001,"True")</f>
        <v>0</v>
      </c>
      <c r="N112" s="219" t="b">
        <f t="array" ref="N112">IF(K112=39001,"True")</f>
        <v>0</v>
      </c>
      <c r="O112" s="219" t="b">
        <f t="array" ref="O112">IF(H112='Defects Status'!$N$2,"True")</f>
        <v>0</v>
      </c>
      <c r="P112" s="220">
        <f t="array" ref="P112">'Defects Status'!$N$2-'All Defects'!H112</f>
        <v>1</v>
      </c>
      <c r="Q112" s="219" t="str">
        <f t="array" ref="Q112">IF(P112&gt;10,"Greater",IF(AND(P112&gt;=5,P112&lt;=10),"Between","Less than"))</f>
        <v>Less than</v>
      </c>
      <c r="R112" s="219" t="str">
        <f t="array" ref="R112">CONCATENATE(T112,"+",D112,"+",Q112)</f>
        <v>Closed+4 - Low+Less than</v>
      </c>
      <c r="S112" s="219" t="b">
        <f t="array" ref="S112">IF(K112='Defects Status'!$N$2,"True")</f>
        <v>0</v>
      </c>
      <c r="T112" s="219" t="str">
        <f t="array" ref="T112">IF(C112 &lt;&gt; "Ready for Re-test",IF(C112 &lt;&gt; "Closed",IF(C112 &lt;&gt; "Rejected",IF(C112 &lt;&gt; "Deferred","Open","Closed"),"Closed"),"Closed"),"Ready for Re-test")</f>
        <v>Closed</v>
      </c>
    </row>
    <row r="113" spans="1:20" ht="25.5" x14ac:dyDescent="0.2">
      <c r="A113" s="241">
        <v>4715</v>
      </c>
      <c r="B113" s="242" t="s">
        <v>118</v>
      </c>
      <c r="C113" s="242" t="s">
        <v>275</v>
      </c>
      <c r="D113" s="242" t="s">
        <v>2</v>
      </c>
      <c r="E113" s="241"/>
      <c r="F113" s="242" t="s">
        <v>340</v>
      </c>
      <c r="G113" s="242" t="s">
        <v>3</v>
      </c>
      <c r="H113" s="243">
        <v>39000</v>
      </c>
      <c r="I113" s="242" t="s">
        <v>239</v>
      </c>
      <c r="J113" s="242" t="s">
        <v>4</v>
      </c>
      <c r="K113" s="243">
        <v>39010</v>
      </c>
      <c r="L113" s="219" t="str">
        <f t="array" ref="L113">IF(C113&lt;&gt; "Duplicate", IF(C113&lt;&gt; "Rejected", IF(C113&lt;&gt; "Deferred", CONCATENATE(C113,"+",D113),CONCATENATE("Closed+",D113)),CONCATENATE("Closed+",D113)),CONCATENATE("Closed+",D113))</f>
        <v>Fixed+3 - Medium</v>
      </c>
      <c r="M113" s="219" t="b">
        <f t="array" ref="M113">IF(H113=39001,"True")</f>
        <v>0</v>
      </c>
      <c r="N113" s="219" t="b">
        <f t="array" ref="N113">IF(K113=39001,"True")</f>
        <v>0</v>
      </c>
      <c r="O113" s="219" t="b">
        <f t="array" ref="O113">IF(H113='Defects Status'!$N$2,"True")</f>
        <v>0</v>
      </c>
      <c r="P113" s="220">
        <f t="array" ref="P113">'Defects Status'!$N$2-'All Defects'!H113</f>
        <v>1</v>
      </c>
      <c r="Q113" s="219" t="str">
        <f t="array" ref="Q113">IF(P113&gt;10,"Greater",IF(AND(P113&gt;=5,P113&lt;=10),"Between","Less than"))</f>
        <v>Less than</v>
      </c>
      <c r="R113" s="219" t="str">
        <f t="array" ref="R113">CONCATENATE(T113,"+",D113,"+",Q113)</f>
        <v>Open+3 - Medium+Less than</v>
      </c>
      <c r="S113" s="219" t="b">
        <f t="array" ref="S113">IF(K113='Defects Status'!$N$2,"True")</f>
        <v>0</v>
      </c>
      <c r="T113" s="219" t="str">
        <f t="array" ref="T113">IF(C113 &lt;&gt; "Ready for Re-test",IF(C113 &lt;&gt; "Closed",IF(C113 &lt;&gt; "Rejected",IF(C113 &lt;&gt; "Deferred","Open","Closed"),"Closed"),"Closed"),"Ready for Re-test")</f>
        <v>Open</v>
      </c>
    </row>
    <row r="114" spans="1:20" ht="25.5" x14ac:dyDescent="0.2">
      <c r="A114" s="241">
        <v>4750</v>
      </c>
      <c r="B114" s="242" t="s">
        <v>118</v>
      </c>
      <c r="C114" s="242" t="s">
        <v>270</v>
      </c>
      <c r="D114" s="242" t="s">
        <v>7</v>
      </c>
      <c r="E114" s="241"/>
      <c r="F114" s="242" t="s">
        <v>341</v>
      </c>
      <c r="G114" s="242" t="s">
        <v>3</v>
      </c>
      <c r="H114" s="243">
        <v>39000</v>
      </c>
      <c r="I114" s="242" t="s">
        <v>301</v>
      </c>
      <c r="J114" s="242" t="s">
        <v>4</v>
      </c>
      <c r="K114" s="243">
        <v>39010</v>
      </c>
      <c r="L114" s="219" t="str">
        <f t="array" ref="L114">IF(C114&lt;&gt; "Duplicate", IF(C114&lt;&gt; "Rejected", IF(C114&lt;&gt; "Deferred", CONCATENATE(C114,"+",D114),CONCATENATE("Closed+",D114)),CONCATENATE("Closed+",D114)),CONCATENATE("Closed+",D114))</f>
        <v>Closed+4 - Low</v>
      </c>
      <c r="M114" s="219" t="b">
        <f t="array" ref="M114">IF(H114=39001,"True")</f>
        <v>0</v>
      </c>
      <c r="N114" s="219" t="b">
        <f t="array" ref="N114">IF(K114=39001,"True")</f>
        <v>0</v>
      </c>
      <c r="O114" s="219" t="b">
        <f t="array" ref="O114">IF(H114='Defects Status'!$N$2,"True")</f>
        <v>0</v>
      </c>
      <c r="P114" s="220">
        <f t="array" ref="P114">'Defects Status'!$N$2-'All Defects'!H114</f>
        <v>1</v>
      </c>
      <c r="Q114" s="219" t="str">
        <f t="array" ref="Q114">IF(P114&gt;10,"Greater",IF(AND(P114&gt;=5,P114&lt;=10),"Between","Less than"))</f>
        <v>Less than</v>
      </c>
      <c r="R114" s="219" t="str">
        <f t="array" ref="R114">CONCATENATE(T114,"+",D114,"+",Q114)</f>
        <v>Closed+4 - Low+Less than</v>
      </c>
      <c r="S114" s="219" t="b">
        <f t="array" ref="S114">IF(K114='Defects Status'!$N$2,"True")</f>
        <v>0</v>
      </c>
      <c r="T114" s="219" t="str">
        <f t="array" ref="T114">IF(C114 &lt;&gt; "Ready for Re-test",IF(C114 &lt;&gt; "Closed",IF(C114 &lt;&gt; "Rejected",IF(C114 &lt;&gt; "Deferred","Open","Closed"),"Closed"),"Closed"),"Ready for Re-test")</f>
        <v>Closed</v>
      </c>
    </row>
    <row r="115" spans="1:20" ht="25.5" x14ac:dyDescent="0.2">
      <c r="A115" s="241">
        <v>4764</v>
      </c>
      <c r="B115" s="242" t="s">
        <v>118</v>
      </c>
      <c r="C115" s="242" t="s">
        <v>65</v>
      </c>
      <c r="D115" s="242" t="s">
        <v>2</v>
      </c>
      <c r="E115" s="241"/>
      <c r="F115" s="242" t="s">
        <v>342</v>
      </c>
      <c r="G115" s="242" t="s">
        <v>3</v>
      </c>
      <c r="H115" s="243">
        <v>39000</v>
      </c>
      <c r="I115" s="242" t="s">
        <v>301</v>
      </c>
      <c r="J115" s="242" t="s">
        <v>4</v>
      </c>
      <c r="K115" s="243">
        <v>39010</v>
      </c>
      <c r="L115" s="219" t="str">
        <f t="array" ref="L115">IF(C115&lt;&gt; "Duplicate", IF(C115&lt;&gt; "Rejected", IF(C115&lt;&gt; "Deferred", CONCATENATE(C115,"+",D115),CONCATENATE("Closed+",D115)),CONCATENATE("Closed+",D115)),CONCATENATE("Closed+",D115))</f>
        <v>New+3 - Medium</v>
      </c>
      <c r="M115" s="219" t="b">
        <f t="array" ref="M115">IF(H115=39001,"True")</f>
        <v>0</v>
      </c>
      <c r="N115" s="219" t="b">
        <f t="array" ref="N115">IF(K115=39001,"True")</f>
        <v>0</v>
      </c>
      <c r="O115" s="219" t="b">
        <f t="array" ref="O115">IF(H115='Defects Status'!$N$2,"True")</f>
        <v>0</v>
      </c>
      <c r="P115" s="220">
        <f t="array" ref="P115">'Defects Status'!$N$2-'All Defects'!H115</f>
        <v>1</v>
      </c>
      <c r="Q115" s="219" t="str">
        <f t="array" ref="Q115">IF(P115&gt;10,"Greater",IF(AND(P115&gt;=5,P115&lt;=10),"Between","Less than"))</f>
        <v>Less than</v>
      </c>
      <c r="R115" s="219" t="str">
        <f t="array" ref="R115">CONCATENATE(T115,"+",D115,"+",Q115)</f>
        <v>Open+3 - Medium+Less than</v>
      </c>
      <c r="S115" s="219" t="b">
        <f t="array" ref="S115">IF(K115='Defects Status'!$N$2,"True")</f>
        <v>0</v>
      </c>
      <c r="T115" s="219" t="str">
        <f t="array" ref="T115">IF(C115 &lt;&gt; "Ready for Re-test",IF(C115 &lt;&gt; "Closed",IF(C115 &lt;&gt; "Rejected",IF(C115 &lt;&gt; "Deferred","Open","Closed"),"Closed"),"Closed"),"Ready for Re-test")</f>
        <v>Open</v>
      </c>
    </row>
    <row r="116" spans="1:20" x14ac:dyDescent="0.2">
      <c r="L116" s="219" t="str">
        <f t="array" ref="L116">IF(C116&lt;&gt; "Duplicate", IF(C116&lt;&gt; "Rejected", IF(C116&lt;&gt; "Deferred", CONCATENATE(C116,"+",D116),CONCATENATE("Closed+",D116)),CONCATENATE("Closed+",D116)),CONCATENATE("Closed+",D116))</f>
        <v>+</v>
      </c>
      <c r="M116" s="219" t="b">
        <f t="array" ref="M116">IF(H116=39001,"True")</f>
        <v>0</v>
      </c>
      <c r="N116" s="219" t="b">
        <f t="array" ref="N116">IF(K116=39001,"True")</f>
        <v>0</v>
      </c>
      <c r="O116" s="219" t="b">
        <f t="array" ref="O116">IF(H116='Defects Status'!$N$2,"True")</f>
        <v>0</v>
      </c>
      <c r="P116" s="220">
        <f t="array" ref="P116">'Defects Status'!$N$2-'All Defects'!H116</f>
        <v>39001</v>
      </c>
      <c r="Q116" s="219" t="str">
        <f t="array" ref="Q116">IF(P116&gt;10,"Greater",IF(AND(P116&gt;=5,P116&lt;=10),"Between","Less than"))</f>
        <v>Greater</v>
      </c>
      <c r="R116" s="219" t="str">
        <f t="array" ref="R116">CONCATENATE(T116,"+",D116,"+",Q116)</f>
        <v>Open++Greater</v>
      </c>
      <c r="S116" s="219" t="b">
        <f t="array" ref="S116">IF(K116='Defects Status'!$N$2,"True")</f>
        <v>0</v>
      </c>
      <c r="T116" s="219" t="str">
        <f t="array" ref="T116">IF(C116 &lt;&gt; "Ready for Re-test",IF(C116 &lt;&gt; "Closed",IF(C116 &lt;&gt; "Rejected",IF(C116 &lt;&gt; "Deferred","Open","Closed"),"Closed"),"Closed"),"Ready for Re-test")</f>
        <v>Open</v>
      </c>
    </row>
    <row r="117" spans="1:20" x14ac:dyDescent="0.2">
      <c r="L117" s="219" t="str">
        <f t="array" ref="L117">IF(C117&lt;&gt; "Duplicate", IF(C117&lt;&gt; "Rejected", IF(C117&lt;&gt; "Deferred", CONCATENATE(C117,"+",D117),CONCATENATE("Closed+",D117)),CONCATENATE("Closed+",D117)),CONCATENATE("Closed+",D117))</f>
        <v>+</v>
      </c>
      <c r="M117" s="219" t="b">
        <f t="array" ref="M117">IF(H117=39001,"True")</f>
        <v>0</v>
      </c>
      <c r="N117" s="219" t="b">
        <f t="array" ref="N117">IF(K117=39001,"True")</f>
        <v>0</v>
      </c>
      <c r="O117" s="219" t="b">
        <f t="array" ref="O117">IF(H117='Defects Status'!$N$2,"True")</f>
        <v>0</v>
      </c>
      <c r="P117" s="220">
        <f t="array" ref="P117">'Defects Status'!$N$2-'All Defects'!H117</f>
        <v>39001</v>
      </c>
      <c r="Q117" s="219" t="str">
        <f t="array" ref="Q117">IF(P117&gt;10,"Greater",IF(AND(P117&gt;=5,P117&lt;=10),"Between","Less than"))</f>
        <v>Greater</v>
      </c>
      <c r="R117" s="219" t="str">
        <f t="array" ref="R117">CONCATENATE(T117,"+",D117,"+",Q117)</f>
        <v>Open++Greater</v>
      </c>
      <c r="S117" s="219" t="b">
        <f t="array" ref="S117">IF(K117='Defects Status'!$N$2,"True")</f>
        <v>0</v>
      </c>
      <c r="T117" s="219" t="str">
        <f t="array" ref="T117">IF(C117 &lt;&gt; "Ready for Re-test",IF(C117 &lt;&gt; "Closed",IF(C117 &lt;&gt; "Rejected",IF(C117 &lt;&gt; "Deferred","Open","Closed"),"Closed"),"Closed"),"Ready for Re-test")</f>
        <v>Open</v>
      </c>
    </row>
    <row r="118" spans="1:20" x14ac:dyDescent="0.2">
      <c r="L118" s="219" t="str">
        <f t="array" ref="L118">IF(C118&lt;&gt; "Duplicate", IF(C118&lt;&gt; "Rejected", IF(C118&lt;&gt; "Deferred", CONCATENATE(C118,"+",D118),CONCATENATE("Closed+",D118)),CONCATENATE("Closed+",D118)),CONCATENATE("Closed+",D118))</f>
        <v>+</v>
      </c>
      <c r="M118" s="219" t="b">
        <f t="array" ref="M118">IF(H118=39001,"True")</f>
        <v>0</v>
      </c>
      <c r="N118" s="219" t="b">
        <f t="array" ref="N118">IF(K118=39001,"True")</f>
        <v>0</v>
      </c>
      <c r="O118" s="219" t="b">
        <f t="array" ref="O118">IF(H118='Defects Status'!$N$2,"True")</f>
        <v>0</v>
      </c>
      <c r="P118" s="220">
        <f t="array" ref="P118">'Defects Status'!$N$2-'All Defects'!H118</f>
        <v>39001</v>
      </c>
      <c r="Q118" s="219" t="str">
        <f t="array" ref="Q118">IF(P118&gt;10,"Greater",IF(AND(P118&gt;=5,P118&lt;=10),"Between","Less than"))</f>
        <v>Greater</v>
      </c>
      <c r="R118" s="219" t="str">
        <f t="array" ref="R118">CONCATENATE(T118,"+",D118,"+",Q118)</f>
        <v>Open++Greater</v>
      </c>
      <c r="S118" s="219" t="b">
        <f t="array" ref="S118">IF(K118='Defects Status'!$N$2,"True")</f>
        <v>0</v>
      </c>
      <c r="T118" s="219" t="str">
        <f t="array" ref="T118">IF(C118 &lt;&gt; "Ready for Re-test",IF(C118 &lt;&gt; "Closed",IF(C118 &lt;&gt; "Rejected",IF(C118 &lt;&gt; "Deferred","Open","Closed"),"Closed"),"Closed"),"Ready for Re-test")</f>
        <v>Open</v>
      </c>
    </row>
    <row r="119" spans="1:20" x14ac:dyDescent="0.2">
      <c r="L119" s="219" t="str">
        <f t="array" ref="L119">IF(C119&lt;&gt; "Duplicate", IF(C119&lt;&gt; "Rejected", IF(C119&lt;&gt; "Deferred", CONCATENATE(C119,"+",D119),CONCATENATE("Closed+",D119)),CONCATENATE("Closed+",D119)),CONCATENATE("Closed+",D119))</f>
        <v>+</v>
      </c>
      <c r="M119" s="219" t="b">
        <f t="array" ref="M119">IF(H119=39001,"True")</f>
        <v>0</v>
      </c>
      <c r="N119" s="219" t="b">
        <f t="array" ref="N119">IF(K119=39001,"True")</f>
        <v>0</v>
      </c>
      <c r="O119" s="219" t="b">
        <f t="array" ref="O119">IF(H119='Defects Status'!$N$2,"True")</f>
        <v>0</v>
      </c>
      <c r="P119" s="220">
        <f t="array" ref="P119">'Defects Status'!$N$2-'All Defects'!H119</f>
        <v>39001</v>
      </c>
      <c r="Q119" s="219" t="str">
        <f t="array" ref="Q119">IF(P119&gt;10,"Greater",IF(AND(P119&gt;=5,P119&lt;=10),"Between","Less than"))</f>
        <v>Greater</v>
      </c>
      <c r="R119" s="219" t="str">
        <f t="array" ref="R119">CONCATENATE(T119,"+",D119,"+",Q119)</f>
        <v>Open++Greater</v>
      </c>
      <c r="S119" s="219" t="b">
        <f t="array" ref="S119">IF(K119='Defects Status'!$N$2,"True")</f>
        <v>0</v>
      </c>
      <c r="T119" s="219" t="str">
        <f t="array" ref="T119">IF(C119 &lt;&gt; "Ready for Re-test",IF(C119 &lt;&gt; "Closed",IF(C119 &lt;&gt; "Rejected",IF(C119 &lt;&gt; "Deferred","Open","Closed"),"Closed"),"Closed"),"Ready for Re-test")</f>
        <v>Open</v>
      </c>
    </row>
    <row r="120" spans="1:20" x14ac:dyDescent="0.2">
      <c r="L120" s="219" t="str">
        <f t="array" ref="L120">IF(C120&lt;&gt; "Duplicate", IF(C120&lt;&gt; "Rejected", IF(C120&lt;&gt; "Deferred", CONCATENATE(C120,"+",D120),CONCATENATE("Closed+",D120)),CONCATENATE("Closed+",D120)),CONCATENATE("Closed+",D120))</f>
        <v>+</v>
      </c>
      <c r="M120" s="219" t="b">
        <f t="array" ref="M120">IF(H120=39001,"True")</f>
        <v>0</v>
      </c>
      <c r="N120" s="219" t="b">
        <f t="array" ref="N120">IF(K120=39001,"True")</f>
        <v>0</v>
      </c>
      <c r="O120" s="219" t="b">
        <f t="array" ref="O120">IF(H120='Defects Status'!$N$2,"True")</f>
        <v>0</v>
      </c>
      <c r="P120" s="220">
        <f t="array" ref="P120">'Defects Status'!$N$2-'All Defects'!H120</f>
        <v>39001</v>
      </c>
      <c r="Q120" s="219" t="str">
        <f t="array" ref="Q120">IF(P120&gt;10,"Greater",IF(AND(P120&gt;=5,P120&lt;=10),"Between","Less than"))</f>
        <v>Greater</v>
      </c>
      <c r="R120" s="219" t="str">
        <f t="array" ref="R120">CONCATENATE(T120,"+",D120,"+",Q120)</f>
        <v>Open++Greater</v>
      </c>
      <c r="S120" s="219" t="b">
        <f t="array" ref="S120">IF(K120='Defects Status'!$N$2,"True")</f>
        <v>0</v>
      </c>
      <c r="T120" s="219" t="str">
        <f t="array" ref="T120">IF(C120 &lt;&gt; "Ready for Re-test",IF(C120 &lt;&gt; "Closed",IF(C120 &lt;&gt; "Rejected",IF(C120 &lt;&gt; "Deferred","Open","Closed"),"Closed"),"Closed"),"Ready for Re-test")</f>
        <v>Open</v>
      </c>
    </row>
    <row r="121" spans="1:20" x14ac:dyDescent="0.2">
      <c r="L121" s="219" t="str">
        <f t="array" ref="L121">IF(C121&lt;&gt; "Duplicate", IF(C121&lt;&gt; "Rejected", IF(C121&lt;&gt; "Deferred", CONCATENATE(C121,"+",D121),CONCATENATE("Closed+",D121)),CONCATENATE("Closed+",D121)),CONCATENATE("Closed+",D121))</f>
        <v>+</v>
      </c>
      <c r="M121" s="219" t="b">
        <f t="array" ref="M121">IF(H121=39001,"True")</f>
        <v>0</v>
      </c>
      <c r="N121" s="219" t="b">
        <f t="array" ref="N121">IF(K121=39001,"True")</f>
        <v>0</v>
      </c>
      <c r="O121" s="219" t="b">
        <f t="array" ref="O121">IF(H121='Defects Status'!$N$2,"True")</f>
        <v>0</v>
      </c>
      <c r="P121" s="220">
        <f t="array" ref="P121">'Defects Status'!$N$2-'All Defects'!H121</f>
        <v>39001</v>
      </c>
      <c r="Q121" s="219" t="str">
        <f t="array" ref="Q121">IF(P121&gt;10,"Greater",IF(AND(P121&gt;=5,P121&lt;=10),"Between","Less than"))</f>
        <v>Greater</v>
      </c>
      <c r="R121" s="219" t="str">
        <f t="array" ref="R121">CONCATENATE(T121,"+",D121,"+",Q121)</f>
        <v>Open++Greater</v>
      </c>
      <c r="S121" s="219" t="b">
        <f t="array" ref="S121">IF(K121='Defects Status'!$N$2,"True")</f>
        <v>0</v>
      </c>
      <c r="T121" s="219" t="str">
        <f t="array" ref="T121">IF(C121 &lt;&gt; "Ready for Re-test",IF(C121 &lt;&gt; "Closed",IF(C121 &lt;&gt; "Rejected",IF(C121 &lt;&gt; "Deferred","Open","Closed"),"Closed"),"Closed"),"Ready for Re-test")</f>
        <v>Open</v>
      </c>
    </row>
    <row r="122" spans="1:20" x14ac:dyDescent="0.2">
      <c r="L122" s="219" t="str">
        <f t="array" ref="L122">IF(C122&lt;&gt; "Duplicate", IF(C122&lt;&gt; "Rejected", IF(C122&lt;&gt; "Deferred", CONCATENATE(C122,"+",D122),CONCATENATE("Closed+",D122)),CONCATENATE("Closed+",D122)),CONCATENATE("Closed+",D122))</f>
        <v>+</v>
      </c>
      <c r="M122" s="219" t="b">
        <f t="array" ref="M122">IF(H122=39001,"True")</f>
        <v>0</v>
      </c>
      <c r="N122" s="219" t="b">
        <f t="array" ref="N122">IF(K122=39001,"True")</f>
        <v>0</v>
      </c>
      <c r="O122" s="219" t="b">
        <f t="array" ref="O122">IF(H122='Defects Status'!$N$2,"True")</f>
        <v>0</v>
      </c>
      <c r="P122" s="220">
        <f t="array" ref="P122">'Defects Status'!$N$2-'All Defects'!H122</f>
        <v>39001</v>
      </c>
      <c r="Q122" s="219" t="str">
        <f t="array" ref="Q122">IF(P122&gt;10,"Greater",IF(AND(P122&gt;=5,P122&lt;=10),"Between","Less than"))</f>
        <v>Greater</v>
      </c>
      <c r="R122" s="219" t="str">
        <f t="array" ref="R122">CONCATENATE(T122,"+",D122,"+",Q122)</f>
        <v>Open++Greater</v>
      </c>
      <c r="S122" s="219" t="b">
        <f t="array" ref="S122">IF(K122='Defects Status'!$N$2,"True")</f>
        <v>0</v>
      </c>
      <c r="T122" s="219" t="str">
        <f t="array" ref="T122">IF(C122 &lt;&gt; "Ready for Re-test",IF(C122 &lt;&gt; "Closed",IF(C122 &lt;&gt; "Rejected",IF(C122 &lt;&gt; "Deferred","Open","Closed"),"Closed"),"Closed"),"Ready for Re-test")</f>
        <v>Open</v>
      </c>
    </row>
    <row r="123" spans="1:20" x14ac:dyDescent="0.2">
      <c r="L123" s="219" t="str">
        <f t="array" ref="L123">IF(C123&lt;&gt; "Duplicate", IF(C123&lt;&gt; "Rejected", IF(C123&lt;&gt; "Deferred", CONCATENATE(C123,"+",D123),CONCATENATE("Closed+",D123)),CONCATENATE("Closed+",D123)),CONCATENATE("Closed+",D123))</f>
        <v>+</v>
      </c>
      <c r="M123" s="219" t="b">
        <f t="array" ref="M123">IF(H123=39001,"True")</f>
        <v>0</v>
      </c>
      <c r="N123" s="219" t="b">
        <f t="array" ref="N123">IF(K123=39001,"True")</f>
        <v>0</v>
      </c>
      <c r="O123" s="219" t="b">
        <f t="array" ref="O123">IF(H123='Defects Status'!$N$2,"True")</f>
        <v>0</v>
      </c>
      <c r="P123" s="220">
        <f t="array" ref="P123">'Defects Status'!$N$2-'All Defects'!H123</f>
        <v>39001</v>
      </c>
      <c r="Q123" s="219" t="str">
        <f t="array" ref="Q123">IF(P123&gt;10,"Greater",IF(AND(P123&gt;=5,P123&lt;=10),"Between","Less than"))</f>
        <v>Greater</v>
      </c>
      <c r="R123" s="219" t="str">
        <f t="array" ref="R123">CONCATENATE(T123,"+",D123,"+",Q123)</f>
        <v>Open++Greater</v>
      </c>
      <c r="S123" s="219" t="b">
        <f t="array" ref="S123">IF(K123='Defects Status'!$N$2,"True")</f>
        <v>0</v>
      </c>
      <c r="T123" s="219" t="str">
        <f t="array" ref="T123">IF(C123 &lt;&gt; "Ready for Re-test",IF(C123 &lt;&gt; "Closed",IF(C123 &lt;&gt; "Rejected",IF(C123 &lt;&gt; "Deferred","Open","Closed"),"Closed"),"Closed"),"Ready for Re-test")</f>
        <v>Open</v>
      </c>
    </row>
    <row r="124" spans="1:20" x14ac:dyDescent="0.2">
      <c r="L124" s="219" t="str">
        <f t="array" ref="L124">IF(C124&lt;&gt; "Duplicate", IF(C124&lt;&gt; "Rejected", IF(C124&lt;&gt; "Deferred", CONCATENATE(C124,"+",D124),CONCATENATE("Closed+",D124)),CONCATENATE("Closed+",D124)),CONCATENATE("Closed+",D124))</f>
        <v>+</v>
      </c>
      <c r="M124" s="219" t="b">
        <f t="array" ref="M124">IF(H124=39001,"True")</f>
        <v>0</v>
      </c>
      <c r="N124" s="219" t="b">
        <f t="array" ref="N124">IF(K124=39001,"True")</f>
        <v>0</v>
      </c>
      <c r="O124" s="219" t="b">
        <f t="array" ref="O124">IF(H124='Defects Status'!$N$2,"True")</f>
        <v>0</v>
      </c>
      <c r="P124" s="220">
        <f t="array" ref="P124">'Defects Status'!$N$2-'All Defects'!H124</f>
        <v>39001</v>
      </c>
      <c r="Q124" s="219" t="str">
        <f t="array" ref="Q124">IF(P124&gt;10,"Greater",IF(AND(P124&gt;=5,P124&lt;=10),"Between","Less than"))</f>
        <v>Greater</v>
      </c>
      <c r="R124" s="219" t="str">
        <f t="array" ref="R124">CONCATENATE(T124,"+",D124,"+",Q124)</f>
        <v>Open++Greater</v>
      </c>
      <c r="S124" s="219" t="b">
        <f t="array" ref="S124">IF(K124='Defects Status'!$N$2,"True")</f>
        <v>0</v>
      </c>
      <c r="T124" s="219" t="str">
        <f t="array" ref="T124">IF(C124 &lt;&gt; "Ready for Re-test",IF(C124 &lt;&gt; "Closed",IF(C124 &lt;&gt; "Rejected",IF(C124 &lt;&gt; "Deferred","Open","Closed"),"Closed"),"Closed"),"Ready for Re-test")</f>
        <v>Open</v>
      </c>
    </row>
    <row r="125" spans="1:20" x14ac:dyDescent="0.2">
      <c r="L125" s="219" t="str">
        <f t="array" ref="L125">IF(C125&lt;&gt; "Duplicate", IF(C125&lt;&gt; "Rejected", IF(C125&lt;&gt; "Deferred", CONCATENATE(C125,"+",D125),CONCATENATE("Closed+",D125)),CONCATENATE("Closed+",D125)),CONCATENATE("Closed+",D125))</f>
        <v>+</v>
      </c>
      <c r="M125" s="219" t="b">
        <f t="array" ref="M125">IF(H125=39001,"True")</f>
        <v>0</v>
      </c>
      <c r="N125" s="219" t="b">
        <f t="array" ref="N125">IF(K125=39001,"True")</f>
        <v>0</v>
      </c>
      <c r="O125" s="219" t="b">
        <f t="array" ref="O125">IF(H125='Defects Status'!$N$2,"True")</f>
        <v>0</v>
      </c>
      <c r="P125" s="220">
        <f t="array" ref="P125">'Defects Status'!$N$2-'All Defects'!H125</f>
        <v>39001</v>
      </c>
      <c r="Q125" s="219" t="str">
        <f t="array" ref="Q125">IF(P125&gt;10,"Greater",IF(AND(P125&gt;=5,P125&lt;=10),"Between","Less than"))</f>
        <v>Greater</v>
      </c>
      <c r="R125" s="219" t="str">
        <f t="array" ref="R125">CONCATENATE(T125,"+",D125,"+",Q125)</f>
        <v>Open++Greater</v>
      </c>
      <c r="S125" s="219" t="b">
        <f t="array" ref="S125">IF(K125='Defects Status'!$N$2,"True")</f>
        <v>0</v>
      </c>
      <c r="T125" s="219" t="str">
        <f t="array" ref="T125">IF(C125 &lt;&gt; "Ready for Re-test",IF(C125 &lt;&gt; "Closed",IF(C125 &lt;&gt; "Rejected",IF(C125 &lt;&gt; "Deferred","Open","Closed"),"Closed"),"Closed"),"Ready for Re-test")</f>
        <v>Open</v>
      </c>
    </row>
    <row r="126" spans="1:20" x14ac:dyDescent="0.2">
      <c r="L126" s="219" t="str">
        <f t="array" ref="L126">IF(C126&lt;&gt; "Duplicate", IF(C126&lt;&gt; "Rejected", IF(C126&lt;&gt; "Deferred", CONCATENATE(C126,"+",D126),CONCATENATE("Closed+",D126)),CONCATENATE("Closed+",D126)),CONCATENATE("Closed+",D126))</f>
        <v>+</v>
      </c>
      <c r="M126" s="219" t="b">
        <f t="array" ref="M126">IF(H126=39001,"True")</f>
        <v>0</v>
      </c>
      <c r="N126" s="219" t="b">
        <f t="array" ref="N126">IF(K126=39001,"True")</f>
        <v>0</v>
      </c>
      <c r="O126" s="222" t="b">
        <f t="array" ref="O126">IF(H126='Defects Status'!$N$2,"True")</f>
        <v>0</v>
      </c>
      <c r="P126" s="223">
        <f t="array" ref="P126">'Defects Status'!$N$2-'All Defects'!H126</f>
        <v>39001</v>
      </c>
      <c r="Q126" s="222" t="str">
        <f t="array" ref="Q126">IF(P126&gt;10,"Greater",IF(AND(P126&gt;=5,P126&lt;=10),"Between","Less than"))</f>
        <v>Greater</v>
      </c>
      <c r="R126" s="222" t="str">
        <f t="array" ref="R126">CONCATENATE(T126,"+",D126,"+",Q126)</f>
        <v>Open++Greater</v>
      </c>
      <c r="S126" s="222" t="b">
        <f t="array" ref="S126">IF(K126='Defects Status'!$N$2,"True")</f>
        <v>0</v>
      </c>
      <c r="T126" s="219" t="str">
        <f t="array" ref="T126">IF(C126 &lt;&gt; "Ready for Re-test",IF(C126 &lt;&gt; "Closed",IF(C126 &lt;&gt; "Rejected",IF(C126 &lt;&gt; "Deferred","Open","Closed"),"Closed"),"Closed"),"Ready for Re-test")</f>
        <v>Open</v>
      </c>
    </row>
    <row r="127" spans="1:20" x14ac:dyDescent="0.2">
      <c r="L127" s="219" t="str">
        <f t="array" ref="L127">IF(C127&lt;&gt; "Duplicate", IF(C127&lt;&gt; "Rejected", IF(C127&lt;&gt; "Deferred", CONCATENATE(C127,"+",D127),CONCATENATE("Closed+",D127)),CONCATENATE("Closed+",D127)),CONCATENATE("Closed+",D127))</f>
        <v>+</v>
      </c>
      <c r="M127" s="219" t="b">
        <f t="array" ref="M127">IF(H127=39001,"True")</f>
        <v>0</v>
      </c>
      <c r="N127" s="219" t="b">
        <f t="array" ref="N127">IF(K127=39001,"True")</f>
        <v>0</v>
      </c>
      <c r="O127" s="222" t="b">
        <f t="array" ref="O127">IF(H127='Defects Status'!$N$2,"True")</f>
        <v>0</v>
      </c>
      <c r="P127" s="223">
        <f t="array" ref="P127">'Defects Status'!$N$2-'All Defects'!H127</f>
        <v>39001</v>
      </c>
      <c r="Q127" s="222" t="str">
        <f t="array" ref="Q127">IF(P127&gt;10,"Greater",IF(AND(P127&gt;=5,P127&lt;=10),"Between","Less than"))</f>
        <v>Greater</v>
      </c>
      <c r="R127" s="222" t="str">
        <f t="array" ref="R127">CONCATENATE(T127,"+",D127,"+",Q127)</f>
        <v>Open++Greater</v>
      </c>
      <c r="S127" s="222" t="b">
        <f t="array" ref="S127">IF(K127='Defects Status'!$N$2,"True")</f>
        <v>0</v>
      </c>
      <c r="T127" s="219" t="str">
        <f t="array" ref="T127">IF(C127 &lt;&gt; "Ready for Re-test",IF(C127 &lt;&gt; "Closed",IF(C127 &lt;&gt; "Rejected",IF(C127 &lt;&gt; "Deferred","Open","Closed"),"Closed"),"Closed"),"Ready for Re-test")</f>
        <v>Open</v>
      </c>
    </row>
    <row r="128" spans="1:20" x14ac:dyDescent="0.2">
      <c r="L128" s="219" t="str">
        <f t="array" ref="L128">IF(C128&lt;&gt; "Duplicate", IF(C128&lt;&gt; "Rejected", IF(C128&lt;&gt; "Deferred", CONCATENATE(C128,"+",D128),CONCATENATE("Closed+",D128)),CONCATENATE("Closed+",D128)),CONCATENATE("Closed+",D128))</f>
        <v>+</v>
      </c>
      <c r="M128" s="219" t="b">
        <f t="array" ref="M128">IF(H128=39001,"True")</f>
        <v>0</v>
      </c>
      <c r="N128" s="219" t="b">
        <f t="array" ref="N128">IF(K128=39001,"True")</f>
        <v>0</v>
      </c>
      <c r="O128" s="222" t="b">
        <f t="array" ref="O128">IF(H128='Defects Status'!$N$2,"True")</f>
        <v>0</v>
      </c>
      <c r="P128" s="223">
        <f t="array" ref="P128">'Defects Status'!$N$2-'All Defects'!H128</f>
        <v>39001</v>
      </c>
      <c r="Q128" s="222" t="str">
        <f t="array" ref="Q128">IF(P128&gt;10,"Greater",IF(AND(P128&gt;=5,P128&lt;=10),"Between","Less than"))</f>
        <v>Greater</v>
      </c>
      <c r="R128" s="222" t="str">
        <f t="array" ref="R128">CONCATENATE(T128,"+",D128,"+",Q128)</f>
        <v>Open++Greater</v>
      </c>
      <c r="S128" s="222" t="b">
        <f t="array" ref="S128">IF(K128='Defects Status'!$N$2,"True")</f>
        <v>0</v>
      </c>
      <c r="T128" s="219" t="str">
        <f t="array" ref="T128">IF(C128 &lt;&gt; "Ready for Re-test",IF(C128 &lt;&gt; "Closed",IF(C128 &lt;&gt; "Rejected",IF(C128 &lt;&gt; "Deferred","Open","Closed"),"Closed"),"Closed"),"Ready for Re-test")</f>
        <v>Open</v>
      </c>
    </row>
    <row r="129" spans="12:20" x14ac:dyDescent="0.2">
      <c r="L129" s="219" t="str">
        <f t="array" ref="L129">IF(C129&lt;&gt; "Duplicate", IF(C129&lt;&gt; "Rejected", IF(C129&lt;&gt; "Deferred", CONCATENATE(C129,"+",D129),CONCATENATE("Closed+",D129)),CONCATENATE("Closed+",D129)),CONCATENATE("Closed+",D129))</f>
        <v>+</v>
      </c>
      <c r="M129" s="219" t="b">
        <f t="array" ref="M129">IF(H129=39001,"True")</f>
        <v>0</v>
      </c>
      <c r="N129" s="219" t="b">
        <f t="array" ref="N129">IF(K129=39001,"True")</f>
        <v>0</v>
      </c>
      <c r="O129" s="222" t="b">
        <f t="array" ref="O129">IF(H129='Defects Status'!$N$2,"True")</f>
        <v>0</v>
      </c>
      <c r="P129" s="223">
        <f t="array" ref="P129">'Defects Status'!$N$2-'All Defects'!H129</f>
        <v>39001</v>
      </c>
      <c r="Q129" s="222" t="str">
        <f t="array" ref="Q129">IF(P129&gt;10,"Greater",IF(AND(P129&gt;=5,P129&lt;=10),"Between","Less than"))</f>
        <v>Greater</v>
      </c>
      <c r="R129" s="222" t="str">
        <f t="array" ref="R129">CONCATENATE(T129,"+",D129,"+",Q129)</f>
        <v>Open++Greater</v>
      </c>
      <c r="S129" s="222" t="b">
        <f t="array" ref="S129">IF(K129='Defects Status'!$N$2,"True")</f>
        <v>0</v>
      </c>
      <c r="T129" s="219" t="str">
        <f t="array" ref="T129">IF(C129 &lt;&gt; "Ready for Re-test",IF(C129 &lt;&gt; "Closed",IF(C129 &lt;&gt; "Rejected",IF(C129 &lt;&gt; "Deferred","Open","Closed"),"Closed"),"Closed"),"Ready for Re-test")</f>
        <v>Open</v>
      </c>
    </row>
    <row r="130" spans="12:20" x14ac:dyDescent="0.2">
      <c r="L130" s="219" t="str">
        <f t="array" ref="L130">IF(C130&lt;&gt; "Duplicate", IF(C130&lt;&gt; "Rejected", IF(C130&lt;&gt; "Deferred", CONCATENATE(C130,"+",D130),CONCATENATE("Closed+",D130)),CONCATENATE("Closed+",D130)),CONCATENATE("Closed+",D130))</f>
        <v>+</v>
      </c>
      <c r="M130" s="219" t="b">
        <f t="array" ref="M130">IF(H130=39001,"True")</f>
        <v>0</v>
      </c>
      <c r="N130" s="219" t="b">
        <f t="array" ref="N130">IF(K130=39001,"True")</f>
        <v>0</v>
      </c>
      <c r="O130" s="222" t="b">
        <f t="array" ref="O130">IF(H130='Defects Status'!$N$2,"True")</f>
        <v>0</v>
      </c>
      <c r="P130" s="223">
        <f t="array" ref="P130">'Defects Status'!$N$2-'All Defects'!H130</f>
        <v>39001</v>
      </c>
      <c r="Q130" s="222" t="str">
        <f t="array" ref="Q130">IF(P130&gt;10,"Greater",IF(AND(P130&gt;=5,P130&lt;=10),"Between","Less than"))</f>
        <v>Greater</v>
      </c>
      <c r="R130" s="222" t="str">
        <f t="array" ref="R130">CONCATENATE(T130,"+",D130,"+",Q130)</f>
        <v>Open++Greater</v>
      </c>
      <c r="S130" s="222" t="b">
        <f t="array" ref="S130">IF(K130='Defects Status'!$N$2,"True")</f>
        <v>0</v>
      </c>
      <c r="T130" s="219" t="str">
        <f t="array" ref="T130">IF(C130 &lt;&gt; "Ready for Re-test",IF(C130 &lt;&gt; "Closed",IF(C130 &lt;&gt; "Rejected",IF(C130 &lt;&gt; "Deferred","Open","Closed"),"Closed"),"Closed"),"Ready for Re-test")</f>
        <v>Open</v>
      </c>
    </row>
    <row r="131" spans="12:20" x14ac:dyDescent="0.2">
      <c r="L131" s="219" t="str">
        <f t="array" ref="L131">IF(C131&lt;&gt; "Duplicate", IF(C131&lt;&gt; "Rejected", IF(C131&lt;&gt; "Deferred", CONCATENATE(C131,"+",D131),CONCATENATE("Closed+",D131)),CONCATENATE("Closed+",D131)),CONCATENATE("Closed+",D131))</f>
        <v>+</v>
      </c>
      <c r="M131" s="219" t="b">
        <f t="array" ref="M131">IF(H131=39001,"True")</f>
        <v>0</v>
      </c>
      <c r="N131" s="219" t="b">
        <f t="array" ref="N131">IF(K131=39001,"True")</f>
        <v>0</v>
      </c>
      <c r="O131" s="222" t="b">
        <f t="array" ref="O131">IF(H131='Defects Status'!$N$2,"True")</f>
        <v>0</v>
      </c>
      <c r="P131" s="223">
        <f t="array" ref="P131">'Defects Status'!$N$2-'All Defects'!H131</f>
        <v>39001</v>
      </c>
      <c r="Q131" s="222" t="str">
        <f t="array" ref="Q131">IF(P131&gt;10,"Greater",IF(AND(P131&gt;=5,P131&lt;=10),"Between","Less than"))</f>
        <v>Greater</v>
      </c>
      <c r="R131" s="222" t="str">
        <f t="array" ref="R131">CONCATENATE(T131,"+",D131,"+",Q131)</f>
        <v>Open++Greater</v>
      </c>
      <c r="S131" s="222" t="b">
        <f t="array" ref="S131">IF(K131='Defects Status'!$N$2,"True")</f>
        <v>0</v>
      </c>
      <c r="T131" s="219" t="str">
        <f t="array" ref="T131">IF(C131 &lt;&gt; "Ready for Re-test",IF(C131 &lt;&gt; "Closed",IF(C131 &lt;&gt; "Rejected",IF(C131 &lt;&gt; "Deferred","Open","Closed"),"Closed"),"Closed"),"Ready for Re-test")</f>
        <v>Open</v>
      </c>
    </row>
    <row r="132" spans="12:20" x14ac:dyDescent="0.2">
      <c r="L132" s="219" t="str">
        <f t="array" ref="L132">IF(C132&lt;&gt; "Duplicate", IF(C132&lt;&gt; "Rejected", IF(C132&lt;&gt; "Deferred", CONCATENATE(C132,"+",D132),CONCATENATE("Closed+",D132)),CONCATENATE("Closed+",D132)),CONCATENATE("Closed+",D132))</f>
        <v>+</v>
      </c>
      <c r="M132" s="219" t="b">
        <f t="array" ref="M132">IF(H132=39001,"True")</f>
        <v>0</v>
      </c>
      <c r="N132" s="219" t="b">
        <f t="array" ref="N132">IF(K132=39001,"True")</f>
        <v>0</v>
      </c>
      <c r="O132" s="222" t="b">
        <f t="array" ref="O132">IF(H132='Defects Status'!$N$2,"True")</f>
        <v>0</v>
      </c>
      <c r="P132" s="223">
        <f t="array" ref="P132">'Defects Status'!$N$2-'All Defects'!H132</f>
        <v>39001</v>
      </c>
      <c r="Q132" s="222" t="str">
        <f t="array" ref="Q132">IF(P132&gt;10,"Greater",IF(AND(P132&gt;=5,P132&lt;=10),"Between","Less than"))</f>
        <v>Greater</v>
      </c>
      <c r="R132" s="222" t="str">
        <f t="array" ref="R132">CONCATENATE(T132,"+",D132,"+",Q132)</f>
        <v>Open++Greater</v>
      </c>
      <c r="S132" s="222" t="b">
        <f t="array" ref="S132">IF(K132='Defects Status'!$N$2,"True")</f>
        <v>0</v>
      </c>
      <c r="T132" s="219" t="str">
        <f t="array" ref="T132">IF(C132 &lt;&gt; "Ready for Re-test",IF(C132 &lt;&gt; "Closed",IF(C132 &lt;&gt; "Rejected",IF(C132 &lt;&gt; "Deferred","Open","Closed"),"Closed"),"Closed"),"Ready for Re-test")</f>
        <v>Open</v>
      </c>
    </row>
    <row r="133" spans="12:20" x14ac:dyDescent="0.2">
      <c r="L133" s="219" t="str">
        <f t="array" ref="L133">IF(C133&lt;&gt; "Duplicate", IF(C133&lt;&gt; "Rejected", IF(C133&lt;&gt; "Deferred", CONCATENATE(C133,"+",D133),CONCATENATE("Closed+",D133)),CONCATENATE("Closed+",D133)),CONCATENATE("Closed+",D133))</f>
        <v>+</v>
      </c>
      <c r="M133" s="219" t="b">
        <f t="array" ref="M133">IF(H133=39001,"True")</f>
        <v>0</v>
      </c>
      <c r="N133" s="219" t="b">
        <f t="array" ref="N133">IF(K133=39001,"True")</f>
        <v>0</v>
      </c>
      <c r="O133" s="222" t="b">
        <f t="array" ref="O133">IF(H133='Defects Status'!$N$2,"True")</f>
        <v>0</v>
      </c>
      <c r="P133" s="223">
        <f t="array" ref="P133">'Defects Status'!$N$2-'All Defects'!H133</f>
        <v>39001</v>
      </c>
      <c r="Q133" s="222" t="str">
        <f t="array" ref="Q133">IF(P133&gt;10,"Greater",IF(AND(P133&gt;=5,P133&lt;=10),"Between","Less than"))</f>
        <v>Greater</v>
      </c>
      <c r="R133" s="222" t="str">
        <f t="array" ref="R133">CONCATENATE(T133,"+",D133,"+",Q133)</f>
        <v>Open++Greater</v>
      </c>
      <c r="S133" s="222" t="b">
        <f t="array" ref="S133">IF(K133='Defects Status'!$N$2,"True")</f>
        <v>0</v>
      </c>
      <c r="T133" s="219" t="str">
        <f t="array" ref="T133">IF(C133 &lt;&gt; "Ready for Re-test",IF(C133 &lt;&gt; "Closed",IF(C133 &lt;&gt; "Rejected",IF(C133 &lt;&gt; "Deferred","Open","Closed"),"Closed"),"Closed"),"Ready for Re-test")</f>
        <v>Open</v>
      </c>
    </row>
    <row r="134" spans="12:20" x14ac:dyDescent="0.2">
      <c r="L134" s="219" t="str">
        <f t="array" ref="L134">IF(C134&lt;&gt; "Duplicate", IF(C134&lt;&gt; "Rejected", IF(C134&lt;&gt; "Deferred", CONCATENATE(C134,"+",D134),CONCATENATE("Closed+",D134)),CONCATENATE("Closed+",D134)),CONCATENATE("Closed+",D134))</f>
        <v>+</v>
      </c>
      <c r="M134" s="219" t="b">
        <f t="array" ref="M134">IF(H134=39001,"True")</f>
        <v>0</v>
      </c>
      <c r="N134" s="219" t="b">
        <f t="array" ref="N134">IF(K134=39001,"True")</f>
        <v>0</v>
      </c>
      <c r="O134" s="222" t="b">
        <f t="array" ref="O134">IF(H134='Defects Status'!$N$2,"True")</f>
        <v>0</v>
      </c>
      <c r="P134" s="223">
        <f t="array" ref="P134">'Defects Status'!$N$2-'All Defects'!H134</f>
        <v>39001</v>
      </c>
      <c r="Q134" s="222" t="str">
        <f t="array" ref="Q134">IF(P134&gt;10,"Greater",IF(AND(P134&gt;=5,P134&lt;=10),"Between","Less than"))</f>
        <v>Greater</v>
      </c>
      <c r="R134" s="222" t="str">
        <f t="array" ref="R134">CONCATENATE(T134,"+",D134,"+",Q134)</f>
        <v>Open++Greater</v>
      </c>
      <c r="S134" s="222" t="b">
        <f t="array" ref="S134">IF(K134='Defects Status'!$N$2,"True")</f>
        <v>0</v>
      </c>
      <c r="T134" s="219" t="str">
        <f t="array" ref="T134">IF(C134 &lt;&gt; "Ready for Re-test",IF(C134 &lt;&gt; "Closed",IF(C134 &lt;&gt; "Rejected",IF(C134 &lt;&gt; "Deferred","Open","Closed"),"Closed"),"Closed"),"Ready for Re-test")</f>
        <v>Open</v>
      </c>
    </row>
    <row r="135" spans="12:20" x14ac:dyDescent="0.2">
      <c r="L135" s="219" t="str">
        <f t="array" ref="L135">IF(C135&lt;&gt; "Duplicate", IF(C135&lt;&gt; "Rejected", IF(C135&lt;&gt; "Deferred", CONCATENATE(C135,"+",D135),CONCATENATE("Closed+",D135)),CONCATENATE("Closed+",D135)),CONCATENATE("Closed+",D135))</f>
        <v>+</v>
      </c>
      <c r="M135" s="219" t="b">
        <f t="array" ref="M135">IF(H135=39001,"True")</f>
        <v>0</v>
      </c>
      <c r="N135" s="219" t="b">
        <f t="array" ref="N135">IF(K135=39001,"True")</f>
        <v>0</v>
      </c>
      <c r="O135" s="222" t="b">
        <f t="array" ref="O135">IF(H135='Defects Status'!$N$2,"True")</f>
        <v>0</v>
      </c>
      <c r="P135" s="223">
        <f t="array" ref="P135">'Defects Status'!$N$2-'All Defects'!H135</f>
        <v>39001</v>
      </c>
      <c r="Q135" s="222" t="str">
        <f t="array" ref="Q135">IF(P135&gt;10,"Greater",IF(AND(P135&gt;=5,P135&lt;=10),"Between","Less than"))</f>
        <v>Greater</v>
      </c>
      <c r="R135" s="222" t="str">
        <f t="array" ref="R135">CONCATENATE(T135,"+",D135,"+",Q135)</f>
        <v>Open++Greater</v>
      </c>
      <c r="S135" s="222" t="b">
        <f t="array" ref="S135">IF(K135='Defects Status'!$N$2,"True")</f>
        <v>0</v>
      </c>
      <c r="T135" s="219" t="str">
        <f t="array" ref="T135">IF(C135 &lt;&gt; "Ready for Re-test",IF(C135 &lt;&gt; "Closed",IF(C135 &lt;&gt; "Rejected",IF(C135 &lt;&gt; "Deferred","Open","Closed"),"Closed"),"Closed"),"Ready for Re-test")</f>
        <v>Open</v>
      </c>
    </row>
    <row r="136" spans="12:20" x14ac:dyDescent="0.2">
      <c r="L136" s="219" t="str">
        <f t="array" ref="L136">IF(C136&lt;&gt; "Duplicate", IF(C136&lt;&gt; "Rejected", IF(C136&lt;&gt; "Deferred", CONCATENATE(C136,"+",D136),CONCATENATE("Closed+",D136)),CONCATENATE("Closed+",D136)),CONCATENATE("Closed+",D136))</f>
        <v>+</v>
      </c>
      <c r="M136" s="219" t="b">
        <f t="array" ref="M136">IF(H136=39001,"True")</f>
        <v>0</v>
      </c>
      <c r="N136" s="219" t="b">
        <f t="array" ref="N136">IF(K136=39001,"True")</f>
        <v>0</v>
      </c>
      <c r="O136" s="222" t="b">
        <f t="array" ref="O136">IF(H136='Defects Status'!$N$2,"True")</f>
        <v>0</v>
      </c>
      <c r="P136" s="223">
        <f t="array" ref="P136">'Defects Status'!$N$2-'All Defects'!H136</f>
        <v>39001</v>
      </c>
      <c r="Q136" s="222" t="str">
        <f t="array" ref="Q136">IF(P136&gt;10,"Greater",IF(AND(P136&gt;=5,P136&lt;=10),"Between","Less than"))</f>
        <v>Greater</v>
      </c>
      <c r="R136" s="222" t="str">
        <f t="array" ref="R136">CONCATENATE(T136,"+",D136,"+",Q136)</f>
        <v>Open++Greater</v>
      </c>
      <c r="S136" s="222" t="b">
        <f t="array" ref="S136">IF(K136='Defects Status'!$N$2,"True")</f>
        <v>0</v>
      </c>
      <c r="T136" s="219" t="str">
        <f t="array" ref="T136">IF(C136 &lt;&gt; "Ready for Re-test",IF(C136 &lt;&gt; "Closed",IF(C136 &lt;&gt; "Rejected",IF(C136 &lt;&gt; "Deferred","Open","Closed"),"Closed"),"Closed"),"Ready for Re-test")</f>
        <v>Open</v>
      </c>
    </row>
    <row r="137" spans="12:20" x14ac:dyDescent="0.2">
      <c r="L137" s="219" t="str">
        <f t="array" ref="L137">IF(C137&lt;&gt; "Duplicate", IF(C137&lt;&gt; "Rejected", IF(C137&lt;&gt; "Deferred", CONCATENATE(C137,"+",D137),CONCATENATE("Closed+",D137)),CONCATENATE("Closed+",D137)),CONCATENATE("Closed+",D137))</f>
        <v>+</v>
      </c>
      <c r="M137" s="219" t="b">
        <f t="array" ref="M137">IF(H137=39001,"True")</f>
        <v>0</v>
      </c>
      <c r="N137" s="219" t="b">
        <f t="array" ref="N137">IF(K137=39001,"True")</f>
        <v>0</v>
      </c>
      <c r="O137" s="222" t="b">
        <f t="array" ref="O137">IF(H137='Defects Status'!$N$2,"True")</f>
        <v>0</v>
      </c>
      <c r="P137" s="223">
        <f t="array" ref="P137">'Defects Status'!$N$2-'All Defects'!H137</f>
        <v>39001</v>
      </c>
      <c r="Q137" s="222" t="str">
        <f t="array" ref="Q137">IF(P137&gt;10,"Greater",IF(AND(P137&gt;=5,P137&lt;=10),"Between","Less than"))</f>
        <v>Greater</v>
      </c>
      <c r="R137" s="222" t="str">
        <f t="array" ref="R137">CONCATENATE(T137,"+",D137,"+",Q137)</f>
        <v>Open++Greater</v>
      </c>
      <c r="S137" s="222" t="b">
        <f t="array" ref="S137">IF(K137='Defects Status'!$N$2,"True")</f>
        <v>0</v>
      </c>
      <c r="T137" s="219" t="str">
        <f t="array" ref="T137">IF(C137 &lt;&gt; "Ready for Re-test",IF(C137 &lt;&gt; "Closed",IF(C137 &lt;&gt; "Rejected",IF(C137 &lt;&gt; "Deferred","Open","Closed"),"Closed"),"Closed"),"Ready for Re-test")</f>
        <v>Open</v>
      </c>
    </row>
    <row r="138" spans="12:20" x14ac:dyDescent="0.2">
      <c r="L138" s="219" t="str">
        <f t="array" ref="L138">IF(C138&lt;&gt; "Duplicate", IF(C138&lt;&gt; "Rejected", IF(C138&lt;&gt; "Deferred", CONCATENATE(C138,"+",D138),CONCATENATE("Closed+",D138)),CONCATENATE("Closed+",D138)),CONCATENATE("Closed+",D138))</f>
        <v>+</v>
      </c>
      <c r="M138" s="219" t="b">
        <f t="array" ref="M138">IF(H138=39001,"True")</f>
        <v>0</v>
      </c>
      <c r="N138" s="219" t="b">
        <f t="array" ref="N138">IF(K138=39001,"True")</f>
        <v>0</v>
      </c>
      <c r="O138" s="222" t="b">
        <f t="array" ref="O138">IF(H138='Defects Status'!$N$2,"True")</f>
        <v>0</v>
      </c>
      <c r="P138" s="223">
        <f t="array" ref="P138">'Defects Status'!$N$2-'All Defects'!H138</f>
        <v>39001</v>
      </c>
      <c r="Q138" s="222" t="str">
        <f t="array" ref="Q138">IF(P138&gt;10,"Greater",IF(AND(P138&gt;=5,P138&lt;=10),"Between","Less than"))</f>
        <v>Greater</v>
      </c>
      <c r="R138" s="222" t="str">
        <f t="array" ref="R138">CONCATENATE(T138,"+",D138,"+",Q138)</f>
        <v>Open++Greater</v>
      </c>
      <c r="S138" s="222" t="b">
        <f t="array" ref="S138">IF(K138='Defects Status'!$N$2,"True")</f>
        <v>0</v>
      </c>
      <c r="T138" s="219" t="str">
        <f t="array" ref="T138">IF(C138 &lt;&gt; "Ready for Re-test",IF(C138 &lt;&gt; "Closed",IF(C138 &lt;&gt; "Rejected",IF(C138 &lt;&gt; "Deferred","Open","Closed"),"Closed"),"Closed"),"Ready for Re-test")</f>
        <v>Open</v>
      </c>
    </row>
    <row r="139" spans="12:20" x14ac:dyDescent="0.2">
      <c r="L139" s="219" t="str">
        <f t="array" ref="L139">IF(C139&lt;&gt; "Duplicate", IF(C139&lt;&gt; "Rejected", IF(C139&lt;&gt; "Deferred", CONCATENATE(C139,"+",D139),CONCATENATE("Closed+",D139)),CONCATENATE("Closed+",D139)),CONCATENATE("Closed+",D139))</f>
        <v>+</v>
      </c>
      <c r="M139" s="219" t="b">
        <f t="array" ref="M139">IF(H139=39001,"True")</f>
        <v>0</v>
      </c>
      <c r="N139" s="219" t="b">
        <f t="array" ref="N139">IF(K139=39001,"True")</f>
        <v>0</v>
      </c>
      <c r="O139" s="222" t="b">
        <f t="array" ref="O139">IF(H139='Defects Status'!$N$2,"True")</f>
        <v>0</v>
      </c>
      <c r="P139" s="223">
        <f t="array" ref="P139">'Defects Status'!$N$2-'All Defects'!H139</f>
        <v>39001</v>
      </c>
      <c r="Q139" s="222" t="str">
        <f t="array" ref="Q139">IF(P139&gt;10,"Greater",IF(AND(P139&gt;=5,P139&lt;=10),"Between","Less than"))</f>
        <v>Greater</v>
      </c>
      <c r="R139" s="222" t="str">
        <f t="array" ref="R139">CONCATENATE(T139,"+",D139,"+",Q139)</f>
        <v>Open++Greater</v>
      </c>
      <c r="S139" s="222" t="b">
        <f t="array" ref="S139">IF(K139='Defects Status'!$N$2,"True")</f>
        <v>0</v>
      </c>
      <c r="T139" s="219" t="str">
        <f t="array" ref="T139">IF(C139 &lt;&gt; "Ready for Re-test",IF(C139 &lt;&gt; "Closed",IF(C139 &lt;&gt; "Rejected",IF(C139 &lt;&gt; "Deferred","Open","Closed"),"Closed"),"Closed"),"Ready for Re-test")</f>
        <v>Open</v>
      </c>
    </row>
    <row r="140" spans="12:20" x14ac:dyDescent="0.2">
      <c r="L140" s="219" t="str">
        <f t="array" ref="L140">IF(C140&lt;&gt; "Duplicate", IF(C140&lt;&gt; "Rejected", IF(C140&lt;&gt; "Deferred", CONCATENATE(C140,"+",D140),CONCATENATE("Closed+",D140)),CONCATENATE("Closed+",D140)),CONCATENATE("Closed+",D140))</f>
        <v>+</v>
      </c>
      <c r="M140" s="219" t="b">
        <f t="array" ref="M140">IF(H140=39001,"True")</f>
        <v>0</v>
      </c>
      <c r="N140" s="219" t="b">
        <f t="array" ref="N140">IF(K140=39001,"True")</f>
        <v>0</v>
      </c>
      <c r="O140" s="222" t="b">
        <f t="array" ref="O140">IF(H140='Defects Status'!$N$2,"True")</f>
        <v>0</v>
      </c>
      <c r="P140" s="223">
        <f t="array" ref="P140">'Defects Status'!$N$2-'All Defects'!H140</f>
        <v>39001</v>
      </c>
      <c r="Q140" s="222" t="str">
        <f t="array" ref="Q140">IF(P140&gt;10,"Greater",IF(AND(P140&gt;=5,P140&lt;=10),"Between","Less than"))</f>
        <v>Greater</v>
      </c>
      <c r="R140" s="222" t="str">
        <f t="array" ref="R140">CONCATENATE(T140,"+",D140,"+",Q140)</f>
        <v>Open++Greater</v>
      </c>
      <c r="S140" s="222" t="b">
        <f t="array" ref="S140">IF(K140='Defects Status'!$N$2,"True")</f>
        <v>0</v>
      </c>
      <c r="T140" s="219" t="str">
        <f t="array" ref="T140">IF(C140 &lt;&gt; "Ready for Re-test",IF(C140 &lt;&gt; "Closed",IF(C140 &lt;&gt; "Rejected",IF(C140 &lt;&gt; "Deferred","Open","Closed"),"Closed"),"Closed"),"Ready for Re-test")</f>
        <v>Open</v>
      </c>
    </row>
    <row r="141" spans="12:20" x14ac:dyDescent="0.2">
      <c r="L141" s="219" t="str">
        <f t="array" ref="L141">IF(C141&lt;&gt; "Duplicate", IF(C141&lt;&gt; "Rejected", IF(C141&lt;&gt; "Deferred", CONCATENATE(C141,"+",D141),CONCATENATE("Closed+",D141)),CONCATENATE("Closed+",D141)),CONCATENATE("Closed+",D141))</f>
        <v>+</v>
      </c>
      <c r="M141" s="219" t="b">
        <f t="array" ref="M141">IF(H141=39001,"True")</f>
        <v>0</v>
      </c>
      <c r="N141" s="219" t="b">
        <f t="array" ref="N141">IF(K141=39001,"True")</f>
        <v>0</v>
      </c>
      <c r="O141" s="222" t="b">
        <f t="array" ref="O141">IF(H141='Defects Status'!$N$2,"True")</f>
        <v>0</v>
      </c>
      <c r="P141" s="223">
        <f t="array" ref="P141">'Defects Status'!$N$2-'All Defects'!H141</f>
        <v>39001</v>
      </c>
      <c r="Q141" s="222" t="str">
        <f t="array" ref="Q141">IF(P141&gt;10,"Greater",IF(AND(P141&gt;=5,P141&lt;=10),"Between","Less than"))</f>
        <v>Greater</v>
      </c>
      <c r="R141" s="222" t="str">
        <f t="array" ref="R141">CONCATENATE(T141,"+",D141,"+",Q141)</f>
        <v>Open++Greater</v>
      </c>
      <c r="S141" s="222" t="b">
        <f t="array" ref="S141">IF(K141='Defects Status'!$N$2,"True")</f>
        <v>0</v>
      </c>
      <c r="T141" s="219" t="str">
        <f t="array" ref="T141">IF(C141 &lt;&gt; "Ready for Re-test",IF(C141 &lt;&gt; "Closed",IF(C141 &lt;&gt; "Rejected",IF(C141 &lt;&gt; "Deferred","Open","Closed"),"Closed"),"Closed"),"Ready for Re-test")</f>
        <v>Open</v>
      </c>
    </row>
    <row r="142" spans="12:20" x14ac:dyDescent="0.2">
      <c r="L142" s="219"/>
      <c r="M142" s="219" t="b">
        <f t="array" ref="M142">IF(H142=39001,"True")</f>
        <v>0</v>
      </c>
      <c r="N142" s="219" t="b">
        <f t="array" ref="N142">IF(K142=39001,"True")</f>
        <v>0</v>
      </c>
      <c r="O142" s="222" t="b">
        <f t="array" ref="O142">IF(H142='Defects Status'!$N$2,"True")</f>
        <v>0</v>
      </c>
      <c r="P142" s="223">
        <f t="array" ref="P142">'Defects Status'!$N$2-'All Defects'!H142</f>
        <v>39001</v>
      </c>
      <c r="Q142" s="222" t="str">
        <f t="array" ref="Q142">IF(P142&gt;10,"Greater",IF(AND(P142&gt;=5,P142&lt;=10),"Between","Less than"))</f>
        <v>Greater</v>
      </c>
      <c r="R142" s="222" t="str">
        <f t="array" ref="R142">CONCATENATE(T142,"+",D142,"+",Q142)</f>
        <v>Open++Greater</v>
      </c>
      <c r="S142" s="222" t="b">
        <f t="array" ref="S142">IF(K142='Defects Status'!$N$2,"True")</f>
        <v>0</v>
      </c>
      <c r="T142" s="219" t="str">
        <f t="array" ref="T142">IF(C142 &lt;&gt; "Ready for Re-test",IF(C142 &lt;&gt; "Closed",IF(C142 &lt;&gt; "Rejected",IF(C142 &lt;&gt; "Deferred","Open","Closed"),"Closed"),"Closed"),"Ready for Re-test")</f>
        <v>Open</v>
      </c>
    </row>
    <row r="143" spans="12:20" x14ac:dyDescent="0.2">
      <c r="L143" s="219"/>
      <c r="M143" s="219" t="b">
        <f t="array" ref="M143">IF(H143=39001,"True")</f>
        <v>0</v>
      </c>
      <c r="N143" s="219" t="b">
        <f t="array" ref="N143">IF(K143=39001,"True")</f>
        <v>0</v>
      </c>
      <c r="O143" s="222" t="b">
        <f t="array" ref="O143">IF(H143='Defects Status'!$N$2,"True")</f>
        <v>0</v>
      </c>
      <c r="P143" s="223">
        <f t="array" ref="P143">'Defects Status'!$N$2-'All Defects'!H143</f>
        <v>39001</v>
      </c>
      <c r="Q143" s="222" t="str">
        <f t="array" ref="Q143">IF(P143&gt;10,"Greater",IF(AND(P143&gt;=5,P143&lt;=10),"Between","Less than"))</f>
        <v>Greater</v>
      </c>
      <c r="R143" s="222" t="str">
        <f t="array" ref="R143">CONCATENATE(T143,"+",D143,"+",Q143)</f>
        <v>Open++Greater</v>
      </c>
      <c r="S143" s="222" t="b">
        <f t="array" ref="S143">IF(K143='Defects Status'!$N$2,"True")</f>
        <v>0</v>
      </c>
      <c r="T143" s="219" t="str">
        <f t="array" ref="T143">IF(C143 &lt;&gt; "Ready for Re-test",IF(C143 &lt;&gt; "Closed",IF(C143 &lt;&gt; "Rejected",IF(C143 &lt;&gt; "Deferred","Open","Closed"),"Closed"),"Closed"),"Ready for Re-test")</f>
        <v>Open</v>
      </c>
    </row>
    <row r="144" spans="12:20" x14ac:dyDescent="0.2">
      <c r="L144" s="219"/>
      <c r="M144" s="219" t="b">
        <f t="array" ref="M144">IF(H144=39001,"True")</f>
        <v>0</v>
      </c>
      <c r="N144" s="219" t="b">
        <f t="array" ref="N144">IF(K144=39001,"True")</f>
        <v>0</v>
      </c>
      <c r="O144" s="222" t="b">
        <f t="array" ref="O144">IF(H144='Defects Status'!$N$2,"True")</f>
        <v>0</v>
      </c>
      <c r="P144" s="223">
        <f t="array" ref="P144">'Defects Status'!$N$2-'All Defects'!H144</f>
        <v>39001</v>
      </c>
      <c r="Q144" s="222" t="str">
        <f t="array" ref="Q144">IF(P144&gt;10,"Greater",IF(AND(P144&gt;=5,P144&lt;=10),"Between","Less than"))</f>
        <v>Greater</v>
      </c>
      <c r="R144" s="222" t="str">
        <f t="array" ref="R144">CONCATENATE(T144,"+",D144,"+",Q144)</f>
        <v>Open++Greater</v>
      </c>
      <c r="S144" s="222" t="b">
        <f t="array" ref="S144">IF(K144='Defects Status'!$N$2,"True")</f>
        <v>0</v>
      </c>
      <c r="T144" s="219" t="str">
        <f t="array" ref="T144">IF(C144 &lt;&gt; "Ready for Re-test",IF(C144 &lt;&gt; "Closed",IF(C144 &lt;&gt; "Rejected",IF(C144 &lt;&gt; "Deferred","Open","Closed"),"Closed"),"Closed"),"Ready for Re-test")</f>
        <v>Open</v>
      </c>
    </row>
    <row r="145" spans="12:20" x14ac:dyDescent="0.2">
      <c r="L145" s="219"/>
      <c r="M145" s="219" t="b">
        <f t="array" ref="M145">IF(H145=39001,"True")</f>
        <v>0</v>
      </c>
      <c r="N145" s="219" t="b">
        <f t="array" ref="N145">IF(K145=39001,"True")</f>
        <v>0</v>
      </c>
      <c r="O145" s="222" t="b">
        <f t="array" ref="O145">IF(H145='Defects Status'!$N$2,"True")</f>
        <v>0</v>
      </c>
      <c r="P145" s="223">
        <f t="array" ref="P145">'Defects Status'!$N$2-'All Defects'!H145</f>
        <v>39001</v>
      </c>
      <c r="Q145" s="222" t="str">
        <f t="array" ref="Q145">IF(P145&gt;10,"Greater",IF(AND(P145&gt;=5,P145&lt;=10),"Between","Less than"))</f>
        <v>Greater</v>
      </c>
      <c r="R145" s="222" t="str">
        <f t="array" ref="R145">CONCATENATE(T145,"+",D145,"+",Q145)</f>
        <v>Open++Greater</v>
      </c>
      <c r="S145" s="222" t="b">
        <f t="array" ref="S145">IF(K145='Defects Status'!$N$2,"True")</f>
        <v>0</v>
      </c>
      <c r="T145" s="219" t="str">
        <f t="array" ref="T145">IF(C145 &lt;&gt; "Ready for Re-test",IF(C145 &lt;&gt; "Closed",IF(C145 &lt;&gt; "Rejected",IF(C145 &lt;&gt; "Deferred","Open","Closed"),"Closed"),"Closed"),"Ready for Re-test")</f>
        <v>Open</v>
      </c>
    </row>
    <row r="146" spans="12:20" x14ac:dyDescent="0.2">
      <c r="L146" s="219"/>
      <c r="M146" s="219" t="b">
        <f t="array" ref="M146">IF(H146=39001,"True")</f>
        <v>0</v>
      </c>
      <c r="N146" s="219" t="b">
        <f t="array" ref="N146">IF(K146=39001,"True")</f>
        <v>0</v>
      </c>
      <c r="O146" s="222" t="b">
        <f t="array" ref="O146">IF(H146='Defects Status'!$N$2,"True")</f>
        <v>0</v>
      </c>
      <c r="P146" s="223">
        <f t="array" ref="P146">'Defects Status'!$N$2-'All Defects'!H146</f>
        <v>39001</v>
      </c>
      <c r="Q146" s="222" t="str">
        <f t="array" ref="Q146">IF(P146&gt;10,"Greater",IF(AND(P146&gt;=5,P146&lt;=10),"Between","Less than"))</f>
        <v>Greater</v>
      </c>
      <c r="R146" s="222" t="str">
        <f t="array" ref="R146">CONCATENATE(T146,"+",D146,"+",Q146)</f>
        <v>Open++Greater</v>
      </c>
      <c r="S146" s="222" t="b">
        <f t="array" ref="S146">IF(K146='Defects Status'!$N$2,"True")</f>
        <v>0</v>
      </c>
      <c r="T146" s="219" t="str">
        <f t="array" ref="T146">IF(C146 &lt;&gt; "Ready for Re-test",IF(C146 &lt;&gt; "Closed",IF(C146 &lt;&gt; "Rejected",IF(C146 &lt;&gt; "Deferred","Open","Closed"),"Closed"),"Closed"),"Ready for Re-test")</f>
        <v>Open</v>
      </c>
    </row>
    <row r="147" spans="12:20" x14ac:dyDescent="0.2">
      <c r="L147" s="219"/>
      <c r="M147" s="219" t="b">
        <f t="array" ref="M147">IF(H147=39001,"True")</f>
        <v>0</v>
      </c>
      <c r="N147" s="219" t="b">
        <f t="array" ref="N147">IF(K147=39001,"True")</f>
        <v>0</v>
      </c>
      <c r="O147" s="222" t="b">
        <f t="array" ref="O147">IF(H147='Defects Status'!$N$2,"True")</f>
        <v>0</v>
      </c>
      <c r="P147" s="223">
        <f t="array" ref="P147">'Defects Status'!$N$2-'All Defects'!H147</f>
        <v>39001</v>
      </c>
      <c r="Q147" s="222" t="str">
        <f t="array" ref="Q147">IF(P147&gt;10,"Greater",IF(AND(P147&gt;=5,P147&lt;=10),"Between","Less than"))</f>
        <v>Greater</v>
      </c>
      <c r="R147" s="222" t="str">
        <f t="array" ref="R147">CONCATENATE(T147,"+",D147,"+",Q147)</f>
        <v>Open++Greater</v>
      </c>
      <c r="S147" s="222" t="b">
        <f t="array" ref="S147">IF(K147='Defects Status'!$N$2,"True")</f>
        <v>0</v>
      </c>
      <c r="T147" s="219" t="str">
        <f t="array" ref="T147">IF(C147 &lt;&gt; "Ready for Re-test",IF(C147 &lt;&gt; "Closed",IF(C147 &lt;&gt; "Rejected",IF(C147 &lt;&gt; "Deferred","Open","Closed"),"Closed"),"Closed"),"Ready for Re-test")</f>
        <v>Open</v>
      </c>
    </row>
    <row r="148" spans="12:20" x14ac:dyDescent="0.2">
      <c r="L148" s="219"/>
      <c r="M148" s="219" t="b">
        <f t="array" ref="M148">IF(H148=39001,"True")</f>
        <v>0</v>
      </c>
      <c r="N148" s="219" t="b">
        <f t="array" ref="N148">IF(K148=39001,"True")</f>
        <v>0</v>
      </c>
      <c r="O148" s="222" t="b">
        <f t="array" ref="O148">IF(H148='Defects Status'!$N$2,"True")</f>
        <v>0</v>
      </c>
      <c r="P148" s="223">
        <f t="array" ref="P148">'Defects Status'!$N$2-'All Defects'!H148</f>
        <v>39001</v>
      </c>
      <c r="Q148" s="222" t="str">
        <f t="array" ref="Q148">IF(P148&gt;10,"Greater",IF(AND(P148&gt;=5,P148&lt;=10),"Between","Less than"))</f>
        <v>Greater</v>
      </c>
      <c r="R148" s="222" t="str">
        <f t="array" ref="R148">CONCATENATE(T148,"+",D148,"+",Q148)</f>
        <v>Open++Greater</v>
      </c>
      <c r="S148" s="222" t="b">
        <f t="array" ref="S148">IF(K148='Defects Status'!$N$2,"True")</f>
        <v>0</v>
      </c>
      <c r="T148" s="219" t="str">
        <f t="array" ref="T148">IF(C148 &lt;&gt; "Ready for Re-test",IF(C148 &lt;&gt; "Closed",IF(C148 &lt;&gt; "Rejected",IF(C148 &lt;&gt; "Deferred","Open","Closed"),"Closed"),"Closed"),"Ready for Re-test")</f>
        <v>Open</v>
      </c>
    </row>
    <row r="149" spans="12:20" x14ac:dyDescent="0.2">
      <c r="L149" s="219"/>
      <c r="M149" s="219" t="b">
        <f t="array" ref="M149">IF(H149=39001,"True")</f>
        <v>0</v>
      </c>
      <c r="N149" s="219" t="b">
        <f t="array" ref="N149">IF(K149=39001,"True")</f>
        <v>0</v>
      </c>
      <c r="O149" s="222" t="b">
        <f t="array" ref="O149">IF(H149='Defects Status'!$N$2,"True")</f>
        <v>0</v>
      </c>
      <c r="P149" s="223">
        <f t="array" ref="P149">'Defects Status'!$N$2-'All Defects'!H149</f>
        <v>39001</v>
      </c>
      <c r="Q149" s="222" t="str">
        <f t="array" ref="Q149">IF(P149&gt;10,"Greater",IF(AND(P149&gt;=5,P149&lt;=10),"Between","Less than"))</f>
        <v>Greater</v>
      </c>
      <c r="R149" s="222" t="str">
        <f t="array" ref="R149">CONCATENATE(T149,"+",D149,"+",Q149)</f>
        <v>Open++Greater</v>
      </c>
      <c r="S149" s="222" t="b">
        <f t="array" ref="S149">IF(K149='Defects Status'!$N$2,"True")</f>
        <v>0</v>
      </c>
      <c r="T149" s="219" t="str">
        <f t="array" ref="T149">IF(C149 &lt;&gt; "Ready for Re-test",IF(C149 &lt;&gt; "Closed",IF(C149 &lt;&gt; "Rejected",IF(C149 &lt;&gt; "Deferred","Open","Closed"),"Closed"),"Closed"),"Ready for Re-test")</f>
        <v>Open</v>
      </c>
    </row>
    <row r="150" spans="12:20" x14ac:dyDescent="0.2">
      <c r="L150" s="219"/>
      <c r="M150" s="219" t="b">
        <f t="array" ref="M150">IF(H150=39001,"True")</f>
        <v>0</v>
      </c>
      <c r="N150" s="219" t="b">
        <f t="array" ref="N150">IF(K150=39001,"True")</f>
        <v>0</v>
      </c>
      <c r="O150" s="222" t="b">
        <f t="array" ref="O150">IF(H150='Defects Status'!$N$2,"True")</f>
        <v>0</v>
      </c>
      <c r="P150" s="223">
        <f t="array" ref="P150">'Defects Status'!$N$2-'All Defects'!H150</f>
        <v>39001</v>
      </c>
      <c r="Q150" s="222" t="str">
        <f t="array" ref="Q150">IF(P150&gt;10,"Greater",IF(AND(P150&gt;=5,P150&lt;=10),"Between","Less than"))</f>
        <v>Greater</v>
      </c>
      <c r="R150" s="222" t="str">
        <f t="array" ref="R150">CONCATENATE(T150,"+",D150,"+",Q150)</f>
        <v>Open++Greater</v>
      </c>
      <c r="S150" s="222" t="b">
        <f t="array" ref="S150">IF(K150='Defects Status'!$N$2,"True")</f>
        <v>0</v>
      </c>
      <c r="T150" s="219" t="str">
        <f t="array" ref="T150">IF(C150 &lt;&gt; "Ready for Re-test",IF(C150 &lt;&gt; "Closed",IF(C150 &lt;&gt; "Rejected",IF(C150 &lt;&gt; "Deferred","Open","Closed"),"Closed"),"Closed"),"Ready for Re-test")</f>
        <v>Open</v>
      </c>
    </row>
    <row r="151" spans="12:20" x14ac:dyDescent="0.2">
      <c r="L151" s="219"/>
      <c r="M151" s="219" t="b">
        <f t="array" ref="M151">IF(H151=39001,"True")</f>
        <v>0</v>
      </c>
      <c r="N151" s="219" t="b">
        <f t="array" ref="N151">IF(K151=39001,"True")</f>
        <v>0</v>
      </c>
      <c r="O151" s="222" t="b">
        <f t="array" ref="O151">IF(H151='Defects Status'!$N$2,"True")</f>
        <v>0</v>
      </c>
      <c r="P151" s="223">
        <f t="array" ref="P151">'Defects Status'!$N$2-'All Defects'!H151</f>
        <v>39001</v>
      </c>
      <c r="Q151" s="222" t="str">
        <f t="array" ref="Q151">IF(P151&gt;10,"Greater",IF(AND(P151&gt;=5,P151&lt;=10),"Between","Less than"))</f>
        <v>Greater</v>
      </c>
      <c r="R151" s="222" t="str">
        <f t="array" ref="R151">CONCATENATE(T151,"+",D151,"+",Q151)</f>
        <v>Open++Greater</v>
      </c>
      <c r="S151" s="222" t="b">
        <f t="array" ref="S151">IF(K151='Defects Status'!$N$2,"True")</f>
        <v>0</v>
      </c>
      <c r="T151" s="219" t="str">
        <f t="array" ref="T151">IF(C151 &lt;&gt; "Ready for Re-test",IF(C151 &lt;&gt; "Closed",IF(C151 &lt;&gt; "Rejected",IF(C151 &lt;&gt; "Deferred","Open","Closed"),"Closed"),"Closed"),"Ready for Re-test")</f>
        <v>Open</v>
      </c>
    </row>
    <row r="152" spans="12:20" x14ac:dyDescent="0.2">
      <c r="L152" s="219"/>
      <c r="M152" s="219" t="b">
        <f t="array" ref="M152">IF(H152=39001,"True")</f>
        <v>0</v>
      </c>
      <c r="N152" s="219" t="b">
        <f t="array" ref="N152">IF(K152=39001,"True")</f>
        <v>0</v>
      </c>
      <c r="O152" s="222" t="b">
        <f t="array" ref="O152">IF(H152='Defects Status'!$N$2,"True")</f>
        <v>0</v>
      </c>
      <c r="P152" s="223">
        <f t="array" ref="P152">'Defects Status'!$N$2-'All Defects'!H152</f>
        <v>39001</v>
      </c>
      <c r="Q152" s="222" t="str">
        <f t="array" ref="Q152">IF(P152&gt;10,"Greater",IF(AND(P152&gt;=5,P152&lt;=10),"Between","Less than"))</f>
        <v>Greater</v>
      </c>
      <c r="R152" s="222" t="str">
        <f t="array" ref="R152">CONCATENATE(T152,"+",D152,"+",Q152)</f>
        <v>Open++Greater</v>
      </c>
      <c r="S152" s="222" t="b">
        <f t="array" ref="S152">IF(K152='Defects Status'!$N$2,"True")</f>
        <v>0</v>
      </c>
      <c r="T152" s="219" t="str">
        <f t="array" ref="T152">IF(C152 &lt;&gt; "Ready for Re-test",IF(C152 &lt;&gt; "Closed",IF(C152 &lt;&gt; "Rejected",IF(C152 &lt;&gt; "Deferred","Open","Closed"),"Closed"),"Closed"),"Ready for Re-test")</f>
        <v>Open</v>
      </c>
    </row>
    <row r="153" spans="12:20" x14ac:dyDescent="0.2">
      <c r="L153" s="219"/>
      <c r="M153" s="219" t="b">
        <f t="array" ref="M153">IF(H153=39001,"True")</f>
        <v>0</v>
      </c>
      <c r="N153" s="219" t="b">
        <f t="array" ref="N153">IF(K153=39001,"True")</f>
        <v>0</v>
      </c>
      <c r="O153" s="222" t="b">
        <f t="array" ref="O153">IF(H153='Defects Status'!$N$2,"True")</f>
        <v>0</v>
      </c>
      <c r="P153" s="223">
        <f t="array" ref="P153">'Defects Status'!$N$2-'All Defects'!H153</f>
        <v>39001</v>
      </c>
      <c r="Q153" s="222" t="str">
        <f t="array" ref="Q153">IF(P153&gt;10,"Greater",IF(AND(P153&gt;=5,P153&lt;=10),"Between","Less than"))</f>
        <v>Greater</v>
      </c>
      <c r="R153" s="222" t="str">
        <f t="array" ref="R153">CONCATENATE(T153,"+",D153,"+",Q153)</f>
        <v>Open++Greater</v>
      </c>
      <c r="S153" s="222" t="b">
        <f t="array" ref="S153">IF(K153='Defects Status'!$N$2,"True")</f>
        <v>0</v>
      </c>
      <c r="T153" s="219" t="str">
        <f t="array" ref="T153">IF(C153 &lt;&gt; "Ready for Re-test",IF(C153 &lt;&gt; "Closed",IF(C153 &lt;&gt; "Rejected",IF(C153 &lt;&gt; "Deferred","Open","Closed"),"Closed"),"Closed"),"Ready for Re-test")</f>
        <v>Open</v>
      </c>
    </row>
    <row r="154" spans="12:20" x14ac:dyDescent="0.2">
      <c r="L154" s="219" t="str">
        <f t="array" ref="L154">IF(C154&lt;&gt; "Duplicate", IF(C154&lt;&gt; "Rejected", IF(C154&lt;&gt; "Deferred", CONCATENATE(C154,"+",D154),CONCATENATE("Closed+",D154)),CONCATENATE("Closed+",D154)),CONCATENATE("Closed+",D154))</f>
        <v>+</v>
      </c>
      <c r="M154" s="219" t="b">
        <f t="array" ref="M154">IF(H154=39001,"True")</f>
        <v>0</v>
      </c>
      <c r="N154" s="219" t="b">
        <f t="array" ref="N154">IF(K154=39001,"True")</f>
        <v>0</v>
      </c>
      <c r="O154" s="222" t="b">
        <f t="array" ref="O154">IF(H154='Defects Status'!$N$2,"True")</f>
        <v>0</v>
      </c>
      <c r="P154" s="223">
        <f t="array" ref="P154">'Defects Status'!$N$2-'All Defects'!H154</f>
        <v>39001</v>
      </c>
      <c r="Q154" s="222" t="str">
        <f t="array" ref="Q154">IF(P154&gt;10,"Greater",IF(AND(P154&gt;=5,P154&lt;=10),"Between","Less than"))</f>
        <v>Greater</v>
      </c>
      <c r="R154" s="222" t="str">
        <f t="array" ref="R154">CONCATENATE(T154,"+",D154,"+",Q154)</f>
        <v>Open++Greater</v>
      </c>
      <c r="S154" s="222" t="b">
        <f t="array" ref="S154">IF(K154='Defects Status'!$N$2,"True")</f>
        <v>0</v>
      </c>
      <c r="T154" s="219" t="str">
        <f t="array" ref="T154">IF(C154 &lt;&gt; "Ready for Re-test",IF(C154 &lt;&gt; "Closed",IF(C154 &lt;&gt; "Rejected",IF(C154 &lt;&gt; "Deferred","Open","Closed"),"Closed"),"Closed"),"Ready for Re-test")</f>
        <v>Open</v>
      </c>
    </row>
    <row r="155" spans="12:20" x14ac:dyDescent="0.2">
      <c r="L155" s="219" t="str">
        <f t="array" ref="L155">IF(C155&lt;&gt; "Duplicate", IF(C155&lt;&gt; "Rejected", IF(C155&lt;&gt; "Deferred", CONCATENATE(C155,"+",D155),CONCATENATE("Closed+",D155)),CONCATENATE("Closed+",D155)),CONCATENATE("Closed+",D155))</f>
        <v>+</v>
      </c>
      <c r="M155" s="219" t="b">
        <f t="array" ref="M155">IF(H155=39001,"True")</f>
        <v>0</v>
      </c>
      <c r="N155" s="219" t="b">
        <f t="array" ref="N155">IF(K155=39001,"True")</f>
        <v>0</v>
      </c>
      <c r="O155" s="222" t="b">
        <f t="array" ref="O155">IF(H155='Defects Status'!$N$2,"True")</f>
        <v>0</v>
      </c>
      <c r="P155" s="223">
        <f t="array" ref="P155">'Defects Status'!$N$2-'All Defects'!H155</f>
        <v>39001</v>
      </c>
      <c r="Q155" s="222" t="str">
        <f t="array" ref="Q155">IF(P155&gt;10,"Greater",IF(AND(P155&gt;=5,P155&lt;=10),"Between","Less than"))</f>
        <v>Greater</v>
      </c>
      <c r="R155" s="222" t="str">
        <f t="array" ref="R155">CONCATENATE(T155,"+",D155,"+",Q155)</f>
        <v>Open++Greater</v>
      </c>
      <c r="S155" s="222" t="b">
        <f t="array" ref="S155">IF(K155='Defects Status'!$N$2,"True")</f>
        <v>0</v>
      </c>
      <c r="T155" s="219" t="str">
        <f t="array" ref="T155">IF(C155 &lt;&gt; "Ready for Re-test",IF(C155 &lt;&gt; "Closed",IF(C155 &lt;&gt; "Rejected",IF(C155 &lt;&gt; "Deferred","Open","Closed"),"Closed"),"Closed"),"Ready for Re-test")</f>
        <v>Open</v>
      </c>
    </row>
    <row r="156" spans="12:20" x14ac:dyDescent="0.2">
      <c r="L156" s="219" t="str">
        <f t="array" ref="L156">IF(C156&lt;&gt; "Duplicate", IF(C156&lt;&gt; "Rejected", IF(C156&lt;&gt; "Deferred", CONCATENATE(C156,"+",D156),CONCATENATE("Closed+",D156)),CONCATENATE("Closed+",D156)),CONCATENATE("Closed+",D156))</f>
        <v>+</v>
      </c>
      <c r="M156" s="219" t="b">
        <f t="array" ref="M156">IF(H156=39001,"True")</f>
        <v>0</v>
      </c>
      <c r="N156" s="219" t="b">
        <f t="array" ref="N156">IF(K156=39001,"True")</f>
        <v>0</v>
      </c>
      <c r="O156" s="222" t="b">
        <f t="array" ref="O156">IF(H156='Defects Status'!$N$2,"True")</f>
        <v>0</v>
      </c>
      <c r="P156" s="223">
        <f t="array" ref="P156">'Defects Status'!$N$2-'All Defects'!H156</f>
        <v>39001</v>
      </c>
      <c r="Q156" s="222" t="str">
        <f t="array" ref="Q156">IF(P156&gt;10,"Greater",IF(AND(P156&gt;=5,P156&lt;=10),"Between","Less than"))</f>
        <v>Greater</v>
      </c>
      <c r="R156" s="222" t="str">
        <f t="array" ref="R156">CONCATENATE(T156,"+",D156,"+",Q156)</f>
        <v>Open++Greater</v>
      </c>
      <c r="S156" s="222" t="b">
        <f t="array" ref="S156">IF(K156='Defects Status'!$N$2,"True")</f>
        <v>0</v>
      </c>
      <c r="T156" s="219" t="str">
        <f t="array" ref="T156">IF(C156 &lt;&gt; "Ready for Re-test",IF(C156 &lt;&gt; "Closed",IF(C156 &lt;&gt; "Rejected",IF(C156 &lt;&gt; "Deferred","Open","Closed"),"Closed"),"Closed"),"Ready for Re-test")</f>
        <v>Open</v>
      </c>
    </row>
    <row r="157" spans="12:20" x14ac:dyDescent="0.2">
      <c r="L157" s="219" t="str">
        <f t="array" ref="L157">IF(C157&lt;&gt; "Duplicate", IF(C157&lt;&gt; "Rejected", IF(C157&lt;&gt; "Deferred", CONCATENATE(C157,"+",D157),CONCATENATE("Closed+",D157)),CONCATENATE("Closed+",D157)),CONCATENATE("Closed+",D157))</f>
        <v>+</v>
      </c>
      <c r="M157" s="219" t="b">
        <f t="array" ref="M157">IF(H157=39001,"True")</f>
        <v>0</v>
      </c>
      <c r="N157" s="219" t="b">
        <f t="array" ref="N157">IF(K157=39001,"True")</f>
        <v>0</v>
      </c>
      <c r="O157" s="222" t="b">
        <f t="array" ref="O157">IF(H157='Defects Status'!$N$2,"True")</f>
        <v>0</v>
      </c>
      <c r="P157" s="223">
        <f t="array" ref="P157">'Defects Status'!$N$2-'All Defects'!H157</f>
        <v>39001</v>
      </c>
      <c r="Q157" s="222" t="str">
        <f t="array" ref="Q157">IF(P157&gt;10,"Greater",IF(AND(P157&gt;=5,P157&lt;=10),"Between","Less than"))</f>
        <v>Greater</v>
      </c>
      <c r="R157" s="222" t="str">
        <f t="array" ref="R157">CONCATENATE(T157,"+",D157,"+",Q157)</f>
        <v>Open++Greater</v>
      </c>
      <c r="S157" s="222" t="b">
        <f t="array" ref="S157">IF(K157='Defects Status'!$N$2,"True")</f>
        <v>0</v>
      </c>
      <c r="T157" s="219" t="str">
        <f t="array" ref="T157">IF(C157 &lt;&gt; "Ready for Re-test",IF(C157 &lt;&gt; "Closed",IF(C157 &lt;&gt; "Rejected",IF(C157 &lt;&gt; "Deferred","Open","Closed"),"Closed"),"Closed"),"Ready for Re-test")</f>
        <v>Open</v>
      </c>
    </row>
    <row r="158" spans="12:20" x14ac:dyDescent="0.2">
      <c r="L158" s="219" t="str">
        <f t="array" ref="L158">IF(C158&lt;&gt; "Duplicate", IF(C158&lt;&gt; "Rejected", IF(C158&lt;&gt; "Deferred", CONCATENATE(C158,"+",D158),CONCATENATE("Closed+",D158)),CONCATENATE("Closed+",D158)),CONCATENATE("Closed+",D158))</f>
        <v>+</v>
      </c>
      <c r="M158" s="219" t="b">
        <f t="array" ref="M158">IF(H158=39001,"True")</f>
        <v>0</v>
      </c>
      <c r="N158" s="219" t="b">
        <f t="array" ref="N158">IF(K158=39001,"True")</f>
        <v>0</v>
      </c>
      <c r="O158" s="222" t="b">
        <f t="array" ref="O158">IF(H158='Defects Status'!$N$2,"True")</f>
        <v>0</v>
      </c>
      <c r="P158" s="223">
        <f t="array" ref="P158">'Defects Status'!$N$2-'All Defects'!H158</f>
        <v>39001</v>
      </c>
      <c r="Q158" s="222" t="str">
        <f t="array" ref="Q158">IF(P158&gt;10,"Greater",IF(AND(P158&gt;=5,P158&lt;=10),"Between","Less than"))</f>
        <v>Greater</v>
      </c>
      <c r="R158" s="222" t="str">
        <f t="array" ref="R158">CONCATENATE(T158,"+",D158,"+",Q158)</f>
        <v>Open++Greater</v>
      </c>
      <c r="S158" s="222" t="b">
        <f t="array" ref="S158">IF(K158='Defects Status'!$N$2,"True")</f>
        <v>0</v>
      </c>
      <c r="T158" s="219" t="str">
        <f t="array" ref="T158">IF(C158 &lt;&gt; "Ready for Re-test",IF(C158 &lt;&gt; "Closed",IF(C158 &lt;&gt; "Rejected",IF(C158 &lt;&gt; "Deferred","Open","Closed"),"Closed"),"Closed"),"Ready for Re-test")</f>
        <v>Open</v>
      </c>
    </row>
    <row r="159" spans="12:20" x14ac:dyDescent="0.2">
      <c r="L159" s="219" t="str">
        <f t="array" ref="L159">IF(C159&lt;&gt; "Duplicate", IF(C159&lt;&gt; "Rejected", IF(C159&lt;&gt; "Deferred", CONCATENATE(C159,"+",D159),CONCATENATE("Closed+",D159)),CONCATENATE("Closed+",D159)),CONCATENATE("Closed+",D159))</f>
        <v>+</v>
      </c>
      <c r="M159" s="219" t="b">
        <f t="array" ref="M159">IF(H159=39001,"True")</f>
        <v>0</v>
      </c>
      <c r="N159" s="219" t="b">
        <f t="array" ref="N159">IF(K159=39001,"True")</f>
        <v>0</v>
      </c>
      <c r="O159" s="222" t="b">
        <f t="array" ref="O159">IF(H159='Defects Status'!$N$2,"True")</f>
        <v>0</v>
      </c>
      <c r="P159" s="223">
        <f t="array" ref="P159">'Defects Status'!$N$2-'All Defects'!H159</f>
        <v>39001</v>
      </c>
      <c r="Q159" s="222" t="str">
        <f t="array" ref="Q159">IF(P159&gt;10,"Greater",IF(AND(P159&gt;=5,P159&lt;=10),"Between","Less than"))</f>
        <v>Greater</v>
      </c>
      <c r="R159" s="222" t="str">
        <f t="array" ref="R159">CONCATENATE(T159,"+",D159,"+",Q159)</f>
        <v>Open++Greater</v>
      </c>
      <c r="S159" s="222" t="b">
        <f t="array" ref="S159">IF(K159='Defects Status'!$N$2,"True")</f>
        <v>0</v>
      </c>
      <c r="T159" s="219" t="str">
        <f t="array" ref="T159">IF(C159 &lt;&gt; "Ready for Re-test",IF(C159 &lt;&gt; "Closed",IF(C159 &lt;&gt; "Rejected",IF(C159 &lt;&gt; "Deferred","Open","Closed"),"Closed"),"Closed"),"Ready for Re-test")</f>
        <v>Open</v>
      </c>
    </row>
    <row r="160" spans="12:20" x14ac:dyDescent="0.2">
      <c r="L160" s="219" t="str">
        <f t="array" ref="L160">IF(C160&lt;&gt; "Duplicate", IF(C160&lt;&gt; "Rejected", IF(C160&lt;&gt; "Deferred", CONCATENATE(C160,"+",D160),CONCATENATE("Closed+",D160)),CONCATENATE("Closed+",D160)),CONCATENATE("Closed+",D160))</f>
        <v>+</v>
      </c>
      <c r="M160" s="219" t="b">
        <f t="array" ref="M160">IF(H160=39001,"True")</f>
        <v>0</v>
      </c>
      <c r="N160" s="219" t="b">
        <f t="array" ref="N160">IF(K160=39001,"True")</f>
        <v>0</v>
      </c>
      <c r="O160" s="222" t="b">
        <f t="array" ref="O160">IF(H160='Defects Status'!$N$2,"True")</f>
        <v>0</v>
      </c>
      <c r="P160" s="223">
        <f t="array" ref="P160">'Defects Status'!$N$2-'All Defects'!H160</f>
        <v>39001</v>
      </c>
      <c r="Q160" s="222" t="str">
        <f t="array" ref="Q160">IF(P160&gt;10,"Greater",IF(AND(P160&gt;=5,P160&lt;=10),"Between","Less than"))</f>
        <v>Greater</v>
      </c>
      <c r="R160" s="222" t="str">
        <f t="array" ref="R160">CONCATENATE(T160,"+",D160,"+",Q160)</f>
        <v>Open++Greater</v>
      </c>
      <c r="S160" s="222" t="b">
        <f t="array" ref="S160">IF(K160='Defects Status'!$N$2,"True")</f>
        <v>0</v>
      </c>
      <c r="T160" s="219" t="str">
        <f t="array" ref="T160">IF(C160 &lt;&gt; "Ready for Re-test",IF(C160 &lt;&gt; "Closed",IF(C160 &lt;&gt; "Rejected",IF(C160 &lt;&gt; "Deferred","Open","Closed"),"Closed"),"Closed"),"Ready for Re-test")</f>
        <v>Open</v>
      </c>
    </row>
    <row r="161" spans="12:20" x14ac:dyDescent="0.2">
      <c r="L161" s="219" t="str">
        <f t="array" ref="L161">IF(C161&lt;&gt; "Duplicate", IF(C161&lt;&gt; "Rejected", IF(C161&lt;&gt; "Deferred", CONCATENATE(C161,"+",D161),CONCATENATE("Closed+",D161)),CONCATENATE("Closed+",D161)),CONCATENATE("Closed+",D161))</f>
        <v>+</v>
      </c>
      <c r="M161" s="219" t="b">
        <f t="array" ref="M161">IF(H161=39001,"True")</f>
        <v>0</v>
      </c>
      <c r="N161" s="219" t="b">
        <f t="array" ref="N161">IF(K161=39001,"True")</f>
        <v>0</v>
      </c>
      <c r="O161" s="222" t="b">
        <f t="array" ref="O161">IF(H161='Defects Status'!$N$2,"True")</f>
        <v>0</v>
      </c>
      <c r="P161" s="223">
        <f t="array" ref="P161">'Defects Status'!$N$2-'All Defects'!H161</f>
        <v>39001</v>
      </c>
      <c r="Q161" s="222" t="str">
        <f t="array" ref="Q161">IF(P161&gt;10,"Greater",IF(AND(P161&gt;=5,P161&lt;=10),"Between","Less than"))</f>
        <v>Greater</v>
      </c>
      <c r="R161" s="222" t="str">
        <f t="array" ref="R161">CONCATENATE(T161,"+",D161,"+",Q161)</f>
        <v>Open++Greater</v>
      </c>
      <c r="S161" s="222" t="b">
        <f t="array" ref="S161">IF(K161='Defects Status'!$N$2,"True")</f>
        <v>0</v>
      </c>
      <c r="T161" s="219" t="str">
        <f t="array" ref="T161">IF(C161 &lt;&gt; "Ready for Re-test",IF(C161 &lt;&gt; "Closed",IF(C161 &lt;&gt; "Rejected",IF(C161 &lt;&gt; "Deferred","Open","Closed"),"Closed"),"Closed"),"Ready for Re-test")</f>
        <v>Open</v>
      </c>
    </row>
    <row r="162" spans="12:20" x14ac:dyDescent="0.2">
      <c r="L162" s="219" t="str">
        <f t="array" ref="L162">IF(C162&lt;&gt; "Duplicate", IF(C162&lt;&gt; "Rejected", IF(C162&lt;&gt; "Deferred", CONCATENATE(C162,"+",D162),CONCATENATE("Closed+",D162)),CONCATENATE("Closed+",D162)),CONCATENATE("Closed+",D162))</f>
        <v>+</v>
      </c>
      <c r="M162" s="219" t="b">
        <f t="array" ref="M162">IF(H162=39001,"True")</f>
        <v>0</v>
      </c>
      <c r="N162" s="219" t="b">
        <f t="array" ref="N162">IF(K162=39001,"True")</f>
        <v>0</v>
      </c>
      <c r="O162" s="222" t="b">
        <f t="array" ref="O162">IF(H162='Defects Status'!$N$2,"True")</f>
        <v>0</v>
      </c>
      <c r="P162" s="223">
        <f t="array" ref="P162">'Defects Status'!$N$2-'All Defects'!H162</f>
        <v>39001</v>
      </c>
      <c r="Q162" s="222" t="str">
        <f t="array" ref="Q162">IF(P162&gt;10,"Greater",IF(AND(P162&gt;=5,P162&lt;=10),"Between","Less than"))</f>
        <v>Greater</v>
      </c>
      <c r="R162" s="222" t="str">
        <f t="array" ref="R162">CONCATENATE(T162,"+",D162,"+",Q162)</f>
        <v>Open++Greater</v>
      </c>
      <c r="S162" s="222" t="b">
        <f t="array" ref="S162">IF(K162='Defects Status'!$N$2,"True")</f>
        <v>0</v>
      </c>
      <c r="T162" s="219" t="str">
        <f t="array" ref="T162">IF(C162 &lt;&gt; "Ready for Re-test",IF(C162 &lt;&gt; "Closed",IF(C162 &lt;&gt; "Rejected",IF(C162 &lt;&gt; "Deferred","Open","Closed"),"Closed"),"Closed"),"Ready for Re-test")</f>
        <v>Open</v>
      </c>
    </row>
    <row r="163" spans="12:20" x14ac:dyDescent="0.2">
      <c r="L163" s="219" t="str">
        <f t="array" ref="L163">IF(C163&lt;&gt; "Duplicate", IF(C163&lt;&gt; "Rejected", IF(C163&lt;&gt; "Deferred", CONCATENATE(C163,"+",D163),CONCATENATE("Closed+",D163)),CONCATENATE("Closed+",D163)),CONCATENATE("Closed+",D163))</f>
        <v>+</v>
      </c>
      <c r="M163" s="219" t="b">
        <f t="array" ref="M163">IF(H163=39001,"True")</f>
        <v>0</v>
      </c>
      <c r="N163" s="219" t="b">
        <f t="array" ref="N163">IF(K163=39001,"True")</f>
        <v>0</v>
      </c>
      <c r="O163" s="222" t="b">
        <f t="array" ref="O163">IF(H163='Defects Status'!$N$2,"True")</f>
        <v>0</v>
      </c>
      <c r="P163" s="223">
        <f t="array" ref="P163">'Defects Status'!$N$2-'All Defects'!H163</f>
        <v>39001</v>
      </c>
      <c r="Q163" s="222" t="str">
        <f t="array" ref="Q163">IF(P163&gt;10,"Greater",IF(AND(P163&gt;=5,P163&lt;=10),"Between","Less than"))</f>
        <v>Greater</v>
      </c>
      <c r="R163" s="222" t="str">
        <f t="array" ref="R163">CONCATENATE(T163,"+",D163,"+",Q163)</f>
        <v>Open++Greater</v>
      </c>
      <c r="S163" s="222" t="b">
        <f t="array" ref="S163">IF(K163='Defects Status'!$N$2,"True")</f>
        <v>0</v>
      </c>
      <c r="T163" s="219" t="str">
        <f t="array" ref="T163">IF(C163 &lt;&gt; "Ready for Re-test",IF(C163 &lt;&gt; "Closed",IF(C163 &lt;&gt; "Rejected",IF(C163 &lt;&gt; "Deferred","Open","Closed"),"Closed"),"Closed"),"Ready for Re-test")</f>
        <v>Open</v>
      </c>
    </row>
    <row r="164" spans="12:20" x14ac:dyDescent="0.2">
      <c r="L164" s="219" t="str">
        <f t="array" ref="L164">IF(C164&lt;&gt; "Duplicate", IF(C164&lt;&gt; "Rejected", IF(C164&lt;&gt; "Deferred", CONCATENATE(C164,"+",D164),CONCATENATE("Closed+",D164)),CONCATENATE("Closed+",D164)),CONCATENATE("Closed+",D164))</f>
        <v>+</v>
      </c>
      <c r="M164" s="219" t="b">
        <f t="array" ref="M164">IF(H164=39001,"True")</f>
        <v>0</v>
      </c>
      <c r="N164" s="219" t="b">
        <f t="array" ref="N164">IF(K164=39001,"True")</f>
        <v>0</v>
      </c>
      <c r="O164" s="222" t="b">
        <f t="array" ref="O164">IF(H164='Defects Status'!$N$2,"True")</f>
        <v>0</v>
      </c>
      <c r="P164" s="223">
        <f t="array" ref="P164">'Defects Status'!$N$2-'All Defects'!H164</f>
        <v>39001</v>
      </c>
      <c r="Q164" s="222" t="str">
        <f t="array" ref="Q164">IF(P164&gt;10,"Greater",IF(AND(P164&gt;=5,P164&lt;=10),"Between","Less than"))</f>
        <v>Greater</v>
      </c>
      <c r="R164" s="222" t="str">
        <f t="array" ref="R164">CONCATENATE(T164,"+",D164,"+",Q164)</f>
        <v>Open++Greater</v>
      </c>
      <c r="S164" s="222" t="b">
        <f t="array" ref="S164">IF(K164='Defects Status'!$N$2,"True")</f>
        <v>0</v>
      </c>
      <c r="T164" s="219" t="str">
        <f t="array" ref="T164">IF(C164 &lt;&gt; "Ready for Re-test",IF(C164 &lt;&gt; "Closed",IF(C164 &lt;&gt; "Rejected",IF(C164 &lt;&gt; "Deferred","Open","Closed"),"Closed"),"Closed"),"Ready for Re-test")</f>
        <v>Open</v>
      </c>
    </row>
    <row r="165" spans="12:20" x14ac:dyDescent="0.2">
      <c r="L165" s="219" t="str">
        <f t="array" ref="L165">IF(C165&lt;&gt; "Duplicate", IF(C165&lt;&gt; "Rejected", IF(C165&lt;&gt; "Deferred", CONCATENATE(C165,"+",D165),CONCATENATE("Closed+",D165)),CONCATENATE("Closed+",D165)),CONCATENATE("Closed+",D165))</f>
        <v>+</v>
      </c>
      <c r="M165" s="219" t="b">
        <f t="array" ref="M165">IF(H165=39001,"True")</f>
        <v>0</v>
      </c>
      <c r="N165" s="219" t="b">
        <f t="array" ref="N165">IF(K165=39001,"True")</f>
        <v>0</v>
      </c>
      <c r="O165" s="222" t="b">
        <f t="array" ref="O165">IF(H165='Defects Status'!$N$2,"True")</f>
        <v>0</v>
      </c>
      <c r="P165" s="223">
        <f t="array" ref="P165">'Defects Status'!$N$2-'All Defects'!H165</f>
        <v>39001</v>
      </c>
      <c r="Q165" s="222" t="str">
        <f t="array" ref="Q165">IF(P165&gt;10,"Greater",IF(AND(P165&gt;=5,P165&lt;=10),"Between","Less than"))</f>
        <v>Greater</v>
      </c>
      <c r="R165" s="222" t="str">
        <f t="array" ref="R165">CONCATENATE(T165,"+",D165,"+",Q165)</f>
        <v>Open++Greater</v>
      </c>
      <c r="S165" s="222" t="b">
        <f t="array" ref="S165">IF(K165='Defects Status'!$N$2,"True")</f>
        <v>0</v>
      </c>
      <c r="T165" s="219" t="str">
        <f t="array" ref="T165">IF(C165 &lt;&gt; "Ready for Re-test",IF(C165 &lt;&gt; "Closed",IF(C165 &lt;&gt; "Rejected",IF(C165 &lt;&gt; "Deferred","Open","Closed"),"Closed"),"Closed"),"Ready for Re-test")</f>
        <v>Open</v>
      </c>
    </row>
    <row r="166" spans="12:20" x14ac:dyDescent="0.2">
      <c r="L166" s="219" t="str">
        <f t="array" ref="L166">IF(C166&lt;&gt; "Duplicate", IF(C166&lt;&gt; "Rejected", IF(C166&lt;&gt; "Deferred", CONCATENATE(C166,"+",D166),CONCATENATE("Closed+",D166)),CONCATENATE("Closed+",D166)),CONCATENATE("Closed+",D166))</f>
        <v>+</v>
      </c>
      <c r="M166" s="219" t="b">
        <f t="array" ref="M166">IF(H166=39001,"True")</f>
        <v>0</v>
      </c>
      <c r="N166" s="219" t="b">
        <f t="array" ref="N166">IF(K166=39001,"True")</f>
        <v>0</v>
      </c>
      <c r="O166" s="222" t="b">
        <f t="array" ref="O166">IF(H166='Defects Status'!$N$2,"True")</f>
        <v>0</v>
      </c>
      <c r="P166" s="223">
        <f t="array" ref="P166">'Defects Status'!$N$2-'All Defects'!H166</f>
        <v>39001</v>
      </c>
      <c r="Q166" s="222" t="str">
        <f t="array" ref="Q166">IF(P166&gt;10,"Greater",IF(AND(P166&gt;=5,P166&lt;=10),"Between","Less than"))</f>
        <v>Greater</v>
      </c>
      <c r="R166" s="222" t="str">
        <f t="array" ref="R166">CONCATENATE(T166,"+",D166,"+",Q166)</f>
        <v>Open++Greater</v>
      </c>
      <c r="S166" s="222" t="b">
        <f t="array" ref="S166">IF(K166='Defects Status'!$N$2,"True")</f>
        <v>0</v>
      </c>
      <c r="T166" s="219" t="str">
        <f t="array" ref="T166">IF(C166 &lt;&gt; "Ready for Re-test",IF(C166 &lt;&gt; "Closed",IF(C166 &lt;&gt; "Rejected",IF(C166 &lt;&gt; "Deferred","Open","Closed"),"Closed"),"Closed"),"Ready for Re-test")</f>
        <v>Open</v>
      </c>
    </row>
    <row r="167" spans="12:20" x14ac:dyDescent="0.2">
      <c r="L167" s="219" t="str">
        <f t="array" ref="L167">IF(C167&lt;&gt; "Duplicate", IF(C167&lt;&gt; "Rejected", IF(C167&lt;&gt; "Deferred", CONCATENATE(C167,"+",D167),CONCATENATE("Closed+",D167)),CONCATENATE("Closed+",D167)),CONCATENATE("Closed+",D167))</f>
        <v>+</v>
      </c>
      <c r="M167" s="219" t="b">
        <f t="array" ref="M167">IF(H167=39001,"True")</f>
        <v>0</v>
      </c>
      <c r="N167" s="219" t="b">
        <f t="array" ref="N167">IF(K167=39001,"True")</f>
        <v>0</v>
      </c>
      <c r="O167" s="222" t="b">
        <f t="array" ref="O167">IF(H167='Defects Status'!$N$2,"True")</f>
        <v>0</v>
      </c>
      <c r="P167" s="223">
        <f t="array" ref="P167">'Defects Status'!$N$2-'All Defects'!H167</f>
        <v>39001</v>
      </c>
      <c r="Q167" s="222" t="str">
        <f t="array" ref="Q167">IF(P167&gt;10,"Greater",IF(AND(P167&gt;=5,P167&lt;=10),"Between","Less than"))</f>
        <v>Greater</v>
      </c>
      <c r="R167" s="222" t="str">
        <f t="array" ref="R167">CONCATENATE(T167,"+",D167,"+",Q167)</f>
        <v>Open++Greater</v>
      </c>
      <c r="S167" s="222" t="b">
        <f t="array" ref="S167">IF(K167='Defects Status'!$N$2,"True")</f>
        <v>0</v>
      </c>
      <c r="T167" s="219" t="str">
        <f t="array" ref="T167">IF(C167 &lt;&gt; "Ready for Re-test",IF(C167 &lt;&gt; "Closed",IF(C167 &lt;&gt; "Rejected",IF(C167 &lt;&gt; "Deferred","Open","Closed"),"Closed"),"Closed"),"Ready for Re-test")</f>
        <v>Open</v>
      </c>
    </row>
    <row r="168" spans="12:20" x14ac:dyDescent="0.2">
      <c r="L168" s="219" t="str">
        <f t="array" ref="L168">IF(C168&lt;&gt; "Duplicate", IF(C168&lt;&gt; "Rejected", IF(C168&lt;&gt; "Deferred", CONCATENATE(C168,"+",D168),CONCATENATE("Closed+",D168)),CONCATENATE("Closed+",D168)),CONCATENATE("Closed+",D168))</f>
        <v>+</v>
      </c>
      <c r="M168" s="219" t="b">
        <f t="array" ref="M168">IF(H168=39001,"True")</f>
        <v>0</v>
      </c>
      <c r="N168" s="219" t="b">
        <f t="array" ref="N168">IF(K168=39001,"True")</f>
        <v>0</v>
      </c>
      <c r="O168" s="222" t="b">
        <f t="array" ref="O168">IF(H168='Defects Status'!$N$2,"True")</f>
        <v>0</v>
      </c>
      <c r="P168" s="223">
        <f t="array" ref="P168">'Defects Status'!$N$2-'All Defects'!H168</f>
        <v>39001</v>
      </c>
      <c r="Q168" s="222" t="str">
        <f t="array" ref="Q168">IF(P168&gt;10,"Greater",IF(AND(P168&gt;=5,P168&lt;=10),"Between","Less than"))</f>
        <v>Greater</v>
      </c>
      <c r="R168" s="222" t="str">
        <f t="array" ref="R168">CONCATENATE(T168,"+",D168,"+",Q168)</f>
        <v>Open++Greater</v>
      </c>
      <c r="S168" s="222" t="b">
        <f t="array" ref="S168">IF(K168='Defects Status'!$N$2,"True")</f>
        <v>0</v>
      </c>
      <c r="T168" s="219" t="str">
        <f t="array" ref="T168">IF(C168 &lt;&gt; "Ready for Re-test",IF(C168 &lt;&gt; "Closed",IF(C168 &lt;&gt; "Rejected",IF(C168 &lt;&gt; "Deferred","Open","Closed"),"Closed"),"Closed"),"Ready for Re-test")</f>
        <v>Open</v>
      </c>
    </row>
    <row r="169" spans="12:20" x14ac:dyDescent="0.2">
      <c r="L169" s="219" t="str">
        <f t="array" ref="L169">IF(C169&lt;&gt; "Duplicate", IF(C169&lt;&gt; "Rejected", IF(C169&lt;&gt; "Deferred", CONCATENATE(C169,"+",D169),CONCATENATE("Closed+",D169)),CONCATENATE("Closed+",D169)),CONCATENATE("Closed+",D169))</f>
        <v>+</v>
      </c>
      <c r="M169" s="219" t="b">
        <f t="array" ref="M169">IF(H169=39001,"True")</f>
        <v>0</v>
      </c>
      <c r="N169" s="219" t="b">
        <f t="array" ref="N169">IF(K169=39001,"True")</f>
        <v>0</v>
      </c>
      <c r="O169" s="222" t="b">
        <f t="array" ref="O169">IF(H169='Defects Status'!$N$2,"True")</f>
        <v>0</v>
      </c>
      <c r="P169" s="223">
        <f t="array" ref="P169">'Defects Status'!$N$2-'All Defects'!H169</f>
        <v>39001</v>
      </c>
      <c r="Q169" s="222" t="str">
        <f t="array" ref="Q169">IF(P169&gt;10,"Greater",IF(AND(P169&gt;=5,P169&lt;=10),"Between","Less than"))</f>
        <v>Greater</v>
      </c>
      <c r="R169" s="222" t="str">
        <f t="array" ref="R169">CONCATENATE(T169,"+",D169,"+",Q169)</f>
        <v>Open++Greater</v>
      </c>
      <c r="S169" s="222" t="b">
        <f t="array" ref="S169">IF(K169='Defects Status'!$N$2,"True")</f>
        <v>0</v>
      </c>
      <c r="T169" s="219" t="str">
        <f t="array" ref="T169">IF(C169 &lt;&gt; "Ready for Re-test",IF(C169 &lt;&gt; "Closed",IF(C169 &lt;&gt; "Rejected",IF(C169 &lt;&gt; "Deferred","Open","Closed"),"Closed"),"Closed"),"Ready for Re-test")</f>
        <v>Open</v>
      </c>
    </row>
    <row r="170" spans="12:20" x14ac:dyDescent="0.2">
      <c r="L170" s="219" t="str">
        <f t="array" ref="L170">IF(C170&lt;&gt; "Duplicate", IF(C170&lt;&gt; "Rejected", IF(C170&lt;&gt; "Deferred", CONCATENATE(C170,"+",D170),CONCATENATE("Closed+",D170)),CONCATENATE("Closed+",D170)),CONCATENATE("Closed+",D170))</f>
        <v>+</v>
      </c>
      <c r="M170" s="219" t="b">
        <f t="array" ref="M170">IF(H170=39001,"True")</f>
        <v>0</v>
      </c>
      <c r="N170" s="219" t="b">
        <f t="array" ref="N170">IF(K170=39001,"True")</f>
        <v>0</v>
      </c>
      <c r="O170" s="222" t="b">
        <f t="array" ref="O170">IF(H170='Defects Status'!$N$2,"True")</f>
        <v>0</v>
      </c>
      <c r="P170" s="223">
        <f t="array" ref="P170">'Defects Status'!$N$2-'All Defects'!H170</f>
        <v>39001</v>
      </c>
      <c r="Q170" s="222" t="str">
        <f t="array" ref="Q170">IF(P170&gt;10,"Greater",IF(AND(P170&gt;=5,P170&lt;=10),"Between","Less than"))</f>
        <v>Greater</v>
      </c>
      <c r="R170" s="222" t="str">
        <f t="array" ref="R170">CONCATENATE(T170,"+",D170,"+",Q170)</f>
        <v>Open++Greater</v>
      </c>
      <c r="S170" s="222" t="b">
        <f t="array" ref="S170">IF(K170='Defects Status'!$N$2,"True")</f>
        <v>0</v>
      </c>
      <c r="T170" s="219" t="str">
        <f t="array" ref="T170">IF(C170 &lt;&gt; "Ready for Re-test",IF(C170 &lt;&gt; "Closed",IF(C170 &lt;&gt; "Rejected",IF(C170 &lt;&gt; "Deferred","Open","Closed"),"Closed"),"Closed"),"Ready for Re-test")</f>
        <v>Open</v>
      </c>
    </row>
    <row r="171" spans="12:20" x14ac:dyDescent="0.2">
      <c r="L171" s="219" t="str">
        <f t="array" ref="L171">IF(C171&lt;&gt; "Duplicate", IF(C171&lt;&gt; "Rejected", IF(C171&lt;&gt; "Deferred", CONCATENATE(C171,"+",D171),CONCATENATE("Closed+",D171)),CONCATENATE("Closed+",D171)),CONCATENATE("Closed+",D171))</f>
        <v>+</v>
      </c>
      <c r="M171" s="219" t="b">
        <f t="array" ref="M171">IF(H171=39001,"True")</f>
        <v>0</v>
      </c>
      <c r="N171" s="219" t="b">
        <f t="array" ref="N171">IF(K171=39001,"True")</f>
        <v>0</v>
      </c>
      <c r="O171" s="222" t="b">
        <f t="array" ref="O171">IF(H171='Defects Status'!$N$2,"True")</f>
        <v>0</v>
      </c>
      <c r="P171" s="223">
        <f t="array" ref="P171">'Defects Status'!$N$2-'All Defects'!H171</f>
        <v>39001</v>
      </c>
      <c r="Q171" s="222" t="str">
        <f t="array" ref="Q171">IF(P171&gt;10,"Greater",IF(AND(P171&gt;=5,P171&lt;=10),"Between","Less than"))</f>
        <v>Greater</v>
      </c>
      <c r="R171" s="222" t="str">
        <f t="array" ref="R171">CONCATENATE(T171,"+",D171,"+",Q171)</f>
        <v>Open++Greater</v>
      </c>
      <c r="S171" s="222" t="b">
        <f t="array" ref="S171">IF(K171='Defects Status'!$N$2,"True")</f>
        <v>0</v>
      </c>
      <c r="T171" s="219" t="str">
        <f t="array" ref="T171">IF(C171 &lt;&gt; "Ready for Re-test",IF(C171 &lt;&gt; "Closed",IF(C171 &lt;&gt; "Rejected",IF(C171 &lt;&gt; "Deferred","Open","Closed"),"Closed"),"Closed"),"Ready for Re-test")</f>
        <v>Open</v>
      </c>
    </row>
    <row r="172" spans="12:20" x14ac:dyDescent="0.2">
      <c r="L172" s="219" t="str">
        <f t="array" ref="L172">IF(C172&lt;&gt; "Duplicate", IF(C172&lt;&gt; "Rejected", IF(C172&lt;&gt; "Deferred", CONCATENATE(C172,"+",D172),CONCATENATE("Closed+",D172)),CONCATENATE("Closed+",D172)),CONCATENATE("Closed+",D172))</f>
        <v>+</v>
      </c>
      <c r="M172" s="219" t="b">
        <f t="array" ref="M172">IF(H172=39001,"True")</f>
        <v>0</v>
      </c>
      <c r="N172" s="219" t="b">
        <f t="array" ref="N172">IF(K172=39001,"True")</f>
        <v>0</v>
      </c>
      <c r="O172" s="222" t="b">
        <f t="array" ref="O172">IF(H172='Defects Status'!$N$2,"True")</f>
        <v>0</v>
      </c>
      <c r="P172" s="223">
        <f t="array" ref="P172">'Defects Status'!$N$2-'All Defects'!H172</f>
        <v>39001</v>
      </c>
      <c r="Q172" s="222" t="str">
        <f t="array" ref="Q172">IF(P172&gt;10,"Greater",IF(AND(P172&gt;=5,P172&lt;=10),"Between","Less than"))</f>
        <v>Greater</v>
      </c>
      <c r="R172" s="222" t="str">
        <f t="array" ref="R172">CONCATENATE(T172,"+",D172,"+",Q172)</f>
        <v>Open++Greater</v>
      </c>
      <c r="S172" s="222" t="b">
        <f t="array" ref="S172">IF(K172='Defects Status'!$N$2,"True")</f>
        <v>0</v>
      </c>
      <c r="T172" s="219" t="str">
        <f t="array" ref="T172">IF(C172 &lt;&gt; "Ready for Re-test",IF(C172 &lt;&gt; "Closed",IF(C172 &lt;&gt; "Rejected",IF(C172 &lt;&gt; "Deferred","Open","Closed"),"Closed"),"Closed"),"Ready for Re-test")</f>
        <v>Open</v>
      </c>
    </row>
    <row r="173" spans="12:20" x14ac:dyDescent="0.2">
      <c r="L173" s="219" t="str">
        <f t="array" ref="L173">IF(C173&lt;&gt; "Duplicate", IF(C173&lt;&gt; "Rejected", IF(C173&lt;&gt; "Deferred", CONCATENATE(C173,"+",D173),CONCATENATE("Closed+",D173)),CONCATENATE("Closed+",D173)),CONCATENATE("Closed+",D173))</f>
        <v>+</v>
      </c>
      <c r="M173" s="219" t="b">
        <f t="array" ref="M173">IF(H173=39001,"True")</f>
        <v>0</v>
      </c>
      <c r="N173" s="219" t="b">
        <f t="array" ref="N173">IF(K173=39001,"True")</f>
        <v>0</v>
      </c>
      <c r="O173" s="222" t="b">
        <f t="array" ref="O173">IF(H173='Defects Status'!$N$2,"True")</f>
        <v>0</v>
      </c>
      <c r="P173" s="223">
        <f t="array" ref="P173">'Defects Status'!$N$2-'All Defects'!H173</f>
        <v>39001</v>
      </c>
      <c r="Q173" s="222" t="str">
        <f t="array" ref="Q173">IF(P173&gt;10,"Greater",IF(AND(P173&gt;=5,P173&lt;=10),"Between","Less than"))</f>
        <v>Greater</v>
      </c>
      <c r="R173" s="222" t="str">
        <f t="array" ref="R173">CONCATENATE(T173,"+",D173,"+",Q173)</f>
        <v>Open++Greater</v>
      </c>
      <c r="S173" s="222" t="b">
        <f t="array" ref="S173">IF(K173='Defects Status'!$N$2,"True")</f>
        <v>0</v>
      </c>
      <c r="T173" s="219" t="str">
        <f t="array" ref="T173">IF(C173 &lt;&gt; "Ready for Re-test",IF(C173 &lt;&gt; "Closed",IF(C173 &lt;&gt; "Rejected",IF(C173 &lt;&gt; "Deferred","Open","Closed"),"Closed"),"Closed"),"Ready for Re-test")</f>
        <v>Open</v>
      </c>
    </row>
    <row r="174" spans="12:20" x14ac:dyDescent="0.2">
      <c r="L174" s="219" t="str">
        <f t="array" ref="L174">IF(C174&lt;&gt; "Duplicate", IF(C174&lt;&gt; "Rejected", IF(C174&lt;&gt; "Deferred", CONCATENATE(C174,"+",D174),CONCATENATE("Closed+",D174)),CONCATENATE("Closed+",D174)),CONCATENATE("Closed+",D174))</f>
        <v>+</v>
      </c>
      <c r="M174" s="219" t="b">
        <f t="array" ref="M174">IF(H174=39001,"True")</f>
        <v>0</v>
      </c>
      <c r="N174" s="219" t="b">
        <f t="array" ref="N174">IF(K174=39001,"True")</f>
        <v>0</v>
      </c>
      <c r="O174" s="222" t="b">
        <f t="array" ref="O174">IF(H174='Defects Status'!$N$2,"True")</f>
        <v>0</v>
      </c>
      <c r="P174" s="223">
        <f t="array" ref="P174">'Defects Status'!$N$2-'All Defects'!H174</f>
        <v>39001</v>
      </c>
      <c r="Q174" s="222" t="str">
        <f t="array" ref="Q174">IF(P174&gt;10,"Greater",IF(AND(P174&gt;=5,P174&lt;=10),"Between","Less than"))</f>
        <v>Greater</v>
      </c>
      <c r="R174" s="222" t="str">
        <f t="array" ref="R174">CONCATENATE(T174,"+",D174,"+",Q174)</f>
        <v>Open++Greater</v>
      </c>
      <c r="S174" s="222" t="b">
        <f t="array" ref="S174">IF(K174='Defects Status'!$N$2,"True")</f>
        <v>0</v>
      </c>
      <c r="T174" s="219" t="str">
        <f t="array" ref="T174">IF(C174 &lt;&gt; "Ready for Re-test",IF(C174 &lt;&gt; "Closed",IF(C174 &lt;&gt; "Rejected",IF(C174 &lt;&gt; "Deferred","Open","Closed"),"Closed"),"Closed"),"Ready for Re-test")</f>
        <v>Open</v>
      </c>
    </row>
    <row r="175" spans="12:20" x14ac:dyDescent="0.2">
      <c r="L175" s="219" t="str">
        <f t="array" ref="L175">IF(C175&lt;&gt; "Duplicate", IF(C175&lt;&gt; "Rejected", IF(C175&lt;&gt; "Deferred", CONCATENATE(C175,"+",D175),CONCATENATE("Closed+",D175)),CONCATENATE("Closed+",D175)),CONCATENATE("Closed+",D175))</f>
        <v>+</v>
      </c>
      <c r="M175" s="219" t="b">
        <f t="array" ref="M175">IF(H175=39001,"True")</f>
        <v>0</v>
      </c>
      <c r="N175" s="219" t="b">
        <f t="array" ref="N175">IF(K175=39001,"True")</f>
        <v>0</v>
      </c>
      <c r="O175" s="222" t="b">
        <f t="array" ref="O175">IF(H175='Defects Status'!$N$2,"True")</f>
        <v>0</v>
      </c>
      <c r="P175" s="223">
        <f t="array" ref="P175">'Defects Status'!$N$2-'All Defects'!H175</f>
        <v>39001</v>
      </c>
      <c r="Q175" s="222" t="str">
        <f t="array" ref="Q175">IF(P175&gt;10,"Greater",IF(AND(P175&gt;=5,P175&lt;=10),"Between","Less than"))</f>
        <v>Greater</v>
      </c>
      <c r="R175" s="222" t="str">
        <f t="array" ref="R175">CONCATENATE(T175,"+",D175,"+",Q175)</f>
        <v>Open++Greater</v>
      </c>
      <c r="S175" s="222" t="b">
        <f t="array" ref="S175">IF(K175='Defects Status'!$N$2,"True")</f>
        <v>0</v>
      </c>
      <c r="T175" s="219" t="str">
        <f t="array" ref="T175">IF(C175 &lt;&gt; "Ready for Re-test",IF(C175 &lt;&gt; "Closed",IF(C175 &lt;&gt; "Rejected",IF(C175 &lt;&gt; "Deferred","Open","Closed"),"Closed"),"Closed"),"Ready for Re-test")</f>
        <v>Open</v>
      </c>
    </row>
    <row r="176" spans="12:20" x14ac:dyDescent="0.2">
      <c r="L176" s="219" t="str">
        <f t="array" ref="L176">IF(C176&lt;&gt; "Duplicate", IF(C176&lt;&gt; "Rejected", IF(C176&lt;&gt; "Deferred", CONCATENATE(C176,"+",D176),CONCATENATE("Closed+",D176)),CONCATENATE("Closed+",D176)),CONCATENATE("Closed+",D176))</f>
        <v>+</v>
      </c>
      <c r="M176" s="219" t="b">
        <f t="array" ref="M176">IF(H176=39001,"True")</f>
        <v>0</v>
      </c>
      <c r="N176" s="219" t="b">
        <f t="array" ref="N176">IF(K176=39001,"True")</f>
        <v>0</v>
      </c>
      <c r="O176" s="222" t="b">
        <f t="array" ref="O176">IF(H176='Defects Status'!$N$2,"True")</f>
        <v>0</v>
      </c>
      <c r="P176" s="223">
        <f t="array" ref="P176">'Defects Status'!$N$2-'All Defects'!H176</f>
        <v>39001</v>
      </c>
      <c r="Q176" s="222" t="str">
        <f t="array" ref="Q176">IF(P176&gt;10,"Greater",IF(AND(P176&gt;=5,P176&lt;=10),"Between","Less than"))</f>
        <v>Greater</v>
      </c>
      <c r="R176" s="222" t="str">
        <f t="array" ref="R176">CONCATENATE(T176,"+",D176,"+",Q176)</f>
        <v>Open++Greater</v>
      </c>
      <c r="S176" s="222" t="b">
        <f t="array" ref="S176">IF(K176='Defects Status'!$N$2,"True")</f>
        <v>0</v>
      </c>
      <c r="T176" s="219" t="str">
        <f t="array" ref="T176">IF(C176 &lt;&gt; "Ready for Re-test",IF(C176 &lt;&gt; "Closed",IF(C176 &lt;&gt; "Rejected",IF(C176 &lt;&gt; "Deferred","Open","Closed"),"Closed"),"Closed"),"Ready for Re-test")</f>
        <v>Open</v>
      </c>
    </row>
    <row r="177" spans="12:20" x14ac:dyDescent="0.2">
      <c r="L177" s="219" t="str">
        <f t="array" ref="L177">IF(C177&lt;&gt; "Duplicate", IF(C177&lt;&gt; "Rejected", IF(C177&lt;&gt; "Deferred", CONCATENATE(C177,"+",D177),CONCATENATE("Closed+",D177)),CONCATENATE("Closed+",D177)),CONCATENATE("Closed+",D177))</f>
        <v>+</v>
      </c>
      <c r="M177" s="219" t="b">
        <f t="array" ref="M177">IF(H177=39001,"True")</f>
        <v>0</v>
      </c>
      <c r="N177" s="219" t="b">
        <f t="array" ref="N177">IF(K177=39001,"True")</f>
        <v>0</v>
      </c>
      <c r="O177" s="222" t="b">
        <f t="array" ref="O177">IF(H177='Defects Status'!$N$2,"True")</f>
        <v>0</v>
      </c>
      <c r="P177" s="223">
        <f t="array" ref="P177">'Defects Status'!$N$2-'All Defects'!H177</f>
        <v>39001</v>
      </c>
      <c r="Q177" s="222" t="str">
        <f t="array" ref="Q177">IF(P177&gt;10,"Greater",IF(AND(P177&gt;=5,P177&lt;=10),"Between","Less than"))</f>
        <v>Greater</v>
      </c>
      <c r="R177" s="222" t="str">
        <f t="array" ref="R177">CONCATENATE(T177,"+",D177,"+",Q177)</f>
        <v>Open++Greater</v>
      </c>
      <c r="S177" s="222" t="b">
        <f t="array" ref="S177">IF(K177='Defects Status'!$N$2,"True")</f>
        <v>0</v>
      </c>
      <c r="T177" s="219" t="str">
        <f t="array" ref="T177">IF(C177 &lt;&gt; "Ready for Re-test",IF(C177 &lt;&gt; "Closed",IF(C177 &lt;&gt; "Rejected",IF(C177 &lt;&gt; "Deferred","Open","Closed"),"Closed"),"Closed"),"Ready for Re-test")</f>
        <v>Open</v>
      </c>
    </row>
    <row r="178" spans="12:20" x14ac:dyDescent="0.2">
      <c r="L178" s="219" t="str">
        <f t="array" ref="L178">IF(C178&lt;&gt; "Duplicate", IF(C178&lt;&gt; "Rejected", IF(C178&lt;&gt; "Deferred", CONCATENATE(C178,"+",D178),CONCATENATE("Closed+",D178)),CONCATENATE("Closed+",D178)),CONCATENATE("Closed+",D178))</f>
        <v>+</v>
      </c>
      <c r="M178" s="219" t="b">
        <f t="array" ref="M178">IF(H178=39001,"True")</f>
        <v>0</v>
      </c>
      <c r="N178" s="219" t="b">
        <f t="array" ref="N178">IF(K178=39001,"True")</f>
        <v>0</v>
      </c>
      <c r="O178" s="222" t="b">
        <f t="array" ref="O178">IF(H178='Defects Status'!$N$2,"True")</f>
        <v>0</v>
      </c>
      <c r="P178" s="223">
        <f t="array" ref="P178">'Defects Status'!$N$2-'All Defects'!H178</f>
        <v>39001</v>
      </c>
      <c r="Q178" s="222" t="str">
        <f t="array" ref="Q178">IF(P178&gt;10,"Greater",IF(AND(P178&gt;=5,P178&lt;=10),"Between","Less than"))</f>
        <v>Greater</v>
      </c>
      <c r="R178" s="222" t="str">
        <f t="array" ref="R178">CONCATENATE(T178,"+",D178,"+",Q178)</f>
        <v>Open++Greater</v>
      </c>
      <c r="S178" s="222" t="b">
        <f t="array" ref="S178">IF(K178='Defects Status'!$N$2,"True")</f>
        <v>0</v>
      </c>
      <c r="T178" s="219" t="str">
        <f t="array" ref="T178">IF(C178 &lt;&gt; "Ready for Re-test",IF(C178 &lt;&gt; "Closed",IF(C178 &lt;&gt; "Rejected",IF(C178 &lt;&gt; "Deferred","Open","Closed"),"Closed"),"Closed"),"Ready for Re-test")</f>
        <v>Open</v>
      </c>
    </row>
    <row r="179" spans="12:20" x14ac:dyDescent="0.2">
      <c r="L179" s="219" t="str">
        <f t="array" ref="L179">IF(C179&lt;&gt; "Duplicate", IF(C179&lt;&gt; "Rejected", IF(C179&lt;&gt; "Deferred", CONCATENATE(C179,"+",D179),CONCATENATE("Closed+",D179)),CONCATENATE("Closed+",D179)),CONCATENATE("Closed+",D179))</f>
        <v>+</v>
      </c>
      <c r="M179" s="219" t="b">
        <f t="array" ref="M179">IF(H179=39001,"True")</f>
        <v>0</v>
      </c>
      <c r="N179" s="219" t="b">
        <f t="array" ref="N179">IF(K179=39001,"True")</f>
        <v>0</v>
      </c>
      <c r="O179" s="222" t="b">
        <f t="array" ref="O179">IF(H179='Defects Status'!$N$2,"True")</f>
        <v>0</v>
      </c>
      <c r="P179" s="223">
        <f t="array" ref="P179">'Defects Status'!$N$2-'All Defects'!H179</f>
        <v>39001</v>
      </c>
      <c r="Q179" s="222" t="str">
        <f t="array" ref="Q179">IF(P179&gt;10,"Greater",IF(AND(P179&gt;=5,P179&lt;=10),"Between","Less than"))</f>
        <v>Greater</v>
      </c>
      <c r="R179" s="222" t="str">
        <f t="array" ref="R179">CONCATENATE(T179,"+",D179,"+",Q179)</f>
        <v>Open++Greater</v>
      </c>
      <c r="S179" s="222" t="b">
        <f t="array" ref="S179">IF(K179='Defects Status'!$N$2,"True")</f>
        <v>0</v>
      </c>
      <c r="T179" s="219" t="str">
        <f t="array" ref="T179">IF(C179 &lt;&gt; "Ready for Re-test",IF(C179 &lt;&gt; "Closed",IF(C179 &lt;&gt; "Rejected",IF(C179 &lt;&gt; "Deferred","Open","Closed"),"Closed"),"Closed"),"Ready for Re-test")</f>
        <v>Open</v>
      </c>
    </row>
    <row r="180" spans="12:20" x14ac:dyDescent="0.2">
      <c r="L180" s="219" t="str">
        <f t="array" ref="L180">IF(C180&lt;&gt; "Duplicate", IF(C180&lt;&gt; "Rejected", IF(C180&lt;&gt; "Deferred", CONCATENATE(C180,"+",D180),CONCATENATE("Closed+",D180)),CONCATENATE("Closed+",D180)),CONCATENATE("Closed+",D180))</f>
        <v>+</v>
      </c>
      <c r="M180" s="219" t="b">
        <f t="array" ref="M180">IF(H180=39001,"True")</f>
        <v>0</v>
      </c>
      <c r="N180" s="219" t="b">
        <f t="array" ref="N180">IF(K180=39001,"True")</f>
        <v>0</v>
      </c>
      <c r="O180" s="222" t="b">
        <f t="array" ref="O180">IF(H180='Defects Status'!$N$2,"True")</f>
        <v>0</v>
      </c>
      <c r="P180" s="223">
        <f t="array" ref="P180">'Defects Status'!$N$2-'All Defects'!H180</f>
        <v>39001</v>
      </c>
      <c r="Q180" s="222" t="str">
        <f t="array" ref="Q180">IF(P180&gt;10,"Greater",IF(AND(P180&gt;=5,P180&lt;=10),"Between","Less than"))</f>
        <v>Greater</v>
      </c>
      <c r="R180" s="222" t="str">
        <f t="array" ref="R180">CONCATENATE(T180,"+",D180,"+",Q180)</f>
        <v>Open++Greater</v>
      </c>
      <c r="S180" s="222" t="b">
        <f t="array" ref="S180">IF(K180='Defects Status'!$N$2,"True")</f>
        <v>0</v>
      </c>
      <c r="T180" s="219" t="str">
        <f t="array" ref="T180">IF(C180 &lt;&gt; "Ready for Re-test",IF(C180 &lt;&gt; "Closed",IF(C180 &lt;&gt; "Rejected",IF(C180 &lt;&gt; "Deferred","Open","Closed"),"Closed"),"Closed"),"Ready for Re-test")</f>
        <v>Open</v>
      </c>
    </row>
    <row r="181" spans="12:20" x14ac:dyDescent="0.2">
      <c r="L181" s="219" t="str">
        <f t="array" ref="L181">IF(C181&lt;&gt; "Duplicate", IF(C181&lt;&gt; "Rejected", IF(C181&lt;&gt; "Deferred", CONCATENATE(C181,"+",D181),CONCATENATE("Closed+",D181)),CONCATENATE("Closed+",D181)),CONCATENATE("Closed+",D181))</f>
        <v>+</v>
      </c>
      <c r="M181" s="219" t="b">
        <f t="array" ref="M181">IF(H181=39001,"True")</f>
        <v>0</v>
      </c>
      <c r="N181" s="219" t="b">
        <f t="array" ref="N181">IF(K181=39001,"True")</f>
        <v>0</v>
      </c>
      <c r="O181" s="222" t="b">
        <f t="array" ref="O181">IF(H181='Defects Status'!$N$2,"True")</f>
        <v>0</v>
      </c>
      <c r="P181" s="223">
        <f t="array" ref="P181">'Defects Status'!$N$2-'All Defects'!H181</f>
        <v>39001</v>
      </c>
      <c r="Q181" s="222" t="str">
        <f t="array" ref="Q181">IF(P181&gt;10,"Greater",IF(AND(P181&gt;=5,P181&lt;=10),"Between","Less than"))</f>
        <v>Greater</v>
      </c>
      <c r="R181" s="222" t="str">
        <f t="array" ref="R181">CONCATENATE(T181,"+",D181,"+",Q181)</f>
        <v>Open++Greater</v>
      </c>
      <c r="S181" s="222" t="b">
        <f t="array" ref="S181">IF(K181='Defects Status'!$N$2,"True")</f>
        <v>0</v>
      </c>
      <c r="T181" s="219" t="str">
        <f t="array" ref="T181">IF(C181 &lt;&gt; "Ready for Re-test",IF(C181 &lt;&gt; "Closed",IF(C181 &lt;&gt; "Rejected",IF(C181 &lt;&gt; "Deferred","Open","Closed"),"Closed"),"Closed"),"Ready for Re-test")</f>
        <v>Open</v>
      </c>
    </row>
    <row r="182" spans="12:20" x14ac:dyDescent="0.2">
      <c r="L182" s="219" t="str">
        <f t="array" ref="L182">IF(C182&lt;&gt; "Duplicate", IF(C182&lt;&gt; "Rejected", IF(C182&lt;&gt; "Deferred", CONCATENATE(C182,"+",D182),CONCATENATE("Closed+",D182)),CONCATENATE("Closed+",D182)),CONCATENATE("Closed+",D182))</f>
        <v>+</v>
      </c>
      <c r="M182" s="219" t="b">
        <f t="array" ref="M182">IF(H182=39001,"True")</f>
        <v>0</v>
      </c>
      <c r="N182" s="219" t="b">
        <f t="array" ref="N182">IF(K182=39001,"True")</f>
        <v>0</v>
      </c>
      <c r="O182" s="222" t="b">
        <f t="array" ref="O182">IF(H182='Defects Status'!$N$2,"True")</f>
        <v>0</v>
      </c>
      <c r="P182" s="223">
        <f t="array" ref="P182">'Defects Status'!$N$2-'All Defects'!H182</f>
        <v>39001</v>
      </c>
      <c r="Q182" s="222" t="str">
        <f t="array" ref="Q182">IF(P182&gt;10,"Greater",IF(AND(P182&gt;=5,P182&lt;=10),"Between","Less than"))</f>
        <v>Greater</v>
      </c>
      <c r="R182" s="222" t="str">
        <f t="array" ref="R182">CONCATENATE(T182,"+",D182,"+",Q182)</f>
        <v>Open++Greater</v>
      </c>
      <c r="S182" s="222" t="b">
        <f t="array" ref="S182">IF(K182='Defects Status'!$N$2,"True")</f>
        <v>0</v>
      </c>
      <c r="T182" s="219" t="str">
        <f t="array" ref="T182">IF(C182 &lt;&gt; "Ready for Re-test",IF(C182 &lt;&gt; "Closed",IF(C182 &lt;&gt; "Rejected",IF(C182 &lt;&gt; "Deferred","Open","Closed"),"Closed"),"Closed"),"Ready for Re-test")</f>
        <v>Open</v>
      </c>
    </row>
    <row r="183" spans="12:20" x14ac:dyDescent="0.2">
      <c r="L183" s="219" t="str">
        <f t="array" ref="L183">IF(C183&lt;&gt; "Duplicate", IF(C183&lt;&gt; "Rejected", IF(C183&lt;&gt; "Deferred", CONCATENATE(C183,"+",D183),CONCATENATE("Closed+",D183)),CONCATENATE("Closed+",D183)),CONCATENATE("Closed+",D183))</f>
        <v>+</v>
      </c>
      <c r="M183" s="219" t="b">
        <f t="array" ref="M183">IF(H183=39001,"True")</f>
        <v>0</v>
      </c>
      <c r="N183" s="219" t="b">
        <f t="array" ref="N183">IF(K183=39001,"True")</f>
        <v>0</v>
      </c>
      <c r="O183" s="222" t="b">
        <f t="array" ref="O183">IF(H183='Defects Status'!$N$2,"True")</f>
        <v>0</v>
      </c>
      <c r="P183" s="223">
        <f t="array" ref="P183">'Defects Status'!$N$2-'All Defects'!H183</f>
        <v>39001</v>
      </c>
      <c r="Q183" s="222" t="str">
        <f t="array" ref="Q183">IF(P183&gt;10,"Greater",IF(AND(P183&gt;=5,P183&lt;=10),"Between","Less than"))</f>
        <v>Greater</v>
      </c>
      <c r="R183" s="222" t="str">
        <f t="array" ref="R183">CONCATENATE(T183,"+",D183,"+",Q183)</f>
        <v>Open++Greater</v>
      </c>
      <c r="S183" s="222" t="b">
        <f t="array" ref="S183">IF(K183='Defects Status'!$N$2,"True")</f>
        <v>0</v>
      </c>
      <c r="T183" s="219" t="str">
        <f t="array" ref="T183">IF(C183 &lt;&gt; "Ready for Re-test",IF(C183 &lt;&gt; "Closed",IF(C183 &lt;&gt; "Rejected",IF(C183 &lt;&gt; "Deferred","Open","Closed"),"Closed"),"Closed"),"Ready for Re-test")</f>
        <v>Open</v>
      </c>
    </row>
    <row r="184" spans="12:20" x14ac:dyDescent="0.2">
      <c r="L184" s="219" t="str">
        <f t="array" ref="L184">IF(C184&lt;&gt; "Duplicate", IF(C184&lt;&gt; "Rejected", IF(C184&lt;&gt; "Deferred", CONCATENATE(C184,"+",D184),CONCATENATE("Closed+",D184)),CONCATENATE("Closed+",D184)),CONCATENATE("Closed+",D184))</f>
        <v>+</v>
      </c>
      <c r="M184" s="219" t="b">
        <f t="array" ref="M184">IF(H184=39001,"True")</f>
        <v>0</v>
      </c>
      <c r="N184" s="219" t="b">
        <f t="array" ref="N184">IF(K184=39001,"True")</f>
        <v>0</v>
      </c>
      <c r="O184" s="222" t="b">
        <f t="array" ref="O184">IF(H184='Defects Status'!$N$2,"True")</f>
        <v>0</v>
      </c>
      <c r="P184" s="223">
        <f t="array" ref="P184">'Defects Status'!$N$2-'All Defects'!H184</f>
        <v>39001</v>
      </c>
      <c r="Q184" s="222" t="str">
        <f t="array" ref="Q184">IF(P184&gt;10,"Greater",IF(AND(P184&gt;=5,P184&lt;=10),"Between","Less than"))</f>
        <v>Greater</v>
      </c>
      <c r="R184" s="222" t="str">
        <f t="array" ref="R184">CONCATENATE(T184,"+",D184,"+",Q184)</f>
        <v>Open++Greater</v>
      </c>
      <c r="S184" s="222" t="b">
        <f t="array" ref="S184">IF(K184='Defects Status'!$N$2,"True")</f>
        <v>0</v>
      </c>
      <c r="T184" s="219" t="str">
        <f t="array" ref="T184">IF(C184 &lt;&gt; "Ready for Re-test",IF(C184 &lt;&gt; "Closed",IF(C184 &lt;&gt; "Rejected",IF(C184 &lt;&gt; "Deferred","Open","Closed"),"Closed"),"Closed"),"Ready for Re-test")</f>
        <v>Open</v>
      </c>
    </row>
    <row r="185" spans="12:20" x14ac:dyDescent="0.2">
      <c r="L185" s="219" t="str">
        <f t="array" ref="L185">IF(C185&lt;&gt; "Duplicate", IF(C185&lt;&gt; "Rejected", IF(C185&lt;&gt; "Deferred", CONCATENATE(C185,"+",D185),CONCATENATE("Closed+",D185)),CONCATENATE("Closed+",D185)),CONCATENATE("Closed+",D185))</f>
        <v>+</v>
      </c>
      <c r="M185" s="219" t="b">
        <f t="array" ref="M185">IF(H185=39001,"True")</f>
        <v>0</v>
      </c>
      <c r="N185" s="219" t="b">
        <f t="array" ref="N185">IF(K185=39001,"True")</f>
        <v>0</v>
      </c>
      <c r="O185" s="222" t="b">
        <f t="array" ref="O185">IF(H185='Defects Status'!$N$2,"True")</f>
        <v>0</v>
      </c>
      <c r="P185" s="223">
        <f t="array" ref="P185">'Defects Status'!$N$2-'All Defects'!H185</f>
        <v>39001</v>
      </c>
      <c r="Q185" s="222" t="str">
        <f t="array" ref="Q185">IF(P185&gt;10,"Greater",IF(AND(P185&gt;=5,P185&lt;=10),"Between","Less than"))</f>
        <v>Greater</v>
      </c>
      <c r="R185" s="222" t="str">
        <f t="array" ref="R185">CONCATENATE(T185,"+",D185,"+",Q185)</f>
        <v>Open++Greater</v>
      </c>
      <c r="S185" s="222" t="b">
        <f t="array" ref="S185">IF(K185='Defects Status'!$N$2,"True")</f>
        <v>0</v>
      </c>
      <c r="T185" s="219" t="str">
        <f t="array" ref="T185">IF(C185 &lt;&gt; "Ready for Re-test",IF(C185 &lt;&gt; "Closed",IF(C185 &lt;&gt; "Rejected",IF(C185 &lt;&gt; "Deferred","Open","Closed"),"Closed"),"Closed"),"Ready for Re-test")</f>
        <v>Open</v>
      </c>
    </row>
    <row r="186" spans="12:20" x14ac:dyDescent="0.2">
      <c r="L186" s="219" t="str">
        <f t="array" ref="L186">IF(C186&lt;&gt; "Duplicate", IF(C186&lt;&gt; "Rejected", IF(C186&lt;&gt; "Deferred", CONCATENATE(C186,"+",D186),CONCATENATE("Closed+",D186)),CONCATENATE("Closed+",D186)),CONCATENATE("Closed+",D186))</f>
        <v>+</v>
      </c>
      <c r="M186" s="219" t="b">
        <f t="array" ref="M186">IF(H186=39001,"True")</f>
        <v>0</v>
      </c>
      <c r="N186" s="219" t="b">
        <f t="array" ref="N186">IF(K186=39001,"True")</f>
        <v>0</v>
      </c>
      <c r="O186" s="222" t="b">
        <f t="array" ref="O186">IF(H186='Defects Status'!$N$2,"True")</f>
        <v>0</v>
      </c>
      <c r="P186" s="223">
        <f t="array" ref="P186">'Defects Status'!$N$2-'All Defects'!H186</f>
        <v>39001</v>
      </c>
      <c r="Q186" s="222" t="str">
        <f t="array" ref="Q186">IF(P186&gt;10,"Greater",IF(AND(P186&gt;=5,P186&lt;=10),"Between","Less than"))</f>
        <v>Greater</v>
      </c>
      <c r="R186" s="222" t="str">
        <f t="array" ref="R186">CONCATENATE(T186,"+",D186,"+",Q186)</f>
        <v>Open++Greater</v>
      </c>
      <c r="S186" s="222" t="b">
        <f t="array" ref="S186">IF(K186='Defects Status'!$N$2,"True")</f>
        <v>0</v>
      </c>
      <c r="T186" s="219" t="str">
        <f t="array" ref="T186">IF(C186 &lt;&gt; "Ready for Re-test",IF(C186 &lt;&gt; "Closed",IF(C186 &lt;&gt; "Rejected",IF(C186 &lt;&gt; "Deferred","Open","Closed"),"Closed"),"Closed"),"Ready for Re-test")</f>
        <v>Open</v>
      </c>
    </row>
    <row r="187" spans="12:20" x14ac:dyDescent="0.2">
      <c r="L187" s="219" t="str">
        <f t="array" ref="L187">IF(C187&lt;&gt; "Duplicate", IF(C187&lt;&gt; "Rejected", IF(C187&lt;&gt; "Deferred", CONCATENATE(C187,"+",D187),CONCATENATE("Closed+",D187)),CONCATENATE("Closed+",D187)),CONCATENATE("Closed+",D187))</f>
        <v>+</v>
      </c>
      <c r="M187" s="219" t="b">
        <f t="array" ref="M187">IF(H187=39001,"True")</f>
        <v>0</v>
      </c>
      <c r="N187" s="219" t="b">
        <f t="array" ref="N187">IF(K187=39001,"True")</f>
        <v>0</v>
      </c>
      <c r="O187" s="222" t="b">
        <f t="array" ref="O187">IF(H187='Defects Status'!$N$2,"True")</f>
        <v>0</v>
      </c>
      <c r="P187" s="223">
        <f t="array" ref="P187">'Defects Status'!$N$2-'All Defects'!H187</f>
        <v>39001</v>
      </c>
      <c r="Q187" s="222" t="str">
        <f t="array" ref="Q187">IF(P187&gt;10,"Greater",IF(AND(P187&gt;=5,P187&lt;=10),"Between","Less than"))</f>
        <v>Greater</v>
      </c>
      <c r="R187" s="222" t="str">
        <f t="array" ref="R187">CONCATENATE(T187,"+",D187,"+",Q187)</f>
        <v>Open++Greater</v>
      </c>
      <c r="S187" s="222" t="b">
        <f t="array" ref="S187">IF(K187='Defects Status'!$N$2,"True")</f>
        <v>0</v>
      </c>
      <c r="T187" s="219" t="str">
        <f t="array" ref="T187">IF(C187 &lt;&gt; "Ready for Re-test",IF(C187 &lt;&gt; "Closed",IF(C187 &lt;&gt; "Rejected",IF(C187 &lt;&gt; "Deferred","Open","Closed"),"Closed"),"Closed"),"Ready for Re-test")</f>
        <v>Open</v>
      </c>
    </row>
    <row r="188" spans="12:20" x14ac:dyDescent="0.2">
      <c r="L188" s="219" t="str">
        <f t="array" ref="L188">IF(C188&lt;&gt; "Duplicate", IF(C188&lt;&gt; "Rejected", IF(C188&lt;&gt; "Deferred", CONCATENATE(C188,"+",D188),CONCATENATE("Closed+",D188)),CONCATENATE("Closed+",D188)),CONCATENATE("Closed+",D188))</f>
        <v>+</v>
      </c>
      <c r="M188" s="219" t="b">
        <f t="array" ref="M188">IF(H188=39001,"True")</f>
        <v>0</v>
      </c>
      <c r="N188" s="219" t="b">
        <f t="array" ref="N188">IF(K188=39001,"True")</f>
        <v>0</v>
      </c>
      <c r="O188" s="222" t="b">
        <f t="array" ref="O188">IF(H188='Defects Status'!$N$2,"True")</f>
        <v>0</v>
      </c>
      <c r="P188" s="223">
        <f t="array" ref="P188">'Defects Status'!$N$2-'All Defects'!H188</f>
        <v>39001</v>
      </c>
      <c r="Q188" s="222" t="str">
        <f t="array" ref="Q188">IF(P188&gt;10,"Greater",IF(AND(P188&gt;=5,P188&lt;=10),"Between","Less than"))</f>
        <v>Greater</v>
      </c>
      <c r="R188" s="222" t="str">
        <f t="array" ref="R188">CONCATENATE(T188,"+",D188,"+",Q188)</f>
        <v>Open++Greater</v>
      </c>
      <c r="S188" s="222" t="b">
        <f t="array" ref="S188">IF(K188='Defects Status'!$N$2,"True")</f>
        <v>0</v>
      </c>
      <c r="T188" s="219" t="str">
        <f t="array" ref="T188">IF(C188 &lt;&gt; "Ready for Re-test",IF(C188 &lt;&gt; "Closed",IF(C188 &lt;&gt; "Rejected",IF(C188 &lt;&gt; "Deferred","Open","Closed"),"Closed"),"Closed"),"Ready for Re-test")</f>
        <v>Open</v>
      </c>
    </row>
    <row r="189" spans="12:20" x14ac:dyDescent="0.2">
      <c r="L189" s="219" t="str">
        <f t="array" ref="L189">IF(C189&lt;&gt; "Duplicate", IF(C189&lt;&gt; "Rejected", IF(C189&lt;&gt; "Deferred", CONCATENATE(C189,"+",D189),CONCATENATE("Closed+",D189)),CONCATENATE("Closed+",D189)),CONCATENATE("Closed+",D189))</f>
        <v>+</v>
      </c>
      <c r="M189" s="219" t="b">
        <f t="array" ref="M189">IF(H189=39001,"True")</f>
        <v>0</v>
      </c>
      <c r="N189" s="219" t="b">
        <f t="array" ref="N189">IF(K189=39001,"True")</f>
        <v>0</v>
      </c>
      <c r="O189" s="222" t="b">
        <f t="array" ref="O189">IF(H189='Defects Status'!$N$2,"True")</f>
        <v>0</v>
      </c>
      <c r="P189" s="223">
        <f t="array" ref="P189">'Defects Status'!$N$2-'All Defects'!H189</f>
        <v>39001</v>
      </c>
      <c r="Q189" s="222" t="str">
        <f t="array" ref="Q189">IF(P189&gt;10,"Greater",IF(AND(P189&gt;=5,P189&lt;=10),"Between","Less than"))</f>
        <v>Greater</v>
      </c>
      <c r="R189" s="222" t="str">
        <f t="array" ref="R189">CONCATENATE(T189,"+",D189,"+",Q189)</f>
        <v>Open++Greater</v>
      </c>
      <c r="S189" s="222" t="b">
        <f t="array" ref="S189">IF(K189='Defects Status'!$N$2,"True")</f>
        <v>0</v>
      </c>
      <c r="T189" s="219" t="str">
        <f t="array" ref="T189">IF(C189 &lt;&gt; "Ready for Re-test",IF(C189 &lt;&gt; "Closed",IF(C189 &lt;&gt; "Rejected",IF(C189 &lt;&gt; "Deferred","Open","Closed"),"Closed"),"Closed"),"Ready for Re-test")</f>
        <v>Open</v>
      </c>
    </row>
    <row r="190" spans="12:20" x14ac:dyDescent="0.2">
      <c r="L190" s="219" t="str">
        <f t="array" ref="L190">IF(C190&lt;&gt; "Duplicate", IF(C190&lt;&gt; "Rejected", IF(C190&lt;&gt; "Deferred", CONCATENATE(C190,"+",D190),CONCATENATE("Closed+",D190)),CONCATENATE("Closed+",D190)),CONCATENATE("Closed+",D190))</f>
        <v>+</v>
      </c>
      <c r="M190" s="219" t="b">
        <f t="array" ref="M190">IF(H190=39001,"True")</f>
        <v>0</v>
      </c>
      <c r="N190" s="219" t="b">
        <f t="array" ref="N190">IF(K190=39001,"True")</f>
        <v>0</v>
      </c>
      <c r="O190" s="222" t="b">
        <f t="array" ref="O190">IF(H190='Defects Status'!$N$2,"True")</f>
        <v>0</v>
      </c>
      <c r="P190" s="223">
        <f t="array" ref="P190">'Defects Status'!$N$2-'All Defects'!H190</f>
        <v>39001</v>
      </c>
      <c r="Q190" s="222" t="str">
        <f t="array" ref="Q190">IF(P190&gt;10,"Greater",IF(AND(P190&gt;=5,P190&lt;=10),"Between","Less than"))</f>
        <v>Greater</v>
      </c>
      <c r="R190" s="222" t="str">
        <f t="array" ref="R190">CONCATENATE(T190,"+",D190,"+",Q190)</f>
        <v>Open++Greater</v>
      </c>
      <c r="S190" s="222" t="b">
        <f t="array" ref="S190">IF(K190='Defects Status'!$N$2,"True")</f>
        <v>0</v>
      </c>
      <c r="T190" s="219" t="str">
        <f t="array" ref="T190">IF(C190 &lt;&gt; "Ready for Re-test",IF(C190 &lt;&gt; "Closed",IF(C190 &lt;&gt; "Rejected",IF(C190 &lt;&gt; "Deferred","Open","Closed"),"Closed"),"Closed"),"Ready for Re-test")</f>
        <v>Open</v>
      </c>
    </row>
    <row r="191" spans="12:20" x14ac:dyDescent="0.2">
      <c r="L191" s="219" t="str">
        <f t="array" ref="L191">IF(C191&lt;&gt; "Duplicate", IF(C191&lt;&gt; "Rejected", IF(C191&lt;&gt; "Deferred", CONCATENATE(C191,"+",D191),CONCATENATE("Closed+",D191)),CONCATENATE("Closed+",D191)),CONCATENATE("Closed+",D191))</f>
        <v>+</v>
      </c>
      <c r="M191" s="219" t="b">
        <f t="array" ref="M191">IF(H191=39001,"True")</f>
        <v>0</v>
      </c>
      <c r="N191" s="219" t="b">
        <f t="array" ref="N191">IF(K191=39001,"True")</f>
        <v>0</v>
      </c>
      <c r="O191" s="222" t="b">
        <f t="array" ref="O191">IF(H191='Defects Status'!$N$2,"True")</f>
        <v>0</v>
      </c>
      <c r="P191" s="223">
        <f t="array" ref="P191">'Defects Status'!$N$2-'All Defects'!H191</f>
        <v>39001</v>
      </c>
      <c r="Q191" s="222" t="str">
        <f t="array" ref="Q191">IF(P191&gt;10,"Greater",IF(AND(P191&gt;=5,P191&lt;=10),"Between","Less than"))</f>
        <v>Greater</v>
      </c>
      <c r="R191" s="222" t="str">
        <f t="array" ref="R191">CONCATENATE(T191,"+",D191,"+",Q191)</f>
        <v>Open++Greater</v>
      </c>
      <c r="S191" s="222" t="b">
        <f t="array" ref="S191">IF(K191='Defects Status'!$N$2,"True")</f>
        <v>0</v>
      </c>
      <c r="T191" s="219" t="str">
        <f t="array" ref="T191">IF(C191 &lt;&gt; "Ready for Re-test",IF(C191 &lt;&gt; "Closed",IF(C191 &lt;&gt; "Rejected",IF(C191 &lt;&gt; "Deferred","Open","Closed"),"Closed"),"Closed"),"Ready for Re-test")</f>
        <v>Open</v>
      </c>
    </row>
    <row r="192" spans="12:20" x14ac:dyDescent="0.2">
      <c r="L192" s="219" t="str">
        <f t="array" ref="L192">IF(C192&lt;&gt; "Duplicate", IF(C192&lt;&gt; "Rejected", IF(C192&lt;&gt; "Deferred", CONCATENATE(C192,"+",D192),CONCATENATE("Closed+",D192)),CONCATENATE("Closed+",D192)),CONCATENATE("Closed+",D192))</f>
        <v>+</v>
      </c>
      <c r="M192" s="219" t="b">
        <f t="array" ref="M192">IF(H192=39001,"True")</f>
        <v>0</v>
      </c>
      <c r="N192" s="219" t="b">
        <f t="array" ref="N192">IF(K192=39001,"True")</f>
        <v>0</v>
      </c>
      <c r="O192" s="222" t="b">
        <f t="array" ref="O192">IF(H192='Defects Status'!$N$2,"True")</f>
        <v>0</v>
      </c>
      <c r="P192" s="223">
        <f t="array" ref="P192">'Defects Status'!$N$2-'All Defects'!H192</f>
        <v>39001</v>
      </c>
      <c r="Q192" s="222" t="str">
        <f t="array" ref="Q192">IF(P192&gt;10,"Greater",IF(AND(P192&gt;=5,P192&lt;=10),"Between","Less than"))</f>
        <v>Greater</v>
      </c>
      <c r="R192" s="222" t="str">
        <f t="array" ref="R192">CONCATENATE(T192,"+",D192,"+",Q192)</f>
        <v>Open++Greater</v>
      </c>
      <c r="S192" s="222" t="b">
        <f t="array" ref="S192">IF(K192='Defects Status'!$N$2,"True")</f>
        <v>0</v>
      </c>
      <c r="T192" s="219" t="str">
        <f t="array" ref="T192">IF(C192 &lt;&gt; "Ready for Re-test",IF(C192 &lt;&gt; "Closed",IF(C192 &lt;&gt; "Rejected",IF(C192 &lt;&gt; "Deferred","Open","Closed"),"Closed"),"Closed"),"Ready for Re-test")</f>
        <v>Open</v>
      </c>
    </row>
    <row r="193" spans="12:20" x14ac:dyDescent="0.2">
      <c r="L193" s="219" t="str">
        <f t="array" ref="L193">IF(C193&lt;&gt; "Duplicate", IF(C193&lt;&gt; "Rejected", IF(C193&lt;&gt; "Deferred", CONCATENATE(C193,"+",D193),CONCATENATE("Closed+",D193)),CONCATENATE("Closed+",D193)),CONCATENATE("Closed+",D193))</f>
        <v>+</v>
      </c>
      <c r="M193" s="219" t="b">
        <f t="array" ref="M193">IF(H193=39001,"True")</f>
        <v>0</v>
      </c>
      <c r="N193" s="219" t="b">
        <f t="array" ref="N193">IF(K193=39001,"True")</f>
        <v>0</v>
      </c>
      <c r="O193" s="222" t="b">
        <f t="array" ref="O193">IF(H193='Defects Status'!$N$2,"True")</f>
        <v>0</v>
      </c>
      <c r="P193" s="223">
        <f t="array" ref="P193">'Defects Status'!$N$2-'All Defects'!H193</f>
        <v>39001</v>
      </c>
      <c r="Q193" s="222" t="str">
        <f t="array" ref="Q193">IF(P193&gt;10,"Greater",IF(AND(P193&gt;=5,P193&lt;=10),"Between","Less than"))</f>
        <v>Greater</v>
      </c>
      <c r="R193" s="222" t="str">
        <f t="array" ref="R193">CONCATENATE(T193,"+",D193,"+",Q193)</f>
        <v>Open++Greater</v>
      </c>
      <c r="S193" s="222" t="b">
        <f t="array" ref="S193">IF(K193='Defects Status'!$N$2,"True")</f>
        <v>0</v>
      </c>
      <c r="T193" s="219" t="str">
        <f t="array" ref="T193">IF(C193 &lt;&gt; "Ready for Re-test",IF(C193 &lt;&gt; "Closed",IF(C193 &lt;&gt; "Rejected",IF(C193 &lt;&gt; "Deferred","Open","Closed"),"Closed"),"Closed"),"Ready for Re-test")</f>
        <v>Open</v>
      </c>
    </row>
    <row r="194" spans="12:20" x14ac:dyDescent="0.2">
      <c r="L194" s="219" t="str">
        <f t="array" ref="L194">IF(C194&lt;&gt; "Duplicate", IF(C194&lt;&gt; "Rejected", IF(C194&lt;&gt; "Deferred", CONCATENATE(C194,"+",D194),CONCATENATE("Closed+",D194)),CONCATENATE("Closed+",D194)),CONCATENATE("Closed+",D194))</f>
        <v>+</v>
      </c>
      <c r="M194" s="219" t="b">
        <f t="array" ref="M194">IF(H194=39001,"True")</f>
        <v>0</v>
      </c>
      <c r="N194" s="219" t="b">
        <f t="array" ref="N194">IF(K194=39001,"True")</f>
        <v>0</v>
      </c>
      <c r="O194" s="222" t="b">
        <f t="array" ref="O194">IF(H194='Defects Status'!$N$2,"True")</f>
        <v>0</v>
      </c>
      <c r="P194" s="223">
        <f t="array" ref="P194">'Defects Status'!$N$2-'All Defects'!H194</f>
        <v>39001</v>
      </c>
      <c r="Q194" s="222" t="str">
        <f t="array" ref="Q194">IF(P194&gt;10,"Greater",IF(AND(P194&gt;=5,P194&lt;=10),"Between","Less than"))</f>
        <v>Greater</v>
      </c>
      <c r="R194" s="222" t="str">
        <f t="array" ref="R194">CONCATENATE(T194,"+",D194,"+",Q194)</f>
        <v>Open++Greater</v>
      </c>
      <c r="S194" s="222" t="b">
        <f t="array" ref="S194">IF(K194='Defects Status'!$N$2,"True")</f>
        <v>0</v>
      </c>
      <c r="T194" s="219" t="str">
        <f t="array" ref="T194">IF(C194 &lt;&gt; "Ready for Re-test",IF(C194 &lt;&gt; "Closed",IF(C194 &lt;&gt; "Rejected",IF(C194 &lt;&gt; "Deferred","Open","Closed"),"Closed"),"Closed"),"Ready for Re-test")</f>
        <v>Open</v>
      </c>
    </row>
    <row r="195" spans="12:20" x14ac:dyDescent="0.2">
      <c r="L195" s="219" t="str">
        <f t="array" ref="L195">IF(C195&lt;&gt; "Duplicate", IF(C195&lt;&gt; "Rejected", IF(C195&lt;&gt; "Deferred", CONCATENATE(C195,"+",D195),CONCATENATE("Closed+",D195)),CONCATENATE("Closed+",D195)),CONCATENATE("Closed+",D195))</f>
        <v>+</v>
      </c>
      <c r="M195" s="219" t="b">
        <f t="array" ref="M195">IF(H195=39001,"True")</f>
        <v>0</v>
      </c>
      <c r="N195" s="219" t="b">
        <f t="array" ref="N195">IF(K195=39001,"True")</f>
        <v>0</v>
      </c>
      <c r="O195" s="222" t="b">
        <f t="array" ref="O195">IF(H195='Defects Status'!$N$2,"True")</f>
        <v>0</v>
      </c>
      <c r="P195" s="223">
        <f t="array" ref="P195">'Defects Status'!$N$2-'All Defects'!H195</f>
        <v>39001</v>
      </c>
      <c r="Q195" s="222" t="str">
        <f t="array" ref="Q195">IF(P195&gt;10,"Greater",IF(AND(P195&gt;=5,P195&lt;=10),"Between","Less than"))</f>
        <v>Greater</v>
      </c>
      <c r="R195" s="222" t="str">
        <f t="array" ref="R195">CONCATENATE(T195,"+",D195,"+",Q195)</f>
        <v>Open++Greater</v>
      </c>
      <c r="S195" s="222" t="b">
        <f t="array" ref="S195">IF(K195='Defects Status'!$N$2,"True")</f>
        <v>0</v>
      </c>
      <c r="T195" s="219" t="str">
        <f t="array" ref="T195">IF(C195 &lt;&gt; "Ready for Re-test",IF(C195 &lt;&gt; "Closed",IF(C195 &lt;&gt; "Rejected",IF(C195 &lt;&gt; "Deferred","Open","Closed"),"Closed"),"Closed"),"Ready for Re-test")</f>
        <v>Open</v>
      </c>
    </row>
    <row r="196" spans="12:20" x14ac:dyDescent="0.2">
      <c r="L196" s="219" t="str">
        <f t="array" ref="L196">IF(C196&lt;&gt; "Duplicate", IF(C196&lt;&gt; "Rejected", IF(C196&lt;&gt; "Deferred", CONCATENATE(C196,"+",D196),CONCATENATE("Closed+",D196)),CONCATENATE("Closed+",D196)),CONCATENATE("Closed+",D196))</f>
        <v>+</v>
      </c>
      <c r="M196" s="219" t="b">
        <f t="array" ref="M196">IF(H196=39001,"True")</f>
        <v>0</v>
      </c>
      <c r="N196" s="219" t="b">
        <f t="array" ref="N196">IF(K196=39001,"True")</f>
        <v>0</v>
      </c>
      <c r="O196" s="222" t="b">
        <f t="array" ref="O196">IF(H196='Defects Status'!$N$2,"True")</f>
        <v>0</v>
      </c>
      <c r="P196" s="223">
        <f t="array" ref="P196">'Defects Status'!$N$2-'All Defects'!H196</f>
        <v>39001</v>
      </c>
      <c r="Q196" s="222" t="str">
        <f t="array" ref="Q196">IF(P196&gt;10,"Greater",IF(AND(P196&gt;=5,P196&lt;=10),"Between","Less than"))</f>
        <v>Greater</v>
      </c>
      <c r="R196" s="222" t="str">
        <f t="array" ref="R196">CONCATENATE(T196,"+",D196,"+",Q196)</f>
        <v>Open++Greater</v>
      </c>
      <c r="S196" s="222" t="b">
        <f t="array" ref="S196">IF(K196='Defects Status'!$N$2,"True")</f>
        <v>0</v>
      </c>
      <c r="T196" s="219" t="str">
        <f t="array" ref="T196">IF(C196 &lt;&gt; "Ready for Re-test",IF(C196 &lt;&gt; "Closed",IF(C196 &lt;&gt; "Rejected",IF(C196 &lt;&gt; "Deferred","Open","Closed"),"Closed"),"Closed"),"Ready for Re-test")</f>
        <v>Open</v>
      </c>
    </row>
    <row r="197" spans="12:20" x14ac:dyDescent="0.2">
      <c r="L197" s="219" t="str">
        <f t="array" ref="L197">IF(C197&lt;&gt; "Duplicate", IF(C197&lt;&gt; "Rejected", IF(C197&lt;&gt; "Deferred", CONCATENATE(C197,"+",D197),CONCATENATE("Closed+",D197)),CONCATENATE("Closed+",D197)),CONCATENATE("Closed+",D197))</f>
        <v>+</v>
      </c>
      <c r="M197" s="219" t="b">
        <f t="array" ref="M197">IF(H197=39001,"True")</f>
        <v>0</v>
      </c>
      <c r="N197" s="219" t="b">
        <f t="array" ref="N197">IF(K197=39001,"True")</f>
        <v>0</v>
      </c>
      <c r="O197" s="222" t="b">
        <f t="array" ref="O197">IF(H197='Defects Status'!$N$2,"True")</f>
        <v>0</v>
      </c>
      <c r="P197" s="223">
        <f t="array" ref="P197">'Defects Status'!$N$2-'All Defects'!H197</f>
        <v>39001</v>
      </c>
      <c r="Q197" s="222" t="str">
        <f t="array" ref="Q197">IF(P197&gt;10,"Greater",IF(AND(P197&gt;=5,P197&lt;=10),"Between","Less than"))</f>
        <v>Greater</v>
      </c>
      <c r="R197" s="222" t="str">
        <f t="array" ref="R197">CONCATENATE(T197,"+",D197,"+",Q197)</f>
        <v>Open++Greater</v>
      </c>
      <c r="S197" s="222" t="b">
        <f t="array" ref="S197">IF(K197='Defects Status'!$N$2,"True")</f>
        <v>0</v>
      </c>
      <c r="T197" s="219" t="str">
        <f t="array" ref="T197">IF(C197 &lt;&gt; "Ready for Re-test",IF(C197 &lt;&gt; "Closed",IF(C197 &lt;&gt; "Rejected",IF(C197 &lt;&gt; "Deferred","Open","Closed"),"Closed"),"Closed"),"Ready for Re-test")</f>
        <v>Open</v>
      </c>
    </row>
    <row r="198" spans="12:20" x14ac:dyDescent="0.2">
      <c r="L198" s="219" t="str">
        <f t="array" ref="L198">IF(C198&lt;&gt; "Duplicate", IF(C198&lt;&gt; "Rejected", IF(C198&lt;&gt; "Deferred", CONCATENATE(C198,"+",D198),CONCATENATE("Closed+",D198)),CONCATENATE("Closed+",D198)),CONCATENATE("Closed+",D198))</f>
        <v>+</v>
      </c>
      <c r="M198" s="219" t="b">
        <f t="array" ref="M198">IF(H198=39001,"True")</f>
        <v>0</v>
      </c>
      <c r="N198" s="219" t="b">
        <f t="array" ref="N198">IF(K198=39001,"True")</f>
        <v>0</v>
      </c>
      <c r="O198" s="222" t="b">
        <f t="array" ref="O198">IF(H198='Defects Status'!$N$2,"True")</f>
        <v>0</v>
      </c>
      <c r="P198" s="223">
        <f t="array" ref="P198">'Defects Status'!$N$2-'All Defects'!H198</f>
        <v>39001</v>
      </c>
      <c r="Q198" s="222" t="str">
        <f t="array" ref="Q198">IF(P198&gt;10,"Greater",IF(AND(P198&gt;=5,P198&lt;=10),"Between","Less than"))</f>
        <v>Greater</v>
      </c>
      <c r="R198" s="222" t="str">
        <f t="array" ref="R198">CONCATENATE(T198,"+",D198,"+",Q198)</f>
        <v>Open++Greater</v>
      </c>
      <c r="S198" s="222" t="b">
        <f t="array" ref="S198">IF(K198='Defects Status'!$N$2,"True")</f>
        <v>0</v>
      </c>
      <c r="T198" s="219" t="str">
        <f t="array" ref="T198">IF(C198 &lt;&gt; "Ready for Re-test",IF(C198 &lt;&gt; "Closed",IF(C198 &lt;&gt; "Rejected",IF(C198 &lt;&gt; "Deferred","Open","Closed"),"Closed"),"Closed"),"Ready for Re-test")</f>
        <v>Open</v>
      </c>
    </row>
    <row r="199" spans="12:20" x14ac:dyDescent="0.2">
      <c r="L199" s="219" t="str">
        <f t="array" ref="L199">IF(C199&lt;&gt; "Duplicate", IF(C199&lt;&gt; "Rejected", IF(C199&lt;&gt; "Deferred", CONCATENATE(C199,"+",D199),CONCATENATE("Closed+",D199)),CONCATENATE("Closed+",D199)),CONCATENATE("Closed+",D199))</f>
        <v>+</v>
      </c>
      <c r="M199" s="219" t="b">
        <f t="array" ref="M199">IF(H199=39001,"True")</f>
        <v>0</v>
      </c>
      <c r="N199" s="219" t="b">
        <f t="array" ref="N199">IF(K199=39001,"True")</f>
        <v>0</v>
      </c>
      <c r="O199" s="222" t="b">
        <f t="array" ref="O199">IF(H199='Defects Status'!$N$2,"True")</f>
        <v>0</v>
      </c>
      <c r="P199" s="223">
        <f t="array" ref="P199">'Defects Status'!$N$2-'All Defects'!H199</f>
        <v>39001</v>
      </c>
      <c r="Q199" s="222" t="str">
        <f t="array" ref="Q199">IF(P199&gt;10,"Greater",IF(AND(P199&gt;=5,P199&lt;=10),"Between","Less than"))</f>
        <v>Greater</v>
      </c>
      <c r="R199" s="222" t="str">
        <f t="array" ref="R199">CONCATENATE(T199,"+",D199,"+",Q199)</f>
        <v>Open++Greater</v>
      </c>
      <c r="S199" s="222" t="b">
        <f t="array" ref="S199">IF(K199='Defects Status'!$N$2,"True")</f>
        <v>0</v>
      </c>
      <c r="T199" s="219" t="str">
        <f t="array" ref="T199">IF(C199 &lt;&gt; "Ready for Re-test",IF(C199 &lt;&gt; "Closed",IF(C199 &lt;&gt; "Rejected",IF(C199 &lt;&gt; "Deferred","Open","Closed"),"Closed"),"Closed"),"Ready for Re-test")</f>
        <v>Open</v>
      </c>
    </row>
    <row r="200" spans="12:20" x14ac:dyDescent="0.2">
      <c r="L200" s="219" t="str">
        <f t="array" ref="L200">IF(C200&lt;&gt; "Duplicate", IF(C200&lt;&gt; "Rejected", IF(C200&lt;&gt; "Deferred", CONCATENATE(C200,"+",D200),CONCATENATE("Closed+",D200)),CONCATENATE("Closed+",D200)),CONCATENATE("Closed+",D200))</f>
        <v>+</v>
      </c>
      <c r="M200" s="219" t="b">
        <f t="array" ref="M200">IF(H200=39001,"True")</f>
        <v>0</v>
      </c>
      <c r="N200" s="219" t="b">
        <f t="array" ref="N200">IF(K200=39001,"True")</f>
        <v>0</v>
      </c>
      <c r="O200" s="222" t="b">
        <f t="array" ref="O200">IF(H200='Defects Status'!$N$2,"True")</f>
        <v>0</v>
      </c>
      <c r="P200" s="223">
        <f t="array" ref="P200">'Defects Status'!$N$2-'All Defects'!H200</f>
        <v>39001</v>
      </c>
      <c r="Q200" s="222" t="str">
        <f t="array" ref="Q200">IF(P200&gt;10,"Greater",IF(AND(P200&gt;=5,P200&lt;=10),"Between","Less than"))</f>
        <v>Greater</v>
      </c>
      <c r="R200" s="222" t="str">
        <f t="array" ref="R200">CONCATENATE(T200,"+",D200,"+",Q200)</f>
        <v>Open++Greater</v>
      </c>
      <c r="S200" s="222" t="b">
        <f t="array" ref="S200">IF(K200='Defects Status'!$N$2,"True")</f>
        <v>0</v>
      </c>
      <c r="T200" s="219" t="str">
        <f t="array" ref="T200">IF(C200 &lt;&gt; "Ready for Re-test",IF(C200 &lt;&gt; "Closed",IF(C200 &lt;&gt; "Rejected",IF(C200 &lt;&gt; "Deferred","Open","Closed"),"Closed"),"Closed"),"Ready for Re-test")</f>
        <v>Open</v>
      </c>
    </row>
    <row r="201" spans="12:20" x14ac:dyDescent="0.2">
      <c r="L201" s="219" t="str">
        <f t="array" ref="L201">IF(C201&lt;&gt; "Duplicate", IF(C201&lt;&gt; "Rejected", IF(C201&lt;&gt; "Deferred", CONCATENATE(C201,"+",D201),CONCATENATE("Closed+",D201)),CONCATENATE("Closed+",D201)),CONCATENATE("Closed+",D201))</f>
        <v>+</v>
      </c>
      <c r="M201" s="219" t="b">
        <f t="array" ref="M201">IF(H201=39001,"True")</f>
        <v>0</v>
      </c>
      <c r="N201" s="219" t="b">
        <f t="array" ref="N201">IF(K201=39001,"True")</f>
        <v>0</v>
      </c>
      <c r="O201" s="222" t="b">
        <f t="array" ref="O201">IF(H201='Defects Status'!$N$2,"True")</f>
        <v>0</v>
      </c>
      <c r="P201" s="223">
        <f t="array" ref="P201">'Defects Status'!$N$2-'All Defects'!H201</f>
        <v>39001</v>
      </c>
      <c r="Q201" s="222" t="str">
        <f t="array" ref="Q201">IF(P201&gt;10,"Greater",IF(AND(P201&gt;=5,P201&lt;=10),"Between","Less than"))</f>
        <v>Greater</v>
      </c>
      <c r="R201" s="222" t="str">
        <f t="array" ref="R201">CONCATENATE(T201,"+",D201,"+",Q201)</f>
        <v>Open++Greater</v>
      </c>
      <c r="S201" s="222" t="b">
        <f t="array" ref="S201">IF(K201='Defects Status'!$N$2,"True")</f>
        <v>0</v>
      </c>
      <c r="T201" s="219" t="str">
        <f t="array" ref="T201">IF(C201 &lt;&gt; "Ready for Re-test",IF(C201 &lt;&gt; "Closed",IF(C201 &lt;&gt; "Rejected",IF(C201 &lt;&gt; "Deferred","Open","Closed"),"Closed"),"Closed"),"Ready for Re-test")</f>
        <v>Open</v>
      </c>
    </row>
    <row r="202" spans="12:20" x14ac:dyDescent="0.2">
      <c r="L202" s="219" t="str">
        <f t="array" ref="L202">IF(C202&lt;&gt; "Duplicate", IF(C202&lt;&gt; "Rejected", IF(C202&lt;&gt; "Deferred", CONCATENATE(C202,"+",D202),CONCATENATE("Closed+",D202)),CONCATENATE("Closed+",D202)),CONCATENATE("Closed+",D202))</f>
        <v>+</v>
      </c>
      <c r="M202" s="219" t="b">
        <f t="array" ref="M202">IF(H202=39001,"True")</f>
        <v>0</v>
      </c>
      <c r="N202" s="219" t="b">
        <f t="array" ref="N202">IF(K202=39001,"True")</f>
        <v>0</v>
      </c>
      <c r="O202" s="222" t="b">
        <f t="array" ref="O202">IF(H202='Defects Status'!$N$2,"True")</f>
        <v>0</v>
      </c>
      <c r="P202" s="223">
        <f t="array" ref="P202">'Defects Status'!$N$2-'All Defects'!H202</f>
        <v>39001</v>
      </c>
      <c r="Q202" s="222" t="str">
        <f t="array" ref="Q202">IF(P202&gt;10,"Greater",IF(AND(P202&gt;=5,P202&lt;=10),"Between","Less than"))</f>
        <v>Greater</v>
      </c>
      <c r="R202" s="222" t="str">
        <f t="array" ref="R202">CONCATENATE(T202,"+",D202,"+",Q202)</f>
        <v>Open++Greater</v>
      </c>
      <c r="S202" s="222" t="b">
        <f t="array" ref="S202">IF(K202='Defects Status'!$N$2,"True")</f>
        <v>0</v>
      </c>
      <c r="T202" s="219" t="str">
        <f t="array" ref="T202">IF(C202 &lt;&gt; "Ready for Re-test",IF(C202 &lt;&gt; "Closed",IF(C202 &lt;&gt; "Rejected",IF(C202 &lt;&gt; "Deferred","Open","Closed"),"Closed"),"Closed"),"Ready for Re-test")</f>
        <v>Open</v>
      </c>
    </row>
    <row r="203" spans="12:20" x14ac:dyDescent="0.2">
      <c r="L203" s="219" t="str">
        <f t="array" ref="L203">IF(C203&lt;&gt; "Duplicate", IF(C203&lt;&gt; "Rejected", IF(C203&lt;&gt; "Deferred", CONCATENATE(C203,"+",D203),CONCATENATE("Closed+",D203)),CONCATENATE("Closed+",D203)),CONCATENATE("Closed+",D203))</f>
        <v>+</v>
      </c>
      <c r="M203" s="219" t="b">
        <f t="array" ref="M203">IF(H203=39001,"True")</f>
        <v>0</v>
      </c>
      <c r="N203" s="219" t="b">
        <f t="array" ref="N203">IF(K203=39001,"True")</f>
        <v>0</v>
      </c>
      <c r="O203" s="222" t="b">
        <f t="array" ref="O203">IF(H203='Defects Status'!$N$2,"True")</f>
        <v>0</v>
      </c>
      <c r="P203" s="223">
        <f t="array" ref="P203">'Defects Status'!$N$2-'All Defects'!H203</f>
        <v>39001</v>
      </c>
      <c r="Q203" s="222" t="str">
        <f t="array" ref="Q203">IF(P203&gt;10,"Greater",IF(AND(P203&gt;=5,P203&lt;=10),"Between","Less than"))</f>
        <v>Greater</v>
      </c>
      <c r="R203" s="222" t="str">
        <f t="array" ref="R203">CONCATENATE(T203,"+",D203,"+",Q203)</f>
        <v>Open++Greater</v>
      </c>
      <c r="S203" s="222" t="b">
        <f t="array" ref="S203">IF(K203='Defects Status'!$N$2,"True")</f>
        <v>0</v>
      </c>
      <c r="T203" s="219" t="str">
        <f t="array" ref="T203">IF(C203 &lt;&gt; "Ready for Re-test",IF(C203 &lt;&gt; "Closed",IF(C203 &lt;&gt; "Rejected",IF(C203 &lt;&gt; "Deferred","Open","Closed"),"Closed"),"Closed"),"Ready for Re-test")</f>
        <v>Open</v>
      </c>
    </row>
    <row r="204" spans="12:20" x14ac:dyDescent="0.2">
      <c r="L204" s="219" t="str">
        <f t="array" ref="L204">IF(C204&lt;&gt; "Duplicate", IF(C204&lt;&gt; "Rejected", IF(C204&lt;&gt; "Deferred", CONCATENATE(C204,"+",D204),CONCATENATE("Closed+",D204)),CONCATENATE("Closed+",D204)),CONCATENATE("Closed+",D204))</f>
        <v>+</v>
      </c>
      <c r="M204" s="219" t="b">
        <f t="array" ref="M204">IF(H204=39001,"True")</f>
        <v>0</v>
      </c>
      <c r="N204" s="219" t="b">
        <f t="array" ref="N204">IF(K204=39001,"True")</f>
        <v>0</v>
      </c>
      <c r="O204" s="222" t="b">
        <f t="array" ref="O204">IF(H204='Defects Status'!$N$2,"True")</f>
        <v>0</v>
      </c>
      <c r="P204" s="223">
        <f t="array" ref="P204">'Defects Status'!$N$2-'All Defects'!H204</f>
        <v>39001</v>
      </c>
      <c r="Q204" s="222" t="str">
        <f t="array" ref="Q204">IF(P204&gt;10,"Greater",IF(AND(P204&gt;=5,P204&lt;=10),"Between","Less than"))</f>
        <v>Greater</v>
      </c>
      <c r="R204" s="222" t="str">
        <f t="array" ref="R204">CONCATENATE(T204,"+",D204,"+",Q204)</f>
        <v>Open++Greater</v>
      </c>
      <c r="S204" s="222" t="b">
        <f t="array" ref="S204">IF(K204='Defects Status'!$N$2,"True")</f>
        <v>0</v>
      </c>
      <c r="T204" s="219" t="str">
        <f t="array" ref="T204">IF(C204 &lt;&gt; "Ready for Re-test",IF(C204 &lt;&gt; "Closed",IF(C204 &lt;&gt; "Rejected",IF(C204 &lt;&gt; "Deferred","Open","Closed"),"Closed"),"Closed"),"Ready for Re-test")</f>
        <v>Open</v>
      </c>
    </row>
    <row r="205" spans="12:20" x14ac:dyDescent="0.2">
      <c r="L205" s="219" t="str">
        <f t="array" ref="L205">IF(C205&lt;&gt; "Duplicate", IF(C205&lt;&gt; "Rejected", IF(C205&lt;&gt; "Deferred", CONCATENATE(C205,"+",D205),CONCATENATE("Closed+",D205)),CONCATENATE("Closed+",D205)),CONCATENATE("Closed+",D205))</f>
        <v>+</v>
      </c>
      <c r="M205" s="219" t="b">
        <f t="array" ref="M205">IF(H205=39001,"True")</f>
        <v>0</v>
      </c>
      <c r="N205" s="219" t="b">
        <f t="array" ref="N205">IF(K205=39001,"True")</f>
        <v>0</v>
      </c>
      <c r="O205" s="222" t="b">
        <f t="array" ref="O205">IF(H205='Defects Status'!$N$2,"True")</f>
        <v>0</v>
      </c>
      <c r="P205" s="223">
        <f t="array" ref="P205">'Defects Status'!$N$2-'All Defects'!H205</f>
        <v>39001</v>
      </c>
      <c r="Q205" s="222" t="str">
        <f t="array" ref="Q205">IF(P205&gt;10,"Greater",IF(AND(P205&gt;=5,P205&lt;=10),"Between","Less than"))</f>
        <v>Greater</v>
      </c>
      <c r="R205" s="222" t="str">
        <f t="array" ref="R205">CONCATENATE(T205,"+",D205,"+",Q205)</f>
        <v>Open++Greater</v>
      </c>
      <c r="S205" s="222" t="b">
        <f t="array" ref="S205">IF(K205='Defects Status'!$N$2,"True")</f>
        <v>0</v>
      </c>
      <c r="T205" s="219" t="str">
        <f t="array" ref="T205">IF(C205 &lt;&gt; "Ready for Re-test",IF(C205 &lt;&gt; "Closed",IF(C205 &lt;&gt; "Rejected",IF(C205 &lt;&gt; "Deferred","Open","Closed"),"Closed"),"Closed"),"Ready for Re-test")</f>
        <v>Open</v>
      </c>
    </row>
    <row r="206" spans="12:20" x14ac:dyDescent="0.2">
      <c r="L206" s="219" t="str">
        <f t="array" ref="L206">IF(C206&lt;&gt; "Duplicate", IF(C206&lt;&gt; "Rejected", IF(C206&lt;&gt; "Deferred", CONCATENATE(C206,"+",D206),CONCATENATE("Closed+",D206)),CONCATENATE("Closed+",D206)),CONCATENATE("Closed+",D206))</f>
        <v>+</v>
      </c>
      <c r="M206" s="219" t="b">
        <f t="array" ref="M206">IF(H206=39001,"True")</f>
        <v>0</v>
      </c>
      <c r="N206" s="219" t="b">
        <f t="array" ref="N206">IF(K206=39001,"True")</f>
        <v>0</v>
      </c>
      <c r="O206" s="222" t="b">
        <f t="array" ref="O206">IF(H206='Defects Status'!$N$2,"True")</f>
        <v>0</v>
      </c>
      <c r="P206" s="223">
        <f t="array" ref="P206">'Defects Status'!$N$2-'All Defects'!H206</f>
        <v>39001</v>
      </c>
      <c r="Q206" s="222" t="str">
        <f t="array" ref="Q206">IF(P206&gt;10,"Greater",IF(AND(P206&gt;=5,P206&lt;=10),"Between","Less than"))</f>
        <v>Greater</v>
      </c>
      <c r="R206" s="222" t="str">
        <f t="array" ref="R206">CONCATENATE(T206,"+",D206,"+",Q206)</f>
        <v>Open++Greater</v>
      </c>
      <c r="S206" s="222" t="b">
        <f t="array" ref="S206">IF(K206='Defects Status'!$N$2,"True")</f>
        <v>0</v>
      </c>
      <c r="T206" s="219" t="str">
        <f t="array" ref="T206">IF(C206 &lt;&gt; "Ready for Re-test",IF(C206 &lt;&gt; "Closed",IF(C206 &lt;&gt; "Rejected",IF(C206 &lt;&gt; "Deferred","Open","Closed"),"Closed"),"Closed"),"Ready for Re-test")</f>
        <v>Open</v>
      </c>
    </row>
    <row r="207" spans="12:20" x14ac:dyDescent="0.2">
      <c r="L207" s="219" t="str">
        <f t="array" ref="L207">IF(C207&lt;&gt; "Duplicate", IF(C207&lt;&gt; "Rejected", IF(C207&lt;&gt; "Deferred", CONCATENATE(C207,"+",D207),CONCATENATE("Closed+",D207)),CONCATENATE("Closed+",D207)),CONCATENATE("Closed+",D207))</f>
        <v>+</v>
      </c>
      <c r="M207" s="219" t="b">
        <f t="array" ref="M207">IF(H207=39001,"True")</f>
        <v>0</v>
      </c>
      <c r="N207" s="219" t="b">
        <f t="array" ref="N207">IF(K207=39001,"True")</f>
        <v>0</v>
      </c>
      <c r="O207" s="222" t="b">
        <f t="array" ref="O207">IF(H207='Defects Status'!$N$2,"True")</f>
        <v>0</v>
      </c>
      <c r="P207" s="223">
        <f t="array" ref="P207">'Defects Status'!$N$2-'All Defects'!H207</f>
        <v>39001</v>
      </c>
      <c r="Q207" s="222" t="str">
        <f t="array" ref="Q207">IF(P207&gt;10,"Greater",IF(AND(P207&gt;=5,P207&lt;=10),"Between","Less than"))</f>
        <v>Greater</v>
      </c>
      <c r="R207" s="222" t="str">
        <f t="array" ref="R207">CONCATENATE(T207,"+",D207,"+",Q207)</f>
        <v>Open++Greater</v>
      </c>
      <c r="S207" s="222" t="b">
        <f t="array" ref="S207">IF(K207='Defects Status'!$N$2,"True")</f>
        <v>0</v>
      </c>
      <c r="T207" s="219" t="str">
        <f t="array" ref="T207">IF(C207 &lt;&gt; "Ready for Re-test",IF(C207 &lt;&gt; "Closed",IF(C207 &lt;&gt; "Rejected",IF(C207 &lt;&gt; "Deferred","Open","Closed"),"Closed"),"Closed"),"Ready for Re-test")</f>
        <v>Open</v>
      </c>
    </row>
    <row r="208" spans="12:20" x14ac:dyDescent="0.2">
      <c r="L208" s="219" t="str">
        <f t="array" ref="L208">IF(C208&lt;&gt; "Duplicate", IF(C208&lt;&gt; "Rejected", IF(C208&lt;&gt; "Deferred", CONCATENATE(C208,"+",D208),CONCATENATE("Closed+",D208)),CONCATENATE("Closed+",D208)),CONCATENATE("Closed+",D208))</f>
        <v>+</v>
      </c>
      <c r="M208" s="219" t="b">
        <f t="array" ref="M208">IF(H208=39001,"True")</f>
        <v>0</v>
      </c>
      <c r="N208" s="219" t="b">
        <f t="array" ref="N208">IF(K208=39001,"True")</f>
        <v>0</v>
      </c>
      <c r="O208" s="222" t="b">
        <f t="array" ref="O208">IF(H208='Defects Status'!$N$2,"True")</f>
        <v>0</v>
      </c>
      <c r="P208" s="223">
        <f t="array" ref="P208">'Defects Status'!$N$2-'All Defects'!H208</f>
        <v>39001</v>
      </c>
      <c r="Q208" s="222" t="str">
        <f t="array" ref="Q208">IF(P208&gt;10,"Greater",IF(AND(P208&gt;=5,P208&lt;=10),"Between","Less than"))</f>
        <v>Greater</v>
      </c>
      <c r="R208" s="222" t="str">
        <f t="array" ref="R208">CONCATENATE(T208,"+",D208,"+",Q208)</f>
        <v>Open++Greater</v>
      </c>
      <c r="S208" s="222" t="b">
        <f t="array" ref="S208">IF(K208='Defects Status'!$N$2,"True")</f>
        <v>0</v>
      </c>
      <c r="T208" s="219" t="str">
        <f t="array" ref="T208">IF(C208 &lt;&gt; "Ready for Re-test",IF(C208 &lt;&gt; "Closed",IF(C208 &lt;&gt; "Rejected",IF(C208 &lt;&gt; "Deferred","Open","Closed"),"Closed"),"Closed"),"Ready for Re-test")</f>
        <v>Open</v>
      </c>
    </row>
    <row r="209" spans="12:20" x14ac:dyDescent="0.2">
      <c r="L209" s="219" t="str">
        <f t="array" ref="L209">IF(C209&lt;&gt; "Duplicate", IF(C209&lt;&gt; "Rejected", IF(C209&lt;&gt; "Deferred", CONCATENATE(C209,"+",D209),CONCATENATE("Closed+",D209)),CONCATENATE("Closed+",D209)),CONCATENATE("Closed+",D209))</f>
        <v>+</v>
      </c>
      <c r="M209" s="219" t="b">
        <f t="array" ref="M209">IF(H209=39001,"True")</f>
        <v>0</v>
      </c>
      <c r="N209" s="219" t="b">
        <f t="array" ref="N209">IF(K209=39001,"True")</f>
        <v>0</v>
      </c>
      <c r="O209" s="222" t="b">
        <f t="array" ref="O209">IF(H209='Defects Status'!$N$2,"True")</f>
        <v>0</v>
      </c>
      <c r="P209" s="223">
        <f t="array" ref="P209">'Defects Status'!$N$2-'All Defects'!H209</f>
        <v>39001</v>
      </c>
      <c r="Q209" s="222" t="str">
        <f t="array" ref="Q209">IF(P209&gt;10,"Greater",IF(AND(P209&gt;=5,P209&lt;=10),"Between","Less than"))</f>
        <v>Greater</v>
      </c>
      <c r="R209" s="222" t="str">
        <f t="array" ref="R209">CONCATENATE(T209,"+",D209,"+",Q209)</f>
        <v>Open++Greater</v>
      </c>
      <c r="S209" s="222" t="b">
        <f t="array" ref="S209">IF(K209='Defects Status'!$N$2,"True")</f>
        <v>0</v>
      </c>
      <c r="T209" s="219" t="str">
        <f t="array" ref="T209">IF(C209 &lt;&gt; "Ready for Re-test",IF(C209 &lt;&gt; "Closed",IF(C209 &lt;&gt; "Rejected",IF(C209 &lt;&gt; "Deferred","Open","Closed"),"Closed"),"Closed"),"Ready for Re-test")</f>
        <v>Open</v>
      </c>
    </row>
    <row r="210" spans="12:20" x14ac:dyDescent="0.2">
      <c r="L210" s="219" t="str">
        <f t="array" ref="L210">IF(C210&lt;&gt; "Duplicate", IF(C210&lt;&gt; "Rejected", IF(C210&lt;&gt; "Deferred", CONCATENATE(C210,"+",D210),CONCATENATE("Closed+",D210)),CONCATENATE("Closed+",D210)),CONCATENATE("Closed+",D210))</f>
        <v>+</v>
      </c>
      <c r="M210" s="219" t="b">
        <f t="array" ref="M210">IF(H210=39001,"True")</f>
        <v>0</v>
      </c>
      <c r="N210" s="219" t="b">
        <f t="array" ref="N210">IF(K210=39001,"True")</f>
        <v>0</v>
      </c>
      <c r="O210" s="222" t="b">
        <f t="array" ref="O210">IF(H210='Defects Status'!$N$2,"True")</f>
        <v>0</v>
      </c>
      <c r="P210" s="223">
        <f t="array" ref="P210">'Defects Status'!$N$2-'All Defects'!H210</f>
        <v>39001</v>
      </c>
      <c r="Q210" s="222" t="str">
        <f t="array" ref="Q210">IF(P210&gt;10,"Greater",IF(AND(P210&gt;=5,P210&lt;=10),"Between","Less than"))</f>
        <v>Greater</v>
      </c>
      <c r="R210" s="222" t="str">
        <f t="array" ref="R210">CONCATENATE(T210,"+",D210,"+",Q210)</f>
        <v>Open++Greater</v>
      </c>
      <c r="S210" s="222" t="b">
        <f t="array" ref="S210">IF(K210='Defects Status'!$N$2,"True")</f>
        <v>0</v>
      </c>
      <c r="T210" s="219" t="str">
        <f t="array" ref="T210">IF(C210 &lt;&gt; "Ready for Re-test",IF(C210 &lt;&gt; "Closed",IF(C210 &lt;&gt; "Rejected",IF(C210 &lt;&gt; "Deferred","Open","Closed"),"Closed"),"Closed"),"Ready for Re-test")</f>
        <v>Open</v>
      </c>
    </row>
    <row r="211" spans="12:20" x14ac:dyDescent="0.2">
      <c r="L211" s="219" t="str">
        <f t="array" ref="L211">IF(C211&lt;&gt; "Duplicate", IF(C211&lt;&gt; "Rejected", IF(C211&lt;&gt; "Deferred", CONCATENATE(C211,"+",D211),CONCATENATE("Closed+",D211)),CONCATENATE("Closed+",D211)),CONCATENATE("Closed+",D211))</f>
        <v>+</v>
      </c>
      <c r="M211" s="219" t="b">
        <f t="array" ref="M211">IF(H211=39001,"True")</f>
        <v>0</v>
      </c>
      <c r="N211" s="219" t="b">
        <f t="array" ref="N211">IF(K211=39001,"True")</f>
        <v>0</v>
      </c>
      <c r="O211" s="222" t="b">
        <f t="array" ref="O211">IF(H211='Defects Status'!$N$2,"True")</f>
        <v>0</v>
      </c>
      <c r="P211" s="223">
        <f t="array" ref="P211">'Defects Status'!$N$2-'All Defects'!H211</f>
        <v>39001</v>
      </c>
      <c r="Q211" s="222" t="str">
        <f t="array" ref="Q211">IF(P211&gt;10,"Greater",IF(AND(P211&gt;=5,P211&lt;=10),"Between","Less than"))</f>
        <v>Greater</v>
      </c>
      <c r="R211" s="222" t="str">
        <f t="array" ref="R211">CONCATENATE(T211,"+",D211,"+",Q211)</f>
        <v>Open++Greater</v>
      </c>
      <c r="S211" s="222" t="b">
        <f t="array" ref="S211">IF(K211='Defects Status'!$N$2,"True")</f>
        <v>0</v>
      </c>
      <c r="T211" s="219" t="str">
        <f t="array" ref="T211">IF(C211 &lt;&gt; "Ready for Re-test",IF(C211 &lt;&gt; "Closed",IF(C211 &lt;&gt; "Rejected",IF(C211 &lt;&gt; "Deferred","Open","Closed"),"Closed"),"Closed"),"Ready for Re-test")</f>
        <v>Open</v>
      </c>
    </row>
    <row r="212" spans="12:20" x14ac:dyDescent="0.2">
      <c r="L212" s="219" t="str">
        <f t="array" ref="L212">IF(C212&lt;&gt; "Duplicate", IF(C212&lt;&gt; "Rejected", IF(C212&lt;&gt; "Deferred", CONCATENATE(C212,"+",D212),CONCATENATE("Closed+",D212)),CONCATENATE("Closed+",D212)),CONCATENATE("Closed+",D212))</f>
        <v>+</v>
      </c>
      <c r="M212" s="219" t="b">
        <f t="array" ref="M212">IF(H212=39001,"True")</f>
        <v>0</v>
      </c>
      <c r="N212" s="219" t="b">
        <f t="array" ref="N212">IF(K212=39001,"True")</f>
        <v>0</v>
      </c>
      <c r="O212" s="222" t="b">
        <f t="array" ref="O212">IF(H212='Defects Status'!$N$2,"True")</f>
        <v>0</v>
      </c>
      <c r="P212" s="223">
        <f t="array" ref="P212">'Defects Status'!$N$2-'All Defects'!H212</f>
        <v>39001</v>
      </c>
      <c r="Q212" s="222" t="str">
        <f t="array" ref="Q212">IF(P212&gt;10,"Greater",IF(AND(P212&gt;=5,P212&lt;=10),"Between","Less than"))</f>
        <v>Greater</v>
      </c>
      <c r="R212" s="222" t="str">
        <f t="array" ref="R212">CONCATENATE(T212,"+",D212,"+",Q212)</f>
        <v>Open++Greater</v>
      </c>
      <c r="S212" s="222" t="b">
        <f t="array" ref="S212">IF(K212='Defects Status'!$N$2,"True")</f>
        <v>0</v>
      </c>
      <c r="T212" s="219" t="str">
        <f t="array" ref="T212">IF(C212 &lt;&gt; "Ready for Re-test",IF(C212 &lt;&gt; "Closed",IF(C212 &lt;&gt; "Rejected",IF(C212 &lt;&gt; "Deferred","Open","Closed"),"Closed"),"Closed"),"Ready for Re-test")</f>
        <v>Open</v>
      </c>
    </row>
    <row r="213" spans="12:20" x14ac:dyDescent="0.2">
      <c r="L213" s="219" t="str">
        <f t="array" ref="L213">IF(C213&lt;&gt; "Duplicate", IF(C213&lt;&gt; "Rejected", IF(C213&lt;&gt; "Deferred", CONCATENATE(C213,"+",D213),CONCATENATE("Closed+",D213)),CONCATENATE("Closed+",D213)),CONCATENATE("Closed+",D213))</f>
        <v>+</v>
      </c>
      <c r="M213" s="219" t="b">
        <f t="array" ref="M213">IF(H213=39001,"True")</f>
        <v>0</v>
      </c>
      <c r="N213" s="219" t="b">
        <f t="array" ref="N213">IF(K213=39001,"True")</f>
        <v>0</v>
      </c>
      <c r="O213" s="222" t="b">
        <f t="array" ref="O213">IF(H213='Defects Status'!$N$2,"True")</f>
        <v>0</v>
      </c>
      <c r="P213" s="223">
        <f t="array" ref="P213">'Defects Status'!$N$2-'All Defects'!H213</f>
        <v>39001</v>
      </c>
      <c r="Q213" s="222" t="str">
        <f t="array" ref="Q213">IF(P213&gt;10,"Greater",IF(AND(P213&gt;=5,P213&lt;=10),"Between","Less than"))</f>
        <v>Greater</v>
      </c>
      <c r="R213" s="222" t="str">
        <f t="array" ref="R213">CONCATENATE(T213,"+",D213,"+",Q213)</f>
        <v>Open++Greater</v>
      </c>
      <c r="S213" s="222" t="b">
        <f t="array" ref="S213">IF(K213='Defects Status'!$N$2,"True")</f>
        <v>0</v>
      </c>
      <c r="T213" s="219" t="str">
        <f t="array" ref="T213">IF(C213 &lt;&gt; "Ready for Re-test",IF(C213 &lt;&gt; "Closed",IF(C213 &lt;&gt; "Rejected",IF(C213 &lt;&gt; "Deferred","Open","Closed"),"Closed"),"Closed"),"Ready for Re-test")</f>
        <v>Open</v>
      </c>
    </row>
    <row r="214" spans="12:20" x14ac:dyDescent="0.2">
      <c r="L214" s="219" t="str">
        <f t="array" ref="L214">IF(C214&lt;&gt; "Duplicate", IF(C214&lt;&gt; "Rejected", IF(C214&lt;&gt; "Deferred", CONCATENATE(C214,"+",D214),CONCATENATE("Closed+",D214)),CONCATENATE("Closed+",D214)),CONCATENATE("Closed+",D214))</f>
        <v>+</v>
      </c>
      <c r="M214" s="219" t="b">
        <f t="array" ref="M214">IF(H214=39001,"True")</f>
        <v>0</v>
      </c>
      <c r="N214" s="219" t="b">
        <f t="array" ref="N214">IF(K214=39001,"True")</f>
        <v>0</v>
      </c>
      <c r="O214" s="222" t="b">
        <f t="array" ref="O214">IF(H214='Defects Status'!$N$2,"True")</f>
        <v>0</v>
      </c>
      <c r="P214" s="223">
        <f t="array" ref="P214">'Defects Status'!$N$2-'All Defects'!H214</f>
        <v>39001</v>
      </c>
      <c r="Q214" s="222" t="str">
        <f t="array" ref="Q214">IF(P214&gt;10,"Greater",IF(AND(P214&gt;=5,P214&lt;=10),"Between","Less than"))</f>
        <v>Greater</v>
      </c>
      <c r="R214" s="222" t="str">
        <f t="array" ref="R214">CONCATENATE(T214,"+",D214,"+",Q214)</f>
        <v>Open++Greater</v>
      </c>
      <c r="S214" s="222" t="b">
        <f t="array" ref="S214">IF(K214='Defects Status'!$N$2,"True")</f>
        <v>0</v>
      </c>
      <c r="T214" s="219" t="str">
        <f t="array" ref="T214">IF(C214 &lt;&gt; "Ready for Re-test",IF(C214 &lt;&gt; "Closed",IF(C214 &lt;&gt; "Rejected",IF(C214 &lt;&gt; "Deferred","Open","Closed"),"Closed"),"Closed"),"Ready for Re-test")</f>
        <v>Open</v>
      </c>
    </row>
    <row r="215" spans="12:20" x14ac:dyDescent="0.2">
      <c r="L215" s="219" t="str">
        <f t="array" ref="L215">IF(C215&lt;&gt; "Duplicate", IF(C215&lt;&gt; "Rejected", IF(C215&lt;&gt; "Deferred", CONCATENATE(C215,"+",D215),CONCATENATE("Closed+",D215)),CONCATENATE("Closed+",D215)),CONCATENATE("Closed+",D215))</f>
        <v>+</v>
      </c>
      <c r="M215" s="219" t="b">
        <f t="array" ref="M215">IF(H215=39001,"True")</f>
        <v>0</v>
      </c>
      <c r="N215" s="219" t="b">
        <f t="array" ref="N215">IF(K215=39001,"True")</f>
        <v>0</v>
      </c>
      <c r="O215" s="222" t="b">
        <f t="array" ref="O215">IF(H215='Defects Status'!$N$2,"True")</f>
        <v>0</v>
      </c>
      <c r="P215" s="223">
        <f t="array" ref="P215">'Defects Status'!$N$2-'All Defects'!H215</f>
        <v>39001</v>
      </c>
      <c r="Q215" s="222" t="str">
        <f t="array" ref="Q215">IF(P215&gt;10,"Greater",IF(AND(P215&gt;=5,P215&lt;=10),"Between","Less than"))</f>
        <v>Greater</v>
      </c>
      <c r="R215" s="222" t="str">
        <f t="array" ref="R215">CONCATENATE(T215,"+",D215,"+",Q215)</f>
        <v>Open++Greater</v>
      </c>
      <c r="S215" s="222" t="b">
        <f t="array" ref="S215">IF(K215='Defects Status'!$N$2,"True")</f>
        <v>0</v>
      </c>
      <c r="T215" s="219" t="str">
        <f t="array" ref="T215">IF(C215 &lt;&gt; "Ready for Re-test",IF(C215 &lt;&gt; "Closed",IF(C215 &lt;&gt; "Rejected",IF(C215 &lt;&gt; "Deferred","Open","Closed"),"Closed"),"Closed"),"Ready for Re-test")</f>
        <v>Open</v>
      </c>
    </row>
    <row r="216" spans="12:20" x14ac:dyDescent="0.2">
      <c r="L216" s="219" t="str">
        <f t="array" ref="L216">IF(C216&lt;&gt; "Duplicate", IF(C216&lt;&gt; "Rejected", IF(C216&lt;&gt; "Deferred", CONCATENATE(C216,"+",D216),CONCATENATE("Closed+",D216)),CONCATENATE("Closed+",D216)),CONCATENATE("Closed+",D216))</f>
        <v>+</v>
      </c>
      <c r="M216" s="219" t="b">
        <f t="array" ref="M216">IF(H216=39001,"True")</f>
        <v>0</v>
      </c>
      <c r="N216" s="219" t="b">
        <f t="array" ref="N216">IF(K216=39001,"True")</f>
        <v>0</v>
      </c>
      <c r="O216" s="222" t="b">
        <f t="array" ref="O216">IF(H216='Defects Status'!$N$2,"True")</f>
        <v>0</v>
      </c>
      <c r="P216" s="223">
        <f t="array" ref="P216">'Defects Status'!$N$2-'All Defects'!H216</f>
        <v>39001</v>
      </c>
      <c r="Q216" s="222" t="str">
        <f t="array" ref="Q216">IF(P216&gt;10,"Greater",IF(AND(P216&gt;=5,P216&lt;=10),"Between","Less than"))</f>
        <v>Greater</v>
      </c>
      <c r="R216" s="222" t="str">
        <f t="array" ref="R216">CONCATENATE(T216,"+",D216,"+",Q216)</f>
        <v>Open++Greater</v>
      </c>
      <c r="S216" s="222" t="b">
        <f t="array" ref="S216">IF(K216='Defects Status'!$N$2,"True")</f>
        <v>0</v>
      </c>
      <c r="T216" s="219" t="str">
        <f t="array" ref="T216">IF(C216 &lt;&gt; "Ready for Re-test",IF(C216 &lt;&gt; "Closed",IF(C216 &lt;&gt; "Rejected",IF(C216 &lt;&gt; "Deferred","Open","Closed"),"Closed"),"Closed"),"Ready for Re-test")</f>
        <v>Open</v>
      </c>
    </row>
    <row r="217" spans="12:20" x14ac:dyDescent="0.2">
      <c r="L217" s="219" t="str">
        <f t="array" ref="L217">IF(C217&lt;&gt; "Duplicate", IF(C217&lt;&gt; "Rejected", IF(C217&lt;&gt; "Deferred", CONCATENATE(C217,"+",D217),CONCATENATE("Closed+",D217)),CONCATENATE("Closed+",D217)),CONCATENATE("Closed+",D217))</f>
        <v>+</v>
      </c>
      <c r="M217" s="219" t="b">
        <f t="array" ref="M217">IF(H217=39001,"True")</f>
        <v>0</v>
      </c>
      <c r="N217" s="219" t="b">
        <f t="array" ref="N217">IF(K217=39001,"True")</f>
        <v>0</v>
      </c>
      <c r="O217" s="222" t="b">
        <f t="array" ref="O217">IF(H217='Defects Status'!$N$2,"True")</f>
        <v>0</v>
      </c>
      <c r="P217" s="223">
        <f t="array" ref="P217">'Defects Status'!$N$2-'All Defects'!H217</f>
        <v>39001</v>
      </c>
      <c r="Q217" s="222" t="str">
        <f t="array" ref="Q217">IF(P217&gt;10,"Greater",IF(AND(P217&gt;=5,P217&lt;=10),"Between","Less than"))</f>
        <v>Greater</v>
      </c>
      <c r="R217" s="222" t="str">
        <f t="array" ref="R217">CONCATENATE(T217,"+",D217,"+",Q217)</f>
        <v>Open++Greater</v>
      </c>
      <c r="S217" s="222" t="b">
        <f t="array" ref="S217">IF(K217='Defects Status'!$N$2,"True")</f>
        <v>0</v>
      </c>
      <c r="T217" s="219" t="str">
        <f t="array" ref="T217">IF(C217 &lt;&gt; "Ready for Re-test",IF(C217 &lt;&gt; "Closed",IF(C217 &lt;&gt; "Rejected",IF(C217 &lt;&gt; "Deferred","Open","Closed"),"Closed"),"Closed"),"Ready for Re-test")</f>
        <v>Open</v>
      </c>
    </row>
    <row r="218" spans="12:20" x14ac:dyDescent="0.2">
      <c r="L218" s="219" t="str">
        <f t="array" ref="L218">IF(C218&lt;&gt; "Duplicate", IF(C218&lt;&gt; "Rejected", IF(C218&lt;&gt; "Deferred", CONCATENATE(C218,"+",D218),CONCATENATE("Closed+",D218)),CONCATENATE("Closed+",D218)),CONCATENATE("Closed+",D218))</f>
        <v>+</v>
      </c>
      <c r="M218" s="219" t="b">
        <f t="array" ref="M218">IF(H218=39001,"True")</f>
        <v>0</v>
      </c>
      <c r="N218" s="219" t="b">
        <f t="array" ref="N218">IF(K218=39001,"True")</f>
        <v>0</v>
      </c>
      <c r="O218" s="222" t="b">
        <f t="array" ref="O218">IF(H218='Defects Status'!$N$2,"True")</f>
        <v>0</v>
      </c>
      <c r="P218" s="223">
        <f t="array" ref="P218">'Defects Status'!$N$2-'All Defects'!H218</f>
        <v>39001</v>
      </c>
      <c r="Q218" s="222" t="str">
        <f t="array" ref="Q218">IF(P218&gt;10,"Greater",IF(AND(P218&gt;=5,P218&lt;=10),"Between","Less than"))</f>
        <v>Greater</v>
      </c>
      <c r="R218" s="222" t="str">
        <f t="array" ref="R218">CONCATENATE(T218,"+",D218,"+",Q218)</f>
        <v>Open++Greater</v>
      </c>
      <c r="S218" s="222" t="b">
        <f t="array" ref="S218">IF(K218='Defects Status'!$N$2,"True")</f>
        <v>0</v>
      </c>
      <c r="T218" s="219" t="str">
        <f t="array" ref="T218">IF(C218 &lt;&gt; "Ready for Re-test",IF(C218 &lt;&gt; "Closed",IF(C218 &lt;&gt; "Rejected",IF(C218 &lt;&gt; "Deferred","Open","Closed"),"Closed"),"Closed"),"Ready for Re-test")</f>
        <v>Open</v>
      </c>
    </row>
    <row r="219" spans="12:20" x14ac:dyDescent="0.2">
      <c r="L219" s="219" t="str">
        <f t="array" ref="L219">IF(C219&lt;&gt; "Duplicate", IF(C219&lt;&gt; "Rejected", IF(C219&lt;&gt; "Deferred", CONCATENATE(C219,"+",D219),CONCATENATE("Closed+",D219)),CONCATENATE("Closed+",D219)),CONCATENATE("Closed+",D219))</f>
        <v>+</v>
      </c>
      <c r="M219" s="219" t="b">
        <f t="array" ref="M219">IF(H219=39001,"True")</f>
        <v>0</v>
      </c>
      <c r="N219" s="219" t="b">
        <f t="array" ref="N219">IF(K219=39001,"True")</f>
        <v>0</v>
      </c>
      <c r="O219" s="222" t="b">
        <f t="array" ref="O219">IF(H219='Defects Status'!$N$2,"True")</f>
        <v>0</v>
      </c>
      <c r="P219" s="223">
        <f t="array" ref="P219">'Defects Status'!$N$2-'All Defects'!H219</f>
        <v>39001</v>
      </c>
      <c r="Q219" s="222" t="str">
        <f t="array" ref="Q219">IF(P219&gt;10,"Greater",IF(AND(P219&gt;=5,P219&lt;=10),"Between","Less than"))</f>
        <v>Greater</v>
      </c>
      <c r="R219" s="222" t="str">
        <f t="array" ref="R219">CONCATENATE(T219,"+",D219,"+",Q219)</f>
        <v>Open++Greater</v>
      </c>
      <c r="S219" s="222" t="b">
        <f t="array" ref="S219">IF(K219='Defects Status'!$N$2,"True")</f>
        <v>0</v>
      </c>
      <c r="T219" s="219" t="str">
        <f t="array" ref="T219">IF(C219 &lt;&gt; "Ready for Re-test",IF(C219 &lt;&gt; "Closed",IF(C219 &lt;&gt; "Rejected",IF(C219 &lt;&gt; "Deferred","Open","Closed"),"Closed"),"Closed"),"Ready for Re-test")</f>
        <v>Open</v>
      </c>
    </row>
    <row r="220" spans="12:20" x14ac:dyDescent="0.2">
      <c r="L220" s="219" t="str">
        <f t="array" ref="L220">IF(C220&lt;&gt; "Duplicate", IF(C220&lt;&gt; "Rejected", IF(C220&lt;&gt; "Deferred", CONCATENATE(C220,"+",D220),CONCATENATE("Closed+",D220)),CONCATENATE("Closed+",D220)),CONCATENATE("Closed+",D220))</f>
        <v>+</v>
      </c>
      <c r="M220" s="219" t="b">
        <f t="array" ref="M220">IF(H220=39001,"True")</f>
        <v>0</v>
      </c>
      <c r="N220" s="219" t="b">
        <f t="array" ref="N220">IF(K220=39001,"True")</f>
        <v>0</v>
      </c>
      <c r="O220" s="222" t="b">
        <f t="array" ref="O220">IF(H220='Defects Status'!$N$2,"True")</f>
        <v>0</v>
      </c>
      <c r="P220" s="223">
        <f t="array" ref="P220">'Defects Status'!$N$2-'All Defects'!H220</f>
        <v>39001</v>
      </c>
      <c r="Q220" s="222" t="str">
        <f t="array" ref="Q220">IF(P220&gt;10,"Greater",IF(AND(P220&gt;=5,P220&lt;=10),"Between","Less than"))</f>
        <v>Greater</v>
      </c>
      <c r="R220" s="222" t="str">
        <f t="array" ref="R220">CONCATENATE(T220,"+",D220,"+",Q220)</f>
        <v>Open++Greater</v>
      </c>
      <c r="S220" s="222" t="b">
        <f t="array" ref="S220">IF(K220='Defects Status'!$N$2,"True")</f>
        <v>0</v>
      </c>
      <c r="T220" s="219" t="str">
        <f t="array" ref="T220">IF(C220 &lt;&gt; "Ready for Re-test",IF(C220 &lt;&gt; "Closed",IF(C220 &lt;&gt; "Rejected",IF(C220 &lt;&gt; "Deferred","Open","Closed"),"Closed"),"Closed"),"Ready for Re-test")</f>
        <v>Open</v>
      </c>
    </row>
    <row r="221" spans="12:20" x14ac:dyDescent="0.2">
      <c r="L221" s="219" t="str">
        <f t="array" ref="L221">IF(C221&lt;&gt; "Duplicate", IF(C221&lt;&gt; "Rejected", IF(C221&lt;&gt; "Deferred", CONCATENATE(C221,"+",D221),CONCATENATE("Closed+",D221)),CONCATENATE("Closed+",D221)),CONCATENATE("Closed+",D221))</f>
        <v>+</v>
      </c>
      <c r="M221" s="219" t="b">
        <f t="array" ref="M221">IF(H221=39001,"True")</f>
        <v>0</v>
      </c>
      <c r="N221" s="219" t="b">
        <f t="array" ref="N221">IF(K221=39001,"True")</f>
        <v>0</v>
      </c>
      <c r="O221" s="222" t="b">
        <f t="array" ref="O221">IF(H221='Defects Status'!$N$2,"True")</f>
        <v>0</v>
      </c>
      <c r="P221" s="223">
        <f t="array" ref="P221">'Defects Status'!$N$2-'All Defects'!H221</f>
        <v>39001</v>
      </c>
      <c r="Q221" s="222" t="str">
        <f t="array" ref="Q221">IF(P221&gt;10,"Greater",IF(AND(P221&gt;=5,P221&lt;=10),"Between","Less than"))</f>
        <v>Greater</v>
      </c>
      <c r="R221" s="222" t="str">
        <f t="array" ref="R221">CONCATENATE(T221,"+",D221,"+",Q221)</f>
        <v>Open++Greater</v>
      </c>
      <c r="S221" s="222" t="b">
        <f t="array" ref="S221">IF(K221='Defects Status'!$N$2,"True")</f>
        <v>0</v>
      </c>
      <c r="T221" s="219" t="str">
        <f t="array" ref="T221">IF(C221 &lt;&gt; "Ready for Re-test",IF(C221 &lt;&gt; "Closed",IF(C221 &lt;&gt; "Rejected",IF(C221 &lt;&gt; "Deferred","Open","Closed"),"Closed"),"Closed"),"Ready for Re-test")</f>
        <v>Open</v>
      </c>
    </row>
    <row r="222" spans="12:20" x14ac:dyDescent="0.2">
      <c r="L222" s="219" t="str">
        <f t="array" ref="L222">IF(C222&lt;&gt; "Duplicate", IF(C222&lt;&gt; "Rejected", IF(C222&lt;&gt; "Deferred", CONCATENATE(C222,"+",D222),CONCATENATE("Closed+",D222)),CONCATENATE("Closed+",D222)),CONCATENATE("Closed+",D222))</f>
        <v>+</v>
      </c>
      <c r="M222" s="219" t="b">
        <f t="array" ref="M222">IF(H222=39001,"True")</f>
        <v>0</v>
      </c>
      <c r="N222" s="219" t="b">
        <f t="array" ref="N222">IF(K222=39001,"True")</f>
        <v>0</v>
      </c>
      <c r="O222" s="222" t="b">
        <f t="array" ref="O222">IF(H222='Defects Status'!$N$2,"True")</f>
        <v>0</v>
      </c>
      <c r="P222" s="223">
        <f t="array" ref="P222">'Defects Status'!$N$2-'All Defects'!H222</f>
        <v>39001</v>
      </c>
      <c r="Q222" s="222" t="str">
        <f t="array" ref="Q222">IF(P222&gt;10,"Greater",IF(AND(P222&gt;=5,P222&lt;=10),"Between","Less than"))</f>
        <v>Greater</v>
      </c>
      <c r="R222" s="222" t="str">
        <f t="array" ref="R222">CONCATENATE(T222,"+",D222,"+",Q222)</f>
        <v>Open++Greater</v>
      </c>
      <c r="S222" s="222" t="b">
        <f t="array" ref="S222">IF(K222='Defects Status'!$N$2,"True")</f>
        <v>0</v>
      </c>
      <c r="T222" s="219" t="str">
        <f t="array" ref="T222">IF(C222 &lt;&gt; "Ready for Re-test",IF(C222 &lt;&gt; "Closed",IF(C222 &lt;&gt; "Rejected",IF(C222 &lt;&gt; "Deferred","Open","Closed"),"Closed"),"Closed"),"Ready for Re-test")</f>
        <v>Open</v>
      </c>
    </row>
    <row r="223" spans="12:20" x14ac:dyDescent="0.2">
      <c r="L223" s="219" t="str">
        <f t="array" ref="L223">IF(C223&lt;&gt; "Duplicate", IF(C223&lt;&gt; "Rejected", IF(C223&lt;&gt; "Deferred", CONCATENATE(C223,"+",D223),CONCATENATE("Closed+",D223)),CONCATENATE("Closed+",D223)),CONCATENATE("Closed+",D223))</f>
        <v>+</v>
      </c>
      <c r="M223" s="219" t="b">
        <f t="array" ref="M223">IF(H223=39001,"True")</f>
        <v>0</v>
      </c>
      <c r="N223" s="219" t="b">
        <f t="array" ref="N223">IF(K223=39001,"True")</f>
        <v>0</v>
      </c>
      <c r="O223" s="222" t="b">
        <f t="array" ref="O223">IF(H223='Defects Status'!$N$2,"True")</f>
        <v>0</v>
      </c>
      <c r="P223" s="223">
        <f t="array" ref="P223">'Defects Status'!$N$2-'All Defects'!H223</f>
        <v>39001</v>
      </c>
      <c r="Q223" s="222" t="str">
        <f t="array" ref="Q223">IF(P223&gt;10,"Greater",IF(AND(P223&gt;=5,P223&lt;=10),"Between","Less than"))</f>
        <v>Greater</v>
      </c>
      <c r="R223" s="222" t="str">
        <f t="array" ref="R223">CONCATENATE(T223,"+",D223,"+",Q223)</f>
        <v>Open++Greater</v>
      </c>
      <c r="S223" s="222" t="b">
        <f t="array" ref="S223">IF(K223='Defects Status'!$N$2,"True")</f>
        <v>0</v>
      </c>
      <c r="T223" s="219" t="str">
        <f t="array" ref="T223">IF(C223 &lt;&gt; "Ready for Re-test",IF(C223 &lt;&gt; "Closed",IF(C223 &lt;&gt; "Rejected",IF(C223 &lt;&gt; "Deferred","Open","Closed"),"Closed"),"Closed"),"Ready for Re-test")</f>
        <v>Open</v>
      </c>
    </row>
    <row r="224" spans="12:20" x14ac:dyDescent="0.2">
      <c r="L224" s="219" t="str">
        <f t="array" ref="L224">IF(C224&lt;&gt; "Duplicate", IF(C224&lt;&gt; "Rejected", IF(C224&lt;&gt; "Deferred", CONCATENATE(C224,"+",D224),CONCATENATE("Closed+",D224)),CONCATENATE("Closed+",D224)),CONCATENATE("Closed+",D224))</f>
        <v>+</v>
      </c>
      <c r="M224" s="219" t="b">
        <f t="array" ref="M224">IF(H224=39001,"True")</f>
        <v>0</v>
      </c>
      <c r="N224" s="219" t="b">
        <f t="array" ref="N224">IF(K224=39001,"True")</f>
        <v>0</v>
      </c>
      <c r="O224" s="222" t="b">
        <f t="array" ref="O224">IF(H224='Defects Status'!$N$2,"True")</f>
        <v>0</v>
      </c>
      <c r="P224" s="223">
        <f t="array" ref="P224">'Defects Status'!$N$2-'All Defects'!H224</f>
        <v>39001</v>
      </c>
      <c r="Q224" s="222" t="str">
        <f t="array" ref="Q224">IF(P224&gt;10,"Greater",IF(AND(P224&gt;=5,P224&lt;=10),"Between","Less than"))</f>
        <v>Greater</v>
      </c>
      <c r="R224" s="222" t="str">
        <f t="array" ref="R224">CONCATENATE(T224,"+",D224,"+",Q224)</f>
        <v>Open++Greater</v>
      </c>
      <c r="S224" s="222" t="b">
        <f t="array" ref="S224">IF(K224='Defects Status'!$N$2,"True")</f>
        <v>0</v>
      </c>
      <c r="T224" s="219" t="str">
        <f t="array" ref="T224">IF(C224 &lt;&gt; "Ready for Re-test",IF(C224 &lt;&gt; "Closed",IF(C224 &lt;&gt; "Rejected",IF(C224 &lt;&gt; "Deferred","Open","Closed"),"Closed"),"Closed"),"Ready for Re-test")</f>
        <v>Open</v>
      </c>
    </row>
    <row r="225" spans="12:20" x14ac:dyDescent="0.2">
      <c r="L225" s="219" t="str">
        <f t="array" ref="L225">IF(C225&lt;&gt; "Duplicate", IF(C225&lt;&gt; "Rejected", IF(C225&lt;&gt; "Deferred", CONCATENATE(C225,"+",D225),CONCATENATE("Closed+",D225)),CONCATENATE("Closed+",D225)),CONCATENATE("Closed+",D225))</f>
        <v>+</v>
      </c>
      <c r="M225" s="219" t="b">
        <f t="array" ref="M225">IF(H225=39001,"True")</f>
        <v>0</v>
      </c>
      <c r="N225" s="219" t="b">
        <f t="array" ref="N225">IF(K225=39001,"True")</f>
        <v>0</v>
      </c>
      <c r="O225" s="222" t="b">
        <f t="array" ref="O225">IF(H225='Defects Status'!$N$2,"True")</f>
        <v>0</v>
      </c>
      <c r="P225" s="223">
        <f t="array" ref="P225">'Defects Status'!$N$2-'All Defects'!H225</f>
        <v>39001</v>
      </c>
      <c r="Q225" s="222" t="str">
        <f t="array" ref="Q225">IF(P225&gt;10,"Greater",IF(AND(P225&gt;=5,P225&lt;=10),"Between","Less than"))</f>
        <v>Greater</v>
      </c>
      <c r="R225" s="222" t="str">
        <f t="array" ref="R225">CONCATENATE(T225,"+",D225,"+",Q225)</f>
        <v>Open++Greater</v>
      </c>
      <c r="S225" s="222" t="b">
        <f t="array" ref="S225">IF(K225='Defects Status'!$N$2,"True")</f>
        <v>0</v>
      </c>
      <c r="T225" s="219" t="str">
        <f t="array" ref="T225">IF(C225 &lt;&gt; "Ready for Re-test",IF(C225 &lt;&gt; "Closed",IF(C225 &lt;&gt; "Rejected",IF(C225 &lt;&gt; "Deferred","Open","Closed"),"Closed"),"Closed"),"Ready for Re-test")</f>
        <v>Open</v>
      </c>
    </row>
    <row r="226" spans="12:20" x14ac:dyDescent="0.2">
      <c r="L226" s="219" t="str">
        <f t="array" ref="L226">IF(C226&lt;&gt; "Duplicate", IF(C226&lt;&gt; "Rejected", IF(C226&lt;&gt; "Deferred", CONCATENATE(C226,"+",D226),CONCATENATE("Closed+",D226)),CONCATENATE("Closed+",D226)),CONCATENATE("Closed+",D226))</f>
        <v>+</v>
      </c>
      <c r="M226" s="219" t="b">
        <f t="array" ref="M226">IF(H226=39001,"True")</f>
        <v>0</v>
      </c>
      <c r="N226" s="219" t="b">
        <f t="array" ref="N226">IF(K226=39001,"True")</f>
        <v>0</v>
      </c>
      <c r="O226" s="222" t="b">
        <f t="array" ref="O226">IF(H226='Defects Status'!$N$2,"True")</f>
        <v>0</v>
      </c>
      <c r="P226" s="223">
        <f t="array" ref="P226">'Defects Status'!$N$2-'All Defects'!H226</f>
        <v>39001</v>
      </c>
      <c r="Q226" s="222" t="str">
        <f t="array" ref="Q226">IF(P226&gt;10,"Greater",IF(AND(P226&gt;=5,P226&lt;=10),"Between","Less than"))</f>
        <v>Greater</v>
      </c>
      <c r="R226" s="222" t="str">
        <f t="array" ref="R226">CONCATENATE(T226,"+",D226,"+",Q226)</f>
        <v>Open++Greater</v>
      </c>
      <c r="S226" s="222" t="b">
        <f t="array" ref="S226">IF(K226='Defects Status'!$N$2,"True")</f>
        <v>0</v>
      </c>
      <c r="T226" s="219" t="str">
        <f t="array" ref="T226">IF(C226 &lt;&gt; "Ready for Re-test",IF(C226 &lt;&gt; "Closed",IF(C226 &lt;&gt; "Rejected",IF(C226 &lt;&gt; "Deferred","Open","Closed"),"Closed"),"Closed"),"Ready for Re-test")</f>
        <v>Open</v>
      </c>
    </row>
    <row r="227" spans="12:20" x14ac:dyDescent="0.2">
      <c r="L227" s="219" t="str">
        <f t="array" ref="L227">IF(C227&lt;&gt; "Duplicate", IF(C227&lt;&gt; "Rejected", IF(C227&lt;&gt; "Deferred", CONCATENATE(C227,"+",D227),CONCATENATE("Closed+",D227)),CONCATENATE("Closed+",D227)),CONCATENATE("Closed+",D227))</f>
        <v>+</v>
      </c>
      <c r="M227" s="219" t="b">
        <f t="array" ref="M227">IF(H227=39001,"True")</f>
        <v>0</v>
      </c>
      <c r="N227" s="219" t="b">
        <f t="array" ref="N227">IF(K227=39001,"True")</f>
        <v>0</v>
      </c>
      <c r="O227" s="222" t="b">
        <f t="array" ref="O227">IF(H227='Defects Status'!$N$2,"True")</f>
        <v>0</v>
      </c>
      <c r="P227" s="223">
        <f t="array" ref="P227">'Defects Status'!$N$2-'All Defects'!H227</f>
        <v>39001</v>
      </c>
      <c r="Q227" s="222" t="str">
        <f t="array" ref="Q227">IF(P227&gt;10,"Greater",IF(AND(P227&gt;=5,P227&lt;=10),"Between","Less than"))</f>
        <v>Greater</v>
      </c>
      <c r="R227" s="222" t="str">
        <f t="array" ref="R227">CONCATENATE(T227,"+",D227,"+",Q227)</f>
        <v>Open++Greater</v>
      </c>
      <c r="S227" s="222" t="b">
        <f t="array" ref="S227">IF(K227='Defects Status'!$N$2,"True")</f>
        <v>0</v>
      </c>
      <c r="T227" s="219" t="str">
        <f t="array" ref="T227">IF(C227 &lt;&gt; "Ready for Re-test",IF(C227 &lt;&gt; "Closed",IF(C227 &lt;&gt; "Rejected",IF(C227 &lt;&gt; "Deferred","Open","Closed"),"Closed"),"Closed"),"Ready for Re-test")</f>
        <v>Open</v>
      </c>
    </row>
    <row r="228" spans="12:20" x14ac:dyDescent="0.2">
      <c r="L228" s="219" t="str">
        <f t="array" ref="L228">IF(C228&lt;&gt; "Duplicate", IF(C228&lt;&gt; "Rejected", IF(C228&lt;&gt; "Deferred", CONCATENATE(C228,"+",D228),CONCATENATE("Closed+",D228)),CONCATENATE("Closed+",D228)),CONCATENATE("Closed+",D228))</f>
        <v>+</v>
      </c>
      <c r="M228" s="219" t="b">
        <f t="array" ref="M228">IF(H228=39001,"True")</f>
        <v>0</v>
      </c>
      <c r="N228" s="219" t="b">
        <f t="array" ref="N228">IF(K228=39001,"True")</f>
        <v>0</v>
      </c>
      <c r="O228" s="222" t="b">
        <f t="array" ref="O228">IF(H228='Defects Status'!$N$2,"True")</f>
        <v>0</v>
      </c>
      <c r="P228" s="223">
        <f t="array" ref="P228">'Defects Status'!$N$2-'All Defects'!H228</f>
        <v>39001</v>
      </c>
      <c r="Q228" s="222" t="str">
        <f t="array" ref="Q228">IF(P228&gt;10,"Greater",IF(AND(P228&gt;=5,P228&lt;=10),"Between","Less than"))</f>
        <v>Greater</v>
      </c>
      <c r="R228" s="222" t="str">
        <f t="array" ref="R228">CONCATENATE(T228,"+",D228,"+",Q228)</f>
        <v>Open++Greater</v>
      </c>
      <c r="S228" s="222" t="b">
        <f t="array" ref="S228">IF(K228='Defects Status'!$N$2,"True")</f>
        <v>0</v>
      </c>
      <c r="T228" s="219" t="str">
        <f t="array" ref="T228">IF(C228 &lt;&gt; "Ready for Re-test",IF(C228 &lt;&gt; "Closed",IF(C228 &lt;&gt; "Rejected",IF(C228 &lt;&gt; "Deferred","Open","Closed"),"Closed"),"Closed"),"Ready for Re-test")</f>
        <v>Open</v>
      </c>
    </row>
    <row r="229" spans="12:20" x14ac:dyDescent="0.2">
      <c r="L229" s="219" t="str">
        <f t="array" ref="L229">IF(C229&lt;&gt; "Duplicate", IF(C229&lt;&gt; "Rejected", IF(C229&lt;&gt; "Deferred", CONCATENATE(C229,"+",D229),CONCATENATE("Closed+",D229)),CONCATENATE("Closed+",D229)),CONCATENATE("Closed+",D229))</f>
        <v>+</v>
      </c>
      <c r="M229" s="219" t="b">
        <f t="array" ref="M229">IF(H229=39001,"True")</f>
        <v>0</v>
      </c>
      <c r="N229" s="219" t="b">
        <f t="array" ref="N229">IF(K229=39001,"True")</f>
        <v>0</v>
      </c>
      <c r="O229" s="222" t="b">
        <f t="array" ref="O229">IF(H229='Defects Status'!$N$2,"True")</f>
        <v>0</v>
      </c>
      <c r="P229" s="223">
        <f t="array" ref="P229">'Defects Status'!$N$2-'All Defects'!H229</f>
        <v>39001</v>
      </c>
      <c r="Q229" s="222" t="str">
        <f t="array" ref="Q229">IF(P229&gt;10,"Greater",IF(AND(P229&gt;=5,P229&lt;=10),"Between","Less than"))</f>
        <v>Greater</v>
      </c>
      <c r="R229" s="222" t="str">
        <f t="array" ref="R229">CONCATENATE(T229,"+",D229,"+",Q229)</f>
        <v>Open++Greater</v>
      </c>
      <c r="S229" s="222" t="b">
        <f t="array" ref="S229">IF(K229='Defects Status'!$N$2,"True")</f>
        <v>0</v>
      </c>
      <c r="T229" s="219" t="str">
        <f t="array" ref="T229">IF(C229 &lt;&gt; "Ready for Re-test",IF(C229 &lt;&gt; "Closed",IF(C229 &lt;&gt; "Rejected",IF(C229 &lt;&gt; "Deferred","Open","Closed"),"Closed"),"Closed"),"Ready for Re-test")</f>
        <v>Open</v>
      </c>
    </row>
    <row r="230" spans="12:20" x14ac:dyDescent="0.2">
      <c r="L230" s="219" t="str">
        <f t="array" ref="L230">IF(C230&lt;&gt; "Duplicate", IF(C230&lt;&gt; "Rejected", IF(C230&lt;&gt; "Deferred", CONCATENATE(C230,"+",D230),CONCATENATE("Closed+",D230)),CONCATENATE("Closed+",D230)),CONCATENATE("Closed+",D230))</f>
        <v>+</v>
      </c>
      <c r="M230" s="219" t="b">
        <f t="array" ref="M230">IF(H230=39001,"True")</f>
        <v>0</v>
      </c>
      <c r="N230" s="219" t="b">
        <f t="array" ref="N230">IF(K230=39001,"True")</f>
        <v>0</v>
      </c>
      <c r="O230" s="222" t="b">
        <f t="array" ref="O230">IF(H230='Defects Status'!$N$2,"True")</f>
        <v>0</v>
      </c>
      <c r="P230" s="223">
        <f t="array" ref="P230">'Defects Status'!$N$2-'All Defects'!H230</f>
        <v>39001</v>
      </c>
      <c r="Q230" s="222" t="str">
        <f t="array" ref="Q230">IF(P230&gt;10,"Greater",IF(AND(P230&gt;=5,P230&lt;=10),"Between","Less than"))</f>
        <v>Greater</v>
      </c>
      <c r="R230" s="222" t="str">
        <f t="array" ref="R230">CONCATENATE(T230,"+",D230,"+",Q230)</f>
        <v>Open++Greater</v>
      </c>
      <c r="S230" s="222" t="b">
        <f t="array" ref="S230">IF(K230='Defects Status'!$N$2,"True")</f>
        <v>0</v>
      </c>
      <c r="T230" s="219" t="str">
        <f t="array" ref="T230">IF(C230 &lt;&gt; "Ready for Re-test",IF(C230 &lt;&gt; "Closed",IF(C230 &lt;&gt; "Rejected",IF(C230 &lt;&gt; "Deferred","Open","Closed"),"Closed"),"Closed"),"Ready for Re-test")</f>
        <v>Open</v>
      </c>
    </row>
    <row r="231" spans="12:20" x14ac:dyDescent="0.2">
      <c r="L231" s="219" t="str">
        <f t="array" ref="L231">IF(C231&lt;&gt; "Duplicate", IF(C231&lt;&gt; "Rejected", IF(C231&lt;&gt; "Deferred", CONCATENATE(C231,"+",D231),CONCATENATE("Closed+",D231)),CONCATENATE("Closed+",D231)),CONCATENATE("Closed+",D231))</f>
        <v>+</v>
      </c>
      <c r="M231" s="219" t="b">
        <f t="array" ref="M231">IF(H231=39001,"True")</f>
        <v>0</v>
      </c>
      <c r="N231" s="219" t="b">
        <f t="array" ref="N231">IF(K231=39001,"True")</f>
        <v>0</v>
      </c>
      <c r="O231" s="222" t="b">
        <f t="array" ref="O231">IF(H231='Defects Status'!$N$2,"True")</f>
        <v>0</v>
      </c>
      <c r="P231" s="223">
        <f t="array" ref="P231">'Defects Status'!$N$2-'All Defects'!H231</f>
        <v>39001</v>
      </c>
      <c r="Q231" s="222" t="str">
        <f t="array" ref="Q231">IF(P231&gt;10,"Greater",IF(AND(P231&gt;=5,P231&lt;=10),"Between","Less than"))</f>
        <v>Greater</v>
      </c>
      <c r="R231" s="222" t="str">
        <f t="array" ref="R231">CONCATENATE(T231,"+",D231,"+",Q231)</f>
        <v>Open++Greater</v>
      </c>
      <c r="S231" s="222" t="b">
        <f t="array" ref="S231">IF(K231='Defects Status'!$N$2,"True")</f>
        <v>0</v>
      </c>
      <c r="T231" s="219" t="str">
        <f t="array" ref="T231">IF(C231 &lt;&gt; "Ready for Re-test",IF(C231 &lt;&gt; "Closed",IF(C231 &lt;&gt; "Rejected",IF(C231 &lt;&gt; "Deferred","Open","Closed"),"Closed"),"Closed"),"Ready for Re-test")</f>
        <v>Open</v>
      </c>
    </row>
    <row r="232" spans="12:20" x14ac:dyDescent="0.2">
      <c r="L232" s="219" t="str">
        <f t="array" ref="L232">IF(C232&lt;&gt; "Duplicate", IF(C232&lt;&gt; "Rejected", IF(C232&lt;&gt; "Deferred", CONCATENATE(C232,"+",D232),CONCATENATE("Closed+",D232)),CONCATENATE("Closed+",D232)),CONCATENATE("Closed+",D232))</f>
        <v>+</v>
      </c>
      <c r="M232" s="219" t="b">
        <f t="array" ref="M232">IF(H232=39001,"True")</f>
        <v>0</v>
      </c>
      <c r="N232" s="219" t="b">
        <f t="array" ref="N232">IF(K232=39001,"True")</f>
        <v>0</v>
      </c>
      <c r="O232" s="222" t="b">
        <f t="array" ref="O232">IF(H232='Defects Status'!$N$2,"True")</f>
        <v>0</v>
      </c>
      <c r="P232" s="223">
        <f t="array" ref="P232">'Defects Status'!$N$2-'All Defects'!H232</f>
        <v>39001</v>
      </c>
      <c r="Q232" s="222" t="str">
        <f t="array" ref="Q232">IF(P232&gt;10,"Greater",IF(AND(P232&gt;=5,P232&lt;=10),"Between","Less than"))</f>
        <v>Greater</v>
      </c>
      <c r="R232" s="222" t="str">
        <f t="array" ref="R232">CONCATENATE(T232,"+",D232,"+",Q232)</f>
        <v>Open++Greater</v>
      </c>
      <c r="S232" s="222" t="b">
        <f t="array" ref="S232">IF(K232='Defects Status'!$N$2,"True")</f>
        <v>0</v>
      </c>
      <c r="T232" s="219" t="str">
        <f t="array" ref="T232">IF(C232 &lt;&gt; "Ready for Re-test",IF(C232 &lt;&gt; "Closed",IF(C232 &lt;&gt; "Rejected",IF(C232 &lt;&gt; "Deferred","Open","Closed"),"Closed"),"Closed"),"Ready for Re-test")</f>
        <v>Open</v>
      </c>
    </row>
    <row r="233" spans="12:20" x14ac:dyDescent="0.2">
      <c r="L233" s="219" t="str">
        <f t="array" ref="L233">IF(C233&lt;&gt; "Duplicate", IF(C233&lt;&gt; "Rejected", IF(C233&lt;&gt; "Deferred", CONCATENATE(C233,"+",D233),CONCATENATE("Closed+",D233)),CONCATENATE("Closed+",D233)),CONCATENATE("Closed+",D233))</f>
        <v>+</v>
      </c>
      <c r="M233" s="219" t="b">
        <f t="array" ref="M233">IF(H233=39001,"True")</f>
        <v>0</v>
      </c>
      <c r="N233" s="219" t="b">
        <f t="array" ref="N233">IF(K233=39001,"True")</f>
        <v>0</v>
      </c>
      <c r="O233" s="222" t="b">
        <f t="array" ref="O233">IF(H233='Defects Status'!$N$2,"True")</f>
        <v>0</v>
      </c>
      <c r="P233" s="223">
        <f t="array" ref="P233">'Defects Status'!$N$2-'All Defects'!H233</f>
        <v>39001</v>
      </c>
      <c r="Q233" s="222" t="str">
        <f t="array" ref="Q233">IF(P233&gt;10,"Greater",IF(AND(P233&gt;=5,P233&lt;=10),"Between","Less than"))</f>
        <v>Greater</v>
      </c>
      <c r="R233" s="222" t="str">
        <f t="array" ref="R233">CONCATENATE(T233,"+",D233,"+",Q233)</f>
        <v>Open++Greater</v>
      </c>
      <c r="S233" s="222" t="b">
        <f t="array" ref="S233">IF(K233='Defects Status'!$N$2,"True")</f>
        <v>0</v>
      </c>
      <c r="T233" s="219" t="str">
        <f t="array" ref="T233">IF(C233 &lt;&gt; "Ready for Re-test",IF(C233 &lt;&gt; "Closed",IF(C233 &lt;&gt; "Rejected",IF(C233 &lt;&gt; "Deferred","Open","Closed"),"Closed"),"Closed"),"Ready for Re-test")</f>
        <v>Open</v>
      </c>
    </row>
    <row r="234" spans="12:20" x14ac:dyDescent="0.2">
      <c r="L234" s="219" t="str">
        <f t="array" ref="L234">IF(C234&lt;&gt; "Duplicate", IF(C234&lt;&gt; "Rejected", IF(C234&lt;&gt; "Deferred", CONCATENATE(C234,"+",D234),CONCATENATE("Closed+",D234)),CONCATENATE("Closed+",D234)),CONCATENATE("Closed+",D234))</f>
        <v>+</v>
      </c>
      <c r="M234" s="219" t="b">
        <f t="array" ref="M234">IF(H234=39001,"True")</f>
        <v>0</v>
      </c>
      <c r="N234" s="219" t="b">
        <f t="array" ref="N234">IF(K234=39001,"True")</f>
        <v>0</v>
      </c>
      <c r="O234" s="222" t="b">
        <f t="array" ref="O234">IF(H234='Defects Status'!$N$2,"True")</f>
        <v>0</v>
      </c>
      <c r="P234" s="223">
        <f t="array" ref="P234">'Defects Status'!$N$2-'All Defects'!H234</f>
        <v>39001</v>
      </c>
      <c r="Q234" s="222" t="str">
        <f t="array" ref="Q234">IF(P234&gt;10,"Greater",IF(AND(P234&gt;=5,P234&lt;=10),"Between","Less than"))</f>
        <v>Greater</v>
      </c>
      <c r="R234" s="222" t="str">
        <f t="array" ref="R234">CONCATENATE(T234,"+",D234,"+",Q234)</f>
        <v>Open++Greater</v>
      </c>
      <c r="S234" s="222" t="b">
        <f t="array" ref="S234">IF(K234='Defects Status'!$N$2,"True")</f>
        <v>0</v>
      </c>
      <c r="T234" s="219" t="str">
        <f t="array" ref="T234">IF(C234 &lt;&gt; "Ready for Re-test",IF(C234 &lt;&gt; "Closed",IF(C234 &lt;&gt; "Rejected",IF(C234 &lt;&gt; "Deferred","Open","Closed"),"Closed"),"Closed"),"Ready for Re-test")</f>
        <v>Open</v>
      </c>
    </row>
    <row r="235" spans="12:20" x14ac:dyDescent="0.2">
      <c r="L235" s="219" t="str">
        <f t="array" ref="L235">IF(C235&lt;&gt; "Duplicate", IF(C235&lt;&gt; "Rejected", IF(C235&lt;&gt; "Deferred", CONCATENATE(C235,"+",D235),CONCATENATE("Closed+",D235)),CONCATENATE("Closed+",D235)),CONCATENATE("Closed+",D235))</f>
        <v>+</v>
      </c>
      <c r="M235" s="219" t="b">
        <f t="array" ref="M235">IF(H235=39001,"True")</f>
        <v>0</v>
      </c>
      <c r="N235" s="219" t="b">
        <f t="array" ref="N235">IF(K235=39001,"True")</f>
        <v>0</v>
      </c>
      <c r="O235" s="222" t="b">
        <f t="array" ref="O235">IF(H235='Defects Status'!$N$2,"True")</f>
        <v>0</v>
      </c>
      <c r="P235" s="223">
        <f t="array" ref="P235">'Defects Status'!$N$2-'All Defects'!H235</f>
        <v>39001</v>
      </c>
      <c r="Q235" s="222" t="str">
        <f t="array" ref="Q235">IF(P235&gt;10,"Greater",IF(AND(P235&gt;=5,P235&lt;=10),"Between","Less than"))</f>
        <v>Greater</v>
      </c>
      <c r="R235" s="222" t="str">
        <f t="array" ref="R235">CONCATENATE(T235,"+",D235,"+",Q235)</f>
        <v>Open++Greater</v>
      </c>
      <c r="S235" s="222" t="b">
        <f t="array" ref="S235">IF(K235='Defects Status'!$N$2,"True")</f>
        <v>0</v>
      </c>
      <c r="T235" s="219" t="str">
        <f t="array" ref="T235">IF(C235 &lt;&gt; "Ready for Re-test",IF(C235 &lt;&gt; "Closed",IF(C235 &lt;&gt; "Rejected",IF(C235 &lt;&gt; "Deferred","Open","Closed"),"Closed"),"Closed"),"Ready for Re-test")</f>
        <v>Open</v>
      </c>
    </row>
    <row r="236" spans="12:20" x14ac:dyDescent="0.2">
      <c r="L236" s="219" t="str">
        <f t="array" ref="L236">IF(C236&lt;&gt; "Duplicate", IF(C236&lt;&gt; "Rejected", IF(C236&lt;&gt; "Deferred", CONCATENATE(C236,"+",D236),CONCATENATE("Closed+",D236)),CONCATENATE("Closed+",D236)),CONCATENATE("Closed+",D236))</f>
        <v>+</v>
      </c>
      <c r="M236" s="219" t="b">
        <f t="array" ref="M236">IF(H236=39001,"True")</f>
        <v>0</v>
      </c>
      <c r="N236" s="219" t="b">
        <f t="array" ref="N236">IF(K236=39001,"True")</f>
        <v>0</v>
      </c>
      <c r="O236" s="222" t="b">
        <f t="array" ref="O236">IF(H236='Defects Status'!$N$2,"True")</f>
        <v>0</v>
      </c>
      <c r="P236" s="223">
        <f t="array" ref="P236">'Defects Status'!$N$2-'All Defects'!H236</f>
        <v>39001</v>
      </c>
      <c r="Q236" s="222" t="str">
        <f t="array" ref="Q236">IF(P236&gt;10,"Greater",IF(AND(P236&gt;=5,P236&lt;=10),"Between","Less than"))</f>
        <v>Greater</v>
      </c>
      <c r="R236" s="222" t="str">
        <f t="array" ref="R236">CONCATENATE(T236,"+",D236,"+",Q236)</f>
        <v>Open++Greater</v>
      </c>
      <c r="S236" s="222" t="b">
        <f t="array" ref="S236">IF(K236='Defects Status'!$N$2,"True")</f>
        <v>0</v>
      </c>
      <c r="T236" s="219" t="str">
        <f t="array" ref="T236">IF(C236 &lt;&gt; "Ready for Re-test",IF(C236 &lt;&gt; "Closed",IF(C236 &lt;&gt; "Rejected",IF(C236 &lt;&gt; "Deferred","Open","Closed"),"Closed"),"Closed"),"Ready for Re-test")</f>
        <v>Open</v>
      </c>
    </row>
    <row r="237" spans="12:20" x14ac:dyDescent="0.2">
      <c r="L237" s="219" t="str">
        <f t="array" ref="L237">IF(C237&lt;&gt; "Duplicate", IF(C237&lt;&gt; "Rejected", IF(C237&lt;&gt; "Deferred", CONCATENATE(C237,"+",D237),CONCATENATE("Closed+",D237)),CONCATENATE("Closed+",D237)),CONCATENATE("Closed+",D237))</f>
        <v>+</v>
      </c>
      <c r="M237" s="219" t="b">
        <f t="array" ref="M237">IF(H237=39001,"True")</f>
        <v>0</v>
      </c>
      <c r="N237" s="219" t="b">
        <f t="array" ref="N237">IF(K237=39001,"True")</f>
        <v>0</v>
      </c>
      <c r="O237" s="222" t="b">
        <f t="array" ref="O237">IF(H237='Defects Status'!$N$2,"True")</f>
        <v>0</v>
      </c>
      <c r="P237" s="223">
        <f t="array" ref="P237">'Defects Status'!$N$2-'All Defects'!H237</f>
        <v>39001</v>
      </c>
      <c r="Q237" s="222" t="str">
        <f t="array" ref="Q237">IF(P237&gt;10,"Greater",IF(AND(P237&gt;=5,P237&lt;=10),"Between","Less than"))</f>
        <v>Greater</v>
      </c>
      <c r="R237" s="222" t="str">
        <f t="array" ref="R237">CONCATENATE(T237,"+",D237,"+",Q237)</f>
        <v>Open++Greater</v>
      </c>
      <c r="S237" s="222" t="b">
        <f t="array" ref="S237">IF(K237='Defects Status'!$N$2,"True")</f>
        <v>0</v>
      </c>
      <c r="T237" s="219" t="str">
        <f t="array" ref="T237">IF(C237 &lt;&gt; "Ready for Re-test",IF(C237 &lt;&gt; "Closed",IF(C237 &lt;&gt; "Rejected",IF(C237 &lt;&gt; "Deferred","Open","Closed"),"Closed"),"Closed"),"Ready for Re-test")</f>
        <v>Open</v>
      </c>
    </row>
    <row r="238" spans="12:20" x14ac:dyDescent="0.2">
      <c r="L238" s="219" t="str">
        <f t="array" ref="L238">IF(C238&lt;&gt; "Duplicate", IF(C238&lt;&gt; "Rejected", IF(C238&lt;&gt; "Deferred", CONCATENATE(C238,"+",D238),CONCATENATE("Closed+",D238)),CONCATENATE("Closed+",D238)),CONCATENATE("Closed+",D238))</f>
        <v>+</v>
      </c>
      <c r="M238" s="219" t="b">
        <f t="array" ref="M238">IF(H238=39001,"True")</f>
        <v>0</v>
      </c>
      <c r="N238" s="219" t="b">
        <f t="array" ref="N238">IF(K238=39001,"True")</f>
        <v>0</v>
      </c>
      <c r="O238" s="222" t="b">
        <f t="array" ref="O238">IF(H238='Defects Status'!$N$2,"True")</f>
        <v>0</v>
      </c>
      <c r="P238" s="223">
        <f t="array" ref="P238">'Defects Status'!$N$2-'All Defects'!H238</f>
        <v>39001</v>
      </c>
      <c r="Q238" s="222" t="str">
        <f t="array" ref="Q238">IF(P238&gt;10,"Greater",IF(AND(P238&gt;=5,P238&lt;=10),"Between","Less than"))</f>
        <v>Greater</v>
      </c>
      <c r="R238" s="222" t="str">
        <f t="array" ref="R238">CONCATENATE(T238,"+",D238,"+",Q238)</f>
        <v>Open++Greater</v>
      </c>
      <c r="S238" s="222" t="b">
        <f t="array" ref="S238">IF(K238='Defects Status'!$N$2,"True")</f>
        <v>0</v>
      </c>
      <c r="T238" s="219" t="str">
        <f t="array" ref="T238">IF(C238 &lt;&gt; "Ready for Re-test",IF(C238 &lt;&gt; "Closed",IF(C238 &lt;&gt; "Rejected",IF(C238 &lt;&gt; "Deferred","Open","Closed"),"Closed"),"Closed"),"Ready for Re-test")</f>
        <v>Open</v>
      </c>
    </row>
    <row r="239" spans="12:20" x14ac:dyDescent="0.2">
      <c r="L239" s="219" t="str">
        <f t="array" ref="L239">IF(C239&lt;&gt; "Duplicate", IF(C239&lt;&gt; "Rejected", IF(C239&lt;&gt; "Deferred", CONCATENATE(C239,"+",D239),CONCATENATE("Closed+",D239)),CONCATENATE("Closed+",D239)),CONCATENATE("Closed+",D239))</f>
        <v>+</v>
      </c>
      <c r="M239" s="219" t="b">
        <f t="array" ref="M239">IF(H239=39001,"True")</f>
        <v>0</v>
      </c>
      <c r="N239" s="219" t="b">
        <f t="array" ref="N239">IF(K239=39001,"True")</f>
        <v>0</v>
      </c>
      <c r="O239" s="222" t="b">
        <f t="array" ref="O239">IF(H239='Defects Status'!$N$2,"True")</f>
        <v>0</v>
      </c>
      <c r="P239" s="223">
        <f t="array" ref="P239">'Defects Status'!$N$2-'All Defects'!H239</f>
        <v>39001</v>
      </c>
      <c r="Q239" s="222" t="str">
        <f t="array" ref="Q239">IF(P239&gt;10,"Greater",IF(AND(P239&gt;=5,P239&lt;=10),"Between","Less than"))</f>
        <v>Greater</v>
      </c>
      <c r="R239" s="222" t="str">
        <f t="array" ref="R239">CONCATENATE(T239,"+",D239,"+",Q239)</f>
        <v>Open++Greater</v>
      </c>
      <c r="S239" s="222" t="b">
        <f t="array" ref="S239">IF(K239='Defects Status'!$N$2,"True")</f>
        <v>0</v>
      </c>
      <c r="T239" s="219" t="str">
        <f t="array" ref="T239">IF(C239 &lt;&gt; "Ready for Re-test",IF(C239 &lt;&gt; "Closed",IF(C239 &lt;&gt; "Rejected",IF(C239 &lt;&gt; "Deferred","Open","Closed"),"Closed"),"Closed"),"Ready for Re-test")</f>
        <v>Open</v>
      </c>
    </row>
    <row r="240" spans="12:20" x14ac:dyDescent="0.2">
      <c r="L240" s="219" t="str">
        <f t="array" ref="L240">IF(C240&lt;&gt; "Duplicate", IF(C240&lt;&gt; "Rejected", IF(C240&lt;&gt; "Deferred", CONCATENATE(C240,"+",D240),CONCATENATE("Closed+",D240)),CONCATENATE("Closed+",D240)),CONCATENATE("Closed+",D240))</f>
        <v>+</v>
      </c>
      <c r="M240" s="219" t="b">
        <f t="array" ref="M240">IF(H240=39001,"True")</f>
        <v>0</v>
      </c>
      <c r="N240" s="219" t="b">
        <f t="array" ref="N240">IF(K240=39001,"True")</f>
        <v>0</v>
      </c>
      <c r="O240" s="222" t="b">
        <f t="array" ref="O240">IF(H240='Defects Status'!$N$2,"True")</f>
        <v>0</v>
      </c>
      <c r="P240" s="223">
        <f t="array" ref="P240">'Defects Status'!$N$2-'All Defects'!H240</f>
        <v>39001</v>
      </c>
      <c r="Q240" s="222" t="str">
        <f t="array" ref="Q240">IF(P240&gt;10,"Greater",IF(AND(P240&gt;=5,P240&lt;=10),"Between","Less than"))</f>
        <v>Greater</v>
      </c>
      <c r="R240" s="222" t="str">
        <f t="array" ref="R240">CONCATENATE(T240,"+",D240,"+",Q240)</f>
        <v>Open++Greater</v>
      </c>
      <c r="S240" s="222" t="b">
        <f t="array" ref="S240">IF(K240='Defects Status'!$N$2,"True")</f>
        <v>0</v>
      </c>
      <c r="T240" s="219" t="str">
        <f t="array" ref="T240">IF(C240 &lt;&gt; "Ready for Re-test",IF(C240 &lt;&gt; "Closed",IF(C240 &lt;&gt; "Rejected",IF(C240 &lt;&gt; "Deferred","Open","Closed"),"Closed"),"Closed"),"Ready for Re-test")</f>
        <v>Open</v>
      </c>
    </row>
    <row r="241" spans="12:20" x14ac:dyDescent="0.2">
      <c r="L241" s="219" t="str">
        <f t="array" ref="L241">IF(C241&lt;&gt; "Duplicate", IF(C241&lt;&gt; "Rejected", IF(C241&lt;&gt; "Deferred", CONCATENATE(C241,"+",D241),CONCATENATE("Closed+",D241)),CONCATENATE("Closed+",D241)),CONCATENATE("Closed+",D241))</f>
        <v>+</v>
      </c>
      <c r="M241" s="219" t="b">
        <f t="array" ref="M241">IF(H241=39001,"True")</f>
        <v>0</v>
      </c>
      <c r="N241" s="219" t="b">
        <f t="array" ref="N241">IF(K241=39001,"True")</f>
        <v>0</v>
      </c>
      <c r="O241" s="222" t="b">
        <f t="array" ref="O241">IF(H241='Defects Status'!$N$2,"True")</f>
        <v>0</v>
      </c>
      <c r="P241" s="223">
        <f t="array" ref="P241">'Defects Status'!$N$2-'All Defects'!H241</f>
        <v>39001</v>
      </c>
      <c r="Q241" s="222" t="str">
        <f t="array" ref="Q241">IF(P241&gt;10,"Greater",IF(AND(P241&gt;=5,P241&lt;=10),"Between","Less than"))</f>
        <v>Greater</v>
      </c>
      <c r="R241" s="222" t="str">
        <f t="array" ref="R241">CONCATENATE(T241,"+",D241,"+",Q241)</f>
        <v>Open++Greater</v>
      </c>
      <c r="S241" s="222" t="b">
        <f t="array" ref="S241">IF(K241='Defects Status'!$N$2,"True")</f>
        <v>0</v>
      </c>
      <c r="T241" s="219" t="str">
        <f t="array" ref="T241">IF(C241 &lt;&gt; "Ready for Re-test",IF(C241 &lt;&gt; "Closed",IF(C241 &lt;&gt; "Rejected",IF(C241 &lt;&gt; "Deferred","Open","Closed"),"Closed"),"Closed"),"Ready for Re-test")</f>
        <v>Open</v>
      </c>
    </row>
    <row r="242" spans="12:20" x14ac:dyDescent="0.2">
      <c r="L242" s="219" t="str">
        <f t="array" ref="L242">IF(C242&lt;&gt; "Duplicate", IF(C242&lt;&gt; "Rejected", IF(C242&lt;&gt; "Deferred", CONCATENATE(C242,"+",D242),CONCATENATE("Closed+",D242)),CONCATENATE("Closed+",D242)),CONCATENATE("Closed+",D242))</f>
        <v>+</v>
      </c>
      <c r="M242" s="219" t="b">
        <f t="array" ref="M242">IF(H242=39001,"True")</f>
        <v>0</v>
      </c>
      <c r="N242" s="219" t="b">
        <f t="array" ref="N242">IF(K242=39001,"True")</f>
        <v>0</v>
      </c>
      <c r="O242" s="222" t="b">
        <f t="array" ref="O242">IF(H242='Defects Status'!$N$2,"True")</f>
        <v>0</v>
      </c>
      <c r="P242" s="223">
        <f t="array" ref="P242">'Defects Status'!$N$2-'All Defects'!H242</f>
        <v>39001</v>
      </c>
      <c r="Q242" s="222" t="str">
        <f t="array" ref="Q242">IF(P242&gt;10,"Greater",IF(AND(P242&gt;=5,P242&lt;=10),"Between","Less than"))</f>
        <v>Greater</v>
      </c>
      <c r="R242" s="222" t="str">
        <f t="array" ref="R242">CONCATENATE(T242,"+",D242,"+",Q242)</f>
        <v>Open++Greater</v>
      </c>
      <c r="S242" s="222" t="b">
        <f t="array" ref="S242">IF(K242='Defects Status'!$N$2,"True")</f>
        <v>0</v>
      </c>
      <c r="T242" s="219" t="str">
        <f t="array" ref="T242">IF(C242 &lt;&gt; "Ready for Re-test",IF(C242 &lt;&gt; "Closed",IF(C242 &lt;&gt; "Rejected",IF(C242 &lt;&gt; "Deferred","Open","Closed"),"Closed"),"Closed"),"Ready for Re-test")</f>
        <v>Open</v>
      </c>
    </row>
    <row r="243" spans="12:20" x14ac:dyDescent="0.2">
      <c r="L243" s="219" t="str">
        <f t="array" ref="L243">IF(C243&lt;&gt; "Duplicate", IF(C243&lt;&gt; "Rejected", IF(C243&lt;&gt; "Deferred", CONCATENATE(C243,"+",D243),CONCATENATE("Closed+",D243)),CONCATENATE("Closed+",D243)),CONCATENATE("Closed+",D243))</f>
        <v>+</v>
      </c>
      <c r="M243" s="219" t="b">
        <f t="array" ref="M243">IF(H243=39001,"True")</f>
        <v>0</v>
      </c>
      <c r="N243" s="219" t="b">
        <f t="array" ref="N243">IF(K243=39001,"True")</f>
        <v>0</v>
      </c>
      <c r="O243" s="222" t="b">
        <f t="array" ref="O243">IF(H243='Defects Status'!$N$2,"True")</f>
        <v>0</v>
      </c>
      <c r="P243" s="223">
        <f t="array" ref="P243">'Defects Status'!$N$2-'All Defects'!H243</f>
        <v>39001</v>
      </c>
      <c r="Q243" s="222" t="str">
        <f t="array" ref="Q243">IF(P243&gt;10,"Greater",IF(AND(P243&gt;=5,P243&lt;=10),"Between","Less than"))</f>
        <v>Greater</v>
      </c>
      <c r="R243" s="222" t="str">
        <f t="array" ref="R243">CONCATENATE(T243,"+",D243,"+",Q243)</f>
        <v>Open++Greater</v>
      </c>
      <c r="S243" s="222" t="b">
        <f t="array" ref="S243">IF(K243='Defects Status'!$N$2,"True")</f>
        <v>0</v>
      </c>
      <c r="T243" s="219" t="str">
        <f t="array" ref="T243">IF(C243 &lt;&gt; "Ready for Re-test",IF(C243 &lt;&gt; "Closed",IF(C243 &lt;&gt; "Rejected",IF(C243 &lt;&gt; "Deferred","Open","Closed"),"Closed"),"Closed"),"Ready for Re-test")</f>
        <v>Open</v>
      </c>
    </row>
    <row r="244" spans="12:20" x14ac:dyDescent="0.2">
      <c r="L244" s="219" t="str">
        <f t="array" ref="L244">IF(C244&lt;&gt; "Duplicate", IF(C244&lt;&gt; "Rejected", IF(C244&lt;&gt; "Deferred", CONCATENATE(C244,"+",D244),CONCATENATE("Closed+",D244)),CONCATENATE("Closed+",D244)),CONCATENATE("Closed+",D244))</f>
        <v>+</v>
      </c>
      <c r="M244" s="219" t="b">
        <f t="array" ref="M244">IF(H244=39001,"True")</f>
        <v>0</v>
      </c>
      <c r="N244" s="219" t="b">
        <f t="array" ref="N244">IF(K244=39001,"True")</f>
        <v>0</v>
      </c>
      <c r="O244" s="222" t="b">
        <f t="array" ref="O244">IF(H244='Defects Status'!$N$2,"True")</f>
        <v>0</v>
      </c>
      <c r="P244" s="223">
        <f t="array" ref="P244">'Defects Status'!$N$2-'All Defects'!H244</f>
        <v>39001</v>
      </c>
      <c r="Q244" s="222" t="str">
        <f t="array" ref="Q244">IF(P244&gt;10,"Greater",IF(AND(P244&gt;=5,P244&lt;=10),"Between","Less than"))</f>
        <v>Greater</v>
      </c>
      <c r="R244" s="222" t="str">
        <f t="array" ref="R244">CONCATENATE(T244,"+",D244,"+",Q244)</f>
        <v>Open++Greater</v>
      </c>
      <c r="S244" s="222" t="b">
        <f t="array" ref="S244">IF(K244='Defects Status'!$N$2,"True")</f>
        <v>0</v>
      </c>
      <c r="T244" s="219" t="str">
        <f t="array" ref="T244">IF(C244 &lt;&gt; "Ready for Re-test",IF(C244 &lt;&gt; "Closed",IF(C244 &lt;&gt; "Rejected",IF(C244 &lt;&gt; "Deferred","Open","Closed"),"Closed"),"Closed"),"Ready for Re-test")</f>
        <v>Open</v>
      </c>
    </row>
    <row r="245" spans="12:20" x14ac:dyDescent="0.2">
      <c r="L245" s="219" t="str">
        <f t="array" ref="L245">IF(C245&lt;&gt; "Duplicate", IF(C245&lt;&gt; "Rejected", IF(C245&lt;&gt; "Deferred", CONCATENATE(C245,"+",D245),CONCATENATE("Closed+",D245)),CONCATENATE("Closed+",D245)),CONCATENATE("Closed+",D245))</f>
        <v>+</v>
      </c>
      <c r="M245" s="219" t="b">
        <f t="array" ref="M245">IF(H245=39001,"True")</f>
        <v>0</v>
      </c>
      <c r="N245" s="219" t="b">
        <f t="array" ref="N245">IF(K245=39001,"True")</f>
        <v>0</v>
      </c>
      <c r="O245" s="222" t="b">
        <f t="array" ref="O245">IF(H245='Defects Status'!$N$2,"True")</f>
        <v>0</v>
      </c>
      <c r="P245" s="223">
        <f t="array" ref="P245">'Defects Status'!$N$2-'All Defects'!H245</f>
        <v>39001</v>
      </c>
      <c r="Q245" s="222" t="str">
        <f t="array" ref="Q245">IF(P245&gt;10,"Greater",IF(AND(P245&gt;=5,P245&lt;=10),"Between","Less than"))</f>
        <v>Greater</v>
      </c>
      <c r="R245" s="222" t="str">
        <f t="array" ref="R245">CONCATENATE(T245,"+",D245,"+",Q245)</f>
        <v>Open++Greater</v>
      </c>
      <c r="S245" s="222" t="b">
        <f t="array" ref="S245">IF(K245='Defects Status'!$N$2,"True")</f>
        <v>0</v>
      </c>
      <c r="T245" s="219" t="str">
        <f t="array" ref="T245">IF(C245 &lt;&gt; "Ready for Re-test",IF(C245 &lt;&gt; "Closed",IF(C245 &lt;&gt; "Rejected",IF(C245 &lt;&gt; "Deferred","Open","Closed"),"Closed"),"Closed"),"Ready for Re-test")</f>
        <v>Open</v>
      </c>
    </row>
    <row r="246" spans="12:20" x14ac:dyDescent="0.2">
      <c r="L246" s="219" t="str">
        <f t="array" ref="L246">IF(C246&lt;&gt; "Duplicate", IF(C246&lt;&gt; "Rejected", IF(C246&lt;&gt; "Deferred", CONCATENATE(C246,"+",D246),CONCATENATE("Closed+",D246)),CONCATENATE("Closed+",D246)),CONCATENATE("Closed+",D246))</f>
        <v>+</v>
      </c>
      <c r="M246" s="219" t="b">
        <f t="array" ref="M246">IF(H246=39001,"True")</f>
        <v>0</v>
      </c>
      <c r="N246" s="219" t="b">
        <f t="array" ref="N246">IF(K246=39001,"True")</f>
        <v>0</v>
      </c>
      <c r="O246" s="222" t="b">
        <f t="array" ref="O246">IF(H246='Defects Status'!$N$2,"True")</f>
        <v>0</v>
      </c>
      <c r="P246" s="223">
        <f t="array" ref="P246">'Defects Status'!$N$2-'All Defects'!H246</f>
        <v>39001</v>
      </c>
      <c r="Q246" s="222" t="str">
        <f t="array" ref="Q246">IF(P246&gt;10,"Greater",IF(AND(P246&gt;=5,P246&lt;=10),"Between","Less than"))</f>
        <v>Greater</v>
      </c>
      <c r="R246" s="222" t="str">
        <f t="array" ref="R246">CONCATENATE(T246,"+",D246,"+",Q246)</f>
        <v>Open++Greater</v>
      </c>
      <c r="S246" s="222" t="b">
        <f t="array" ref="S246">IF(K246='Defects Status'!$N$2,"True")</f>
        <v>0</v>
      </c>
      <c r="T246" s="219" t="str">
        <f t="array" ref="T246">IF(C246 &lt;&gt; "Ready for Re-test",IF(C246 &lt;&gt; "Closed",IF(C246 &lt;&gt; "Rejected",IF(C246 &lt;&gt; "Deferred","Open","Closed"),"Closed"),"Closed"),"Ready for Re-test")</f>
        <v>Open</v>
      </c>
    </row>
    <row r="247" spans="12:20" x14ac:dyDescent="0.2">
      <c r="L247" s="219" t="str">
        <f t="array" ref="L247">IF(C247&lt;&gt; "Duplicate", IF(C247&lt;&gt; "Rejected", IF(C247&lt;&gt; "Deferred", CONCATENATE(C247,"+",D247),CONCATENATE("Closed+",D247)),CONCATENATE("Closed+",D247)),CONCATENATE("Closed+",D247))</f>
        <v>+</v>
      </c>
      <c r="M247" s="219" t="b">
        <f t="array" ref="M247">IF(H247=39001,"True")</f>
        <v>0</v>
      </c>
      <c r="N247" s="219" t="b">
        <f t="array" ref="N247">IF(K247=39001,"True")</f>
        <v>0</v>
      </c>
      <c r="O247" s="222" t="b">
        <f t="array" ref="O247">IF(H247='Defects Status'!$N$2,"True")</f>
        <v>0</v>
      </c>
      <c r="P247" s="223">
        <f t="array" ref="P247">'Defects Status'!$N$2-'All Defects'!H247</f>
        <v>39001</v>
      </c>
      <c r="Q247" s="222" t="str">
        <f t="array" ref="Q247">IF(P247&gt;10,"Greater",IF(AND(P247&gt;=5,P247&lt;=10),"Between","Less than"))</f>
        <v>Greater</v>
      </c>
      <c r="R247" s="222" t="str">
        <f t="array" ref="R247">CONCATENATE(T247,"+",D247,"+",Q247)</f>
        <v>Open++Greater</v>
      </c>
      <c r="S247" s="222" t="b">
        <f t="array" ref="S247">IF(K247='Defects Status'!$N$2,"True")</f>
        <v>0</v>
      </c>
      <c r="T247" s="219" t="str">
        <f t="array" ref="T247">IF(C247 &lt;&gt; "Ready for Re-test",IF(C247 &lt;&gt; "Closed",IF(C247 &lt;&gt; "Rejected",IF(C247 &lt;&gt; "Deferred","Open","Closed"),"Closed"),"Closed"),"Ready for Re-test")</f>
        <v>Open</v>
      </c>
    </row>
    <row r="248" spans="12:20" x14ac:dyDescent="0.2">
      <c r="L248" s="219" t="str">
        <f t="array" ref="L248">IF(C248&lt;&gt; "Duplicate", IF(C248&lt;&gt; "Rejected", IF(C248&lt;&gt; "Deferred", CONCATENATE(C248,"+",D248),CONCATENATE("Closed+",D248)),CONCATENATE("Closed+",D248)),CONCATENATE("Closed+",D248))</f>
        <v>+</v>
      </c>
      <c r="M248" s="219" t="b">
        <f t="array" ref="M248">IF(H248=39001,"True")</f>
        <v>0</v>
      </c>
      <c r="N248" s="219" t="b">
        <f t="array" ref="N248">IF(K248=39001,"True")</f>
        <v>0</v>
      </c>
      <c r="O248" s="222" t="b">
        <f t="array" ref="O248">IF(H248='Defects Status'!$N$2,"True")</f>
        <v>0</v>
      </c>
      <c r="P248" s="223">
        <f t="array" ref="P248">'Defects Status'!$N$2-'All Defects'!H248</f>
        <v>39001</v>
      </c>
      <c r="Q248" s="222" t="str">
        <f t="array" ref="Q248">IF(P248&gt;10,"Greater",IF(AND(P248&gt;=5,P248&lt;=10),"Between","Less than"))</f>
        <v>Greater</v>
      </c>
      <c r="R248" s="222" t="str">
        <f t="array" ref="R248">CONCATENATE(T248,"+",D248,"+",Q248)</f>
        <v>Open++Greater</v>
      </c>
      <c r="S248" s="222" t="b">
        <f t="array" ref="S248">IF(K248='Defects Status'!$N$2,"True")</f>
        <v>0</v>
      </c>
      <c r="T248" s="219" t="str">
        <f t="array" ref="T248">IF(C248 &lt;&gt; "Ready for Re-test",IF(C248 &lt;&gt; "Closed",IF(C248 &lt;&gt; "Rejected",IF(C248 &lt;&gt; "Deferred","Open","Closed"),"Closed"),"Closed"),"Ready for Re-test")</f>
        <v>Open</v>
      </c>
    </row>
    <row r="249" spans="12:20" x14ac:dyDescent="0.2">
      <c r="L249" s="219" t="str">
        <f t="array" ref="L249">IF(C249&lt;&gt; "Duplicate", IF(C249&lt;&gt; "Rejected", IF(C249&lt;&gt; "Deferred", CONCATENATE(C249,"+",D249),CONCATENATE("Closed+",D249)),CONCATENATE("Closed+",D249)),CONCATENATE("Closed+",D249))</f>
        <v>+</v>
      </c>
      <c r="M249" s="219" t="b">
        <f t="array" ref="M249">IF(H249=39001,"True")</f>
        <v>0</v>
      </c>
      <c r="N249" s="219" t="b">
        <f t="array" ref="N249">IF(K249=39001,"True")</f>
        <v>0</v>
      </c>
      <c r="O249" s="222" t="b">
        <f t="array" ref="O249">IF(H249='Defects Status'!$N$2,"True")</f>
        <v>0</v>
      </c>
      <c r="P249" s="223">
        <f t="array" ref="P249">'Defects Status'!$N$2-'All Defects'!H249</f>
        <v>39001</v>
      </c>
      <c r="Q249" s="222" t="str">
        <f t="array" ref="Q249">IF(P249&gt;10,"Greater",IF(AND(P249&gt;=5,P249&lt;=10),"Between","Less than"))</f>
        <v>Greater</v>
      </c>
      <c r="R249" s="222" t="str">
        <f t="array" ref="R249">CONCATENATE(T249,"+",D249,"+",Q249)</f>
        <v>Open++Greater</v>
      </c>
      <c r="S249" s="222" t="b">
        <f t="array" ref="S249">IF(K249='Defects Status'!$N$2,"True")</f>
        <v>0</v>
      </c>
      <c r="T249" s="219" t="str">
        <f t="array" ref="T249">IF(C249 &lt;&gt; "Ready for Re-test",IF(C249 &lt;&gt; "Closed",IF(C249 &lt;&gt; "Rejected",IF(C249 &lt;&gt; "Deferred","Open","Closed"),"Closed"),"Closed"),"Ready for Re-test")</f>
        <v>Open</v>
      </c>
    </row>
    <row r="250" spans="12:20" x14ac:dyDescent="0.2">
      <c r="L250" s="219" t="str">
        <f t="array" ref="L250">IF(C250&lt;&gt; "Duplicate", IF(C250&lt;&gt; "Rejected", IF(C250&lt;&gt; "Deferred", CONCATENATE(C250,"+",D250),CONCATENATE("Closed+",D250)),CONCATENATE("Closed+",D250)),CONCATENATE("Closed+",D250))</f>
        <v>+</v>
      </c>
      <c r="M250" s="219" t="b">
        <f t="array" ref="M250">IF(H250=39001,"True")</f>
        <v>0</v>
      </c>
      <c r="N250" s="219" t="b">
        <f t="array" ref="N250">IF(K250=39001,"True")</f>
        <v>0</v>
      </c>
      <c r="O250" s="222" t="b">
        <f t="array" ref="O250">IF(H250='Defects Status'!$N$2,"True")</f>
        <v>0</v>
      </c>
      <c r="P250" s="223">
        <f t="array" ref="P250">'Defects Status'!$N$2-'All Defects'!H250</f>
        <v>39001</v>
      </c>
      <c r="Q250" s="222" t="str">
        <f t="array" ref="Q250">IF(P250&gt;10,"Greater",IF(AND(P250&gt;=5,P250&lt;=10),"Between","Less than"))</f>
        <v>Greater</v>
      </c>
      <c r="R250" s="222" t="str">
        <f t="array" ref="R250">CONCATENATE(T250,"+",D250,"+",Q250)</f>
        <v>Open++Greater</v>
      </c>
      <c r="S250" s="222" t="b">
        <f t="array" ref="S250">IF(K250='Defects Status'!$N$2,"True")</f>
        <v>0</v>
      </c>
      <c r="T250" s="219" t="str">
        <f t="array" ref="T250">IF(C250 &lt;&gt; "Ready for Re-test",IF(C250 &lt;&gt; "Closed",IF(C250 &lt;&gt; "Rejected",IF(C250 &lt;&gt; "Deferred","Open","Closed"),"Closed"),"Closed"),"Ready for Re-test")</f>
        <v>Open</v>
      </c>
    </row>
    <row r="251" spans="12:20" x14ac:dyDescent="0.2">
      <c r="L251" s="219" t="str">
        <f t="array" ref="L251">IF(C251&lt;&gt; "Duplicate", IF(C251&lt;&gt; "Rejected", IF(C251&lt;&gt; "Deferred", CONCATENATE(C251,"+",D251),CONCATENATE("Closed+",D251)),CONCATENATE("Closed+",D251)),CONCATENATE("Closed+",D251))</f>
        <v>+</v>
      </c>
      <c r="M251" s="219" t="b">
        <f t="array" ref="M251">IF(H251=39001,"True")</f>
        <v>0</v>
      </c>
      <c r="N251" s="219" t="b">
        <f t="array" ref="N251">IF(K251=39001,"True")</f>
        <v>0</v>
      </c>
      <c r="O251" s="222" t="b">
        <f t="array" ref="O251">IF(H251='Defects Status'!$N$2,"True")</f>
        <v>0</v>
      </c>
      <c r="P251" s="223">
        <f t="array" ref="P251">'Defects Status'!$N$2-'All Defects'!H251</f>
        <v>39001</v>
      </c>
      <c r="Q251" s="222" t="str">
        <f t="array" ref="Q251">IF(P251&gt;10,"Greater",IF(AND(P251&gt;=5,P251&lt;=10),"Between","Less than"))</f>
        <v>Greater</v>
      </c>
      <c r="R251" s="222" t="str">
        <f t="array" ref="R251">CONCATENATE(T251,"+",D251,"+",Q251)</f>
        <v>Open++Greater</v>
      </c>
      <c r="S251" s="222" t="b">
        <f t="array" ref="S251">IF(K251='Defects Status'!$N$2,"True")</f>
        <v>0</v>
      </c>
      <c r="T251" s="219" t="str">
        <f t="array" ref="T251">IF(C251 &lt;&gt; "Ready for Re-test",IF(C251 &lt;&gt; "Closed",IF(C251 &lt;&gt; "Rejected","Open","Closed"),"Closed"),"Ready for Re-test")</f>
        <v>Open</v>
      </c>
    </row>
    <row r="252" spans="12:20" x14ac:dyDescent="0.2">
      <c r="L252" s="219" t="str">
        <f t="array" ref="L252">IF(C252&lt;&gt; "Duplicate", IF(C252&lt;&gt; "Rejected", IF(C252&lt;&gt; "Deferred", CONCATENATE(C252,"+",D252),CONCATENATE("Closed+",D252)),CONCATENATE("Closed+",D252)),CONCATENATE("Closed+",D252))</f>
        <v>+</v>
      </c>
      <c r="M252" s="219" t="b">
        <f t="array" ref="M252">IF(H252=39001,"True")</f>
        <v>0</v>
      </c>
      <c r="N252" s="219" t="b">
        <f t="array" ref="N252">IF(K252=39001,"True")</f>
        <v>0</v>
      </c>
      <c r="O252" s="222" t="b">
        <f t="array" ref="O252">IF(H252='Defects Status'!$N$2,"True")</f>
        <v>0</v>
      </c>
      <c r="P252" s="223">
        <f t="array" ref="P252">'Defects Status'!$N$2-'All Defects'!H252</f>
        <v>39001</v>
      </c>
      <c r="Q252" s="222" t="str">
        <f t="array" ref="Q252">IF(P252&gt;10,"Greater",IF(AND(P252&gt;=5,P252&lt;=10),"Between","Less than"))</f>
        <v>Greater</v>
      </c>
      <c r="R252" s="222" t="str">
        <f t="array" ref="R252">CONCATENATE(T252,"+",D252,"+",Q252)</f>
        <v>Open++Greater</v>
      </c>
      <c r="S252" s="222" t="b">
        <f t="array" ref="S252">IF(K252='Defects Status'!$N$2,"True")</f>
        <v>0</v>
      </c>
      <c r="T252" s="219" t="str">
        <f t="array" ref="T252">IF(C252 &lt;&gt; "Ready for Re-test",IF(C252 &lt;&gt; "Closed",IF(C252 &lt;&gt; "Rejected","Open","Closed"),"Closed"),"Ready for Re-test")</f>
        <v>Open</v>
      </c>
    </row>
    <row r="253" spans="12:20" x14ac:dyDescent="0.2">
      <c r="L253" s="219" t="str">
        <f t="array" ref="L253">IF(C253&lt;&gt; "Duplicate", IF(C253&lt;&gt; "Rejected", IF(C253&lt;&gt; "Deferred", CONCATENATE(C253,"+",D253),CONCATENATE("Closed+",D253)),CONCATENATE("Closed+",D253)),CONCATENATE("Closed+",D253))</f>
        <v>+</v>
      </c>
      <c r="M253" s="219" t="b">
        <f t="array" ref="M253">IF(H253=39001,"True")</f>
        <v>0</v>
      </c>
      <c r="N253" s="219" t="b">
        <f t="array" ref="N253">IF(K253=39001,"True")</f>
        <v>0</v>
      </c>
      <c r="O253" s="222" t="b">
        <f t="array" ref="O253">IF(H253='Defects Status'!$N$2,"True")</f>
        <v>0</v>
      </c>
      <c r="P253" s="223">
        <f t="array" ref="P253">'Defects Status'!$N$2-'All Defects'!H253</f>
        <v>39001</v>
      </c>
      <c r="Q253" s="222" t="str">
        <f t="array" ref="Q253">IF(P253&gt;10,"Greater",IF(AND(P253&gt;=5,P253&lt;=10),"Between","Less than"))</f>
        <v>Greater</v>
      </c>
      <c r="R253" s="222" t="str">
        <f t="array" ref="R253">CONCATENATE(T253,"+",D253,"+",Q253)</f>
        <v>Open++Greater</v>
      </c>
      <c r="S253" s="222" t="b">
        <f t="array" ref="S253">IF(K253='Defects Status'!$N$2,"True")</f>
        <v>0</v>
      </c>
      <c r="T253" s="219" t="str">
        <f t="array" ref="T253">IF(C253 &lt;&gt; "Ready for Re-test",IF(C253 &lt;&gt; "Closed",IF(C253 &lt;&gt; "Rejected","Open","Closed"),"Closed"),"Ready for Re-test")</f>
        <v>Open</v>
      </c>
    </row>
    <row r="254" spans="12:20" x14ac:dyDescent="0.2">
      <c r="L254" s="219" t="str">
        <f t="array" ref="L254">IF(C254&lt;&gt; "Duplicate", IF(C254&lt;&gt; "Rejected", IF(C254&lt;&gt; "Deferred", CONCATENATE(C254,"+",D254),CONCATENATE("Closed+",D254)),CONCATENATE("Closed+",D254)),CONCATENATE("Closed+",D254))</f>
        <v>+</v>
      </c>
      <c r="M254" s="219" t="b">
        <f t="array" ref="M254">IF(H254=39001,"True")</f>
        <v>0</v>
      </c>
      <c r="N254" s="219" t="b">
        <f t="array" ref="N254">IF(K254=39001,"True")</f>
        <v>0</v>
      </c>
      <c r="O254" s="222" t="b">
        <f t="array" ref="O254">IF(H254='Defects Status'!$N$2,"True")</f>
        <v>0</v>
      </c>
      <c r="P254" s="223">
        <f t="array" ref="P254">'Defects Status'!$N$2-'All Defects'!H254</f>
        <v>39001</v>
      </c>
      <c r="Q254" s="222" t="str">
        <f t="array" ref="Q254">IF(P254&gt;10,"Greater",IF(AND(P254&gt;=5,P254&lt;=10),"Between","Less than"))</f>
        <v>Greater</v>
      </c>
      <c r="R254" s="222" t="str">
        <f t="array" ref="R254">CONCATENATE(T254,"+",D254,"+",Q254)</f>
        <v>Open++Greater</v>
      </c>
      <c r="S254" s="222" t="b">
        <f t="array" ref="S254">IF(K254='Defects Status'!$N$2,"True")</f>
        <v>0</v>
      </c>
      <c r="T254" s="219" t="str">
        <f t="array" ref="T254">IF(C254 &lt;&gt; "Ready for Re-test",IF(C254 &lt;&gt; "Closed",IF(C254 &lt;&gt; "Rejected","Open","Closed"),"Closed"),"Ready for Re-test")</f>
        <v>Open</v>
      </c>
    </row>
    <row r="255" spans="12:20" x14ac:dyDescent="0.2">
      <c r="L255" s="219" t="str">
        <f t="array" ref="L255">IF(C255&lt;&gt; "Duplicate", IF(C255&lt;&gt; "Rejected", IF(C255&lt;&gt; "Deferred", CONCATENATE(C255,"+",D255),CONCATENATE("Closed+",D255)),CONCATENATE("Closed+",D255)),CONCATENATE("Closed+",D255))</f>
        <v>+</v>
      </c>
      <c r="M255" s="219" t="b">
        <f t="array" ref="M255">IF(H255=39001,"True")</f>
        <v>0</v>
      </c>
      <c r="N255" s="219" t="b">
        <f t="array" ref="N255">IF(K255=39001,"True")</f>
        <v>0</v>
      </c>
      <c r="O255" s="222" t="b">
        <f t="array" ref="O255">IF(H255='Defects Status'!$N$2,"True")</f>
        <v>0</v>
      </c>
      <c r="P255" s="223">
        <f t="array" ref="P255">'Defects Status'!$N$2-'All Defects'!H255</f>
        <v>39001</v>
      </c>
      <c r="Q255" s="222" t="str">
        <f t="array" ref="Q255">IF(P255&gt;10,"Greater",IF(AND(P255&gt;=5,P255&lt;=10),"Between","Less than"))</f>
        <v>Greater</v>
      </c>
      <c r="R255" s="222" t="str">
        <f t="array" ref="R255">CONCATENATE(T255,"+",D255,"+",Q255)</f>
        <v>Open++Greater</v>
      </c>
      <c r="S255" s="222" t="b">
        <f t="array" ref="S255">IF(K255='Defects Status'!$N$2,"True")</f>
        <v>0</v>
      </c>
      <c r="T255" s="219" t="str">
        <f t="array" ref="T255">IF(C255 &lt;&gt; "Ready for Re-test",IF(C255 &lt;&gt; "Closed",IF(C255 &lt;&gt; "Rejected","Open","Closed"),"Closed"),"Ready for Re-test")</f>
        <v>Open</v>
      </c>
    </row>
    <row r="256" spans="12:20" x14ac:dyDescent="0.2">
      <c r="L256" s="219" t="str">
        <f t="array" ref="L256">IF(C256&lt;&gt; "Duplicate", IF(C256&lt;&gt; "Rejected", IF(C256&lt;&gt; "Deferred", CONCATENATE(C256,"+",D256),CONCATENATE("Closed+",D256)),CONCATENATE("Closed+",D256)),CONCATENATE("Closed+",D256))</f>
        <v>+</v>
      </c>
      <c r="M256" s="219" t="b">
        <f t="array" ref="M256">IF(H256=39001,"True")</f>
        <v>0</v>
      </c>
      <c r="N256" s="219" t="b">
        <f t="array" ref="N256">IF(K256=39001,"True")</f>
        <v>0</v>
      </c>
      <c r="O256" s="222" t="b">
        <f t="array" ref="O256">IF(H256='Defects Status'!$N$2,"True")</f>
        <v>0</v>
      </c>
      <c r="P256" s="223">
        <f t="array" ref="P256">'Defects Status'!$N$2-'All Defects'!H256</f>
        <v>39001</v>
      </c>
      <c r="Q256" s="222" t="str">
        <f t="array" ref="Q256">IF(P256&gt;10,"Greater",IF(AND(P256&gt;=5,P256&lt;=10),"Between","Less than"))</f>
        <v>Greater</v>
      </c>
      <c r="R256" s="222" t="str">
        <f t="array" ref="R256">CONCATENATE(T256,"+",D256,"+",Q256)</f>
        <v>Open++Greater</v>
      </c>
      <c r="S256" s="222" t="b">
        <f t="array" ref="S256">IF(K256='Defects Status'!$N$2,"True")</f>
        <v>0</v>
      </c>
      <c r="T256" s="222" t="str">
        <f t="array" ref="T256">IF(C256 &lt;&gt; "Ready for Re-test",IF(C256 &lt;&gt; "Closed","Open","Closed"),"Ready for Re-test")</f>
        <v>Open</v>
      </c>
    </row>
    <row r="257" spans="12:20" x14ac:dyDescent="0.2">
      <c r="L257" s="219" t="str">
        <f t="array" ref="L257">IF(C257&lt;&gt; "Duplicate", IF(C257&lt;&gt; "Rejected", IF(C257&lt;&gt; "Deferred", CONCATENATE(C257,"+",D257),CONCATENATE("Closed+",D257)),CONCATENATE("Closed+",D257)),CONCATENATE("Closed+",D257))</f>
        <v>+</v>
      </c>
      <c r="M257" s="219" t="b">
        <f t="array" ref="M257">IF(H257=39001,"True")</f>
        <v>0</v>
      </c>
      <c r="N257" s="219" t="b">
        <f t="array" ref="N257">IF(K257=39001,"True")</f>
        <v>0</v>
      </c>
      <c r="O257" s="222" t="b">
        <f t="array" ref="O257">IF(H257='Defects Status'!$N$2,"True")</f>
        <v>0</v>
      </c>
      <c r="P257" s="223">
        <f t="array" ref="P257">'Defects Status'!$N$2-'All Defects'!H257</f>
        <v>39001</v>
      </c>
      <c r="Q257" s="222" t="str">
        <f t="array" ref="Q257">IF(P257&gt;10,"Greater",IF(AND(P257&gt;=5,P257&lt;=10),"Between","Less than"))</f>
        <v>Greater</v>
      </c>
      <c r="R257" s="222" t="str">
        <f t="array" ref="R257">CONCATENATE(T257,"+",D257,"+",Q257)</f>
        <v>Open++Greater</v>
      </c>
      <c r="S257" s="222" t="b">
        <f t="array" ref="S257">IF(K257='Defects Status'!$N$2,"True")</f>
        <v>0</v>
      </c>
      <c r="T257" s="222" t="str">
        <f t="array" ref="T257">IF(C257 &lt;&gt; "Ready for Re-test",IF(C257 &lt;&gt; "Closed","Open","Closed"),"Ready for Re-test")</f>
        <v>Open</v>
      </c>
    </row>
    <row r="258" spans="12:20" x14ac:dyDescent="0.2">
      <c r="L258" s="219" t="str">
        <f t="array" ref="L258">IF(C258&lt;&gt; "Duplicate", IF(C258&lt;&gt; "Rejected", IF(C258&lt;&gt; "Deferred", CONCATENATE(C258,"+",D258),CONCATENATE("Closed+",D258)),CONCATENATE("Closed+",D258)),CONCATENATE("Closed+",D258))</f>
        <v>+</v>
      </c>
      <c r="M258" s="219" t="b">
        <f t="array" ref="M258">IF(H258=39001,"True")</f>
        <v>0</v>
      </c>
      <c r="N258" s="219" t="b">
        <f t="array" ref="N258">IF(K258=39001,"True")</f>
        <v>0</v>
      </c>
      <c r="O258" s="222" t="b">
        <f t="array" ref="O258">IF(H258='Defects Status'!$N$2,"True")</f>
        <v>0</v>
      </c>
      <c r="P258" s="223">
        <f t="array" ref="P258">'Defects Status'!$N$2-'All Defects'!H258</f>
        <v>39001</v>
      </c>
      <c r="Q258" s="222" t="str">
        <f t="array" ref="Q258">IF(P258&gt;10,"Greater",IF(AND(P258&gt;=5,P258&lt;=10),"Between","Less than"))</f>
        <v>Greater</v>
      </c>
      <c r="R258" s="222" t="str">
        <f t="array" ref="R258">CONCATENATE(T258,"+",D258,"+",Q258)</f>
        <v>Open++Greater</v>
      </c>
      <c r="S258" s="222" t="b">
        <f t="array" ref="S258">IF(K258='Defects Status'!$N$2,"True")</f>
        <v>0</v>
      </c>
      <c r="T258" s="222" t="str">
        <f t="array" ref="T258">IF(C258 &lt;&gt; "Ready for Re-test",IF(C258 &lt;&gt; "Closed","Open","Closed"),"Ready for Re-test")</f>
        <v>Open</v>
      </c>
    </row>
    <row r="259" spans="12:20" x14ac:dyDescent="0.2">
      <c r="L259" s="219" t="str">
        <f t="array" ref="L259">IF(C259&lt;&gt; "Duplicate", IF(C259&lt;&gt; "Rejected", IF(C259&lt;&gt; "Deferred", CONCATENATE(C259,"+",D259),CONCATENATE("Closed+",D259)),CONCATENATE("Closed+",D259)),CONCATENATE("Closed+",D259))</f>
        <v>+</v>
      </c>
      <c r="M259" s="219" t="b">
        <f t="array" ref="M259">IF(H259=39001,"True")</f>
        <v>0</v>
      </c>
      <c r="N259" s="219" t="b">
        <f t="array" ref="N259">IF(K259=39001,"True")</f>
        <v>0</v>
      </c>
      <c r="O259" s="222" t="b">
        <f t="array" ref="O259">IF(H259='Defects Status'!$N$2,"True")</f>
        <v>0</v>
      </c>
      <c r="P259" s="223">
        <f t="array" ref="P259">'Defects Status'!$N$2-'All Defects'!H259</f>
        <v>39001</v>
      </c>
      <c r="Q259" s="222" t="str">
        <f t="array" ref="Q259">IF(P259&gt;10,"Greater",IF(AND(P259&gt;=5,P259&lt;=10),"Between","Less than"))</f>
        <v>Greater</v>
      </c>
      <c r="R259" s="222" t="str">
        <f t="array" ref="R259">CONCATENATE(T259,"+",D259,"+",Q259)</f>
        <v>Open++Greater</v>
      </c>
      <c r="S259" s="222" t="b">
        <f t="array" ref="S259">IF(K259='Defects Status'!$N$2,"True")</f>
        <v>0</v>
      </c>
      <c r="T259" s="222" t="str">
        <f t="array" ref="T259">IF(C259 &lt;&gt; "Ready for Re-test",IF(C259 &lt;&gt; "Closed","Open","Closed"),"Ready for Re-test")</f>
        <v>Open</v>
      </c>
    </row>
    <row r="260" spans="12:20" x14ac:dyDescent="0.2">
      <c r="L260" s="219" t="str">
        <f t="array" ref="L260">IF(C260&lt;&gt; "Duplicate", IF(C260&lt;&gt; "Rejected", IF(C260&lt;&gt; "Deferred", CONCATENATE(C260,"+",D260),CONCATENATE("Closed+",D260)),CONCATENATE("Closed+",D260)),CONCATENATE("Closed+",D260))</f>
        <v>+</v>
      </c>
      <c r="M260" s="219" t="b">
        <f t="array" ref="M260">IF(H260=39001,"True")</f>
        <v>0</v>
      </c>
      <c r="N260" s="219" t="b">
        <f t="array" ref="N260">IF(K260=39001,"True")</f>
        <v>0</v>
      </c>
      <c r="O260" s="222" t="b">
        <f t="array" ref="O260">IF(H260='Defects Status'!$N$2,"True")</f>
        <v>0</v>
      </c>
      <c r="P260" s="223">
        <f t="array" ref="P260">'Defects Status'!$N$2-'All Defects'!H260</f>
        <v>39001</v>
      </c>
      <c r="Q260" s="222" t="str">
        <f t="array" ref="Q260">IF(P260&gt;10,"Greater",IF(AND(P260&gt;=5,P260&lt;=10),"Between","Less than"))</f>
        <v>Greater</v>
      </c>
      <c r="R260" s="222" t="str">
        <f t="array" ref="R260">CONCATENATE(T260,"+",D260,"+",Q260)</f>
        <v>Open++Greater</v>
      </c>
      <c r="S260" s="222" t="b">
        <f t="array" ref="S260">IF(K260='Defects Status'!$N$2,"True")</f>
        <v>0</v>
      </c>
      <c r="T260" s="222" t="str">
        <f t="array" ref="T260">IF(C260 &lt;&gt; "Ready for Re-test",IF(C260 &lt;&gt; "Closed","Open","Closed"),"Ready for Re-test")</f>
        <v>Open</v>
      </c>
    </row>
    <row r="261" spans="12:20" x14ac:dyDescent="0.2">
      <c r="L261" s="219" t="str">
        <f t="array" ref="L261">IF(C261&lt;&gt; "Duplicate", IF(C261&lt;&gt; "Rejected", IF(C261&lt;&gt; "Deferred", CONCATENATE(C261,"+",D261),CONCATENATE("Closed+",D261)),CONCATENATE("Closed+",D261)),CONCATENATE("Closed+",D261))</f>
        <v>+</v>
      </c>
      <c r="M261" s="219" t="b">
        <f t="array" ref="M261">IF(H261=39001,"True")</f>
        <v>0</v>
      </c>
      <c r="N261" s="219" t="b">
        <f t="array" ref="N261">IF(K261=39001,"True")</f>
        <v>0</v>
      </c>
      <c r="O261" s="222" t="b">
        <f t="array" ref="O261">IF(H261='Defects Status'!$N$2,"True")</f>
        <v>0</v>
      </c>
      <c r="P261" s="223">
        <f t="array" ref="P261">'Defects Status'!$N$2-'All Defects'!H261</f>
        <v>39001</v>
      </c>
      <c r="Q261" s="222" t="str">
        <f t="array" ref="Q261">IF(P261&gt;10,"Greater",IF(AND(P261&gt;=5,P261&lt;=10),"Between","Less than"))</f>
        <v>Greater</v>
      </c>
      <c r="R261" s="222" t="str">
        <f t="array" ref="R261">CONCATENATE(T261,"+",D261,"+",Q261)</f>
        <v>Open++Greater</v>
      </c>
      <c r="S261" s="222" t="b">
        <f t="array" ref="S261">IF(K261='Defects Status'!$N$2,"True")</f>
        <v>0</v>
      </c>
      <c r="T261" s="222" t="str">
        <f t="array" ref="T261">IF(C261 &lt;&gt; "Ready for Re-test",IF(C261 &lt;&gt; "Closed","Open","Closed"),"Ready for Re-test")</f>
        <v>Open</v>
      </c>
    </row>
    <row r="262" spans="12:20" x14ac:dyDescent="0.2">
      <c r="L262" s="219" t="str">
        <f t="array" ref="L262">IF(C262&lt;&gt; "Duplicate", IF(C262&lt;&gt; "Rejected", IF(C262&lt;&gt; "Deferred", CONCATENATE(C262,"+",D262),CONCATENATE("Closed+",D262)),CONCATENATE("Closed+",D262)),CONCATENATE("Closed+",D262))</f>
        <v>+</v>
      </c>
      <c r="M262" s="219" t="b">
        <f t="array" ref="M262">IF(H262=39001,"True")</f>
        <v>0</v>
      </c>
      <c r="N262" s="219" t="b">
        <f t="array" ref="N262">IF(K262=39001,"True")</f>
        <v>0</v>
      </c>
      <c r="O262" s="222" t="b">
        <f t="array" ref="O262">IF(H262='Defects Status'!$N$2,"True")</f>
        <v>0</v>
      </c>
      <c r="P262" s="223">
        <f t="array" ref="P262">'Defects Status'!$N$2-'All Defects'!H262</f>
        <v>39001</v>
      </c>
      <c r="Q262" s="222" t="str">
        <f t="array" ref="Q262">IF(P262&gt;10,"Greater",IF(AND(P262&gt;=5,P262&lt;=10),"Between","Less than"))</f>
        <v>Greater</v>
      </c>
      <c r="R262" s="222" t="str">
        <f t="array" ref="R262">CONCATENATE(T262,"+",D262,"+",Q262)</f>
        <v>Open++Greater</v>
      </c>
      <c r="S262" s="222" t="b">
        <f t="array" ref="S262">IF(K262='Defects Status'!$N$2,"True")</f>
        <v>0</v>
      </c>
      <c r="T262" s="222" t="str">
        <f t="array" ref="T262">IF(C262 &lt;&gt; "Ready for Re-test",IF(C262 &lt;&gt; "Closed","Open","Closed"),"Ready for Re-test")</f>
        <v>Open</v>
      </c>
    </row>
    <row r="263" spans="12:20" x14ac:dyDescent="0.2">
      <c r="L263" s="219" t="str">
        <f t="array" ref="L263">IF(C263&lt;&gt; "Duplicate", IF(C263&lt;&gt; "Rejected", IF(C263&lt;&gt; "Deferred", CONCATENATE(C263,"+",D263),CONCATENATE("Closed+",D263)),CONCATENATE("Closed+",D263)),CONCATENATE("Closed+",D263))</f>
        <v>+</v>
      </c>
      <c r="M263" s="219" t="b">
        <f t="array" ref="M263">IF(H263=39001,"True")</f>
        <v>0</v>
      </c>
      <c r="N263" s="219" t="b">
        <f t="array" ref="N263">IF(K263=39001,"True")</f>
        <v>0</v>
      </c>
      <c r="O263" s="222" t="b">
        <f t="array" ref="O263">IF(H263='Defects Status'!$N$2,"True")</f>
        <v>0</v>
      </c>
      <c r="P263" s="223">
        <f t="array" ref="P263">'Defects Status'!$N$2-'All Defects'!H263</f>
        <v>39001</v>
      </c>
      <c r="Q263" s="222" t="str">
        <f t="array" ref="Q263">IF(P263&gt;10,"Greater",IF(AND(P263&gt;=5,P263&lt;=10),"Between","Less than"))</f>
        <v>Greater</v>
      </c>
      <c r="R263" s="222" t="str">
        <f t="array" ref="R263">CONCATENATE(T263,"+",D263,"+",Q263)</f>
        <v>Open++Greater</v>
      </c>
      <c r="S263" s="222" t="b">
        <f t="array" ref="S263">IF(K263='Defects Status'!$N$2,"True")</f>
        <v>0</v>
      </c>
      <c r="T263" s="222" t="str">
        <f t="array" ref="T263">IF(C263 &lt;&gt; "Ready for Re-test",IF(C263 &lt;&gt; "Closed","Open","Closed"),"Ready for Re-test")</f>
        <v>Open</v>
      </c>
    </row>
    <row r="264" spans="12:20" x14ac:dyDescent="0.2">
      <c r="L264" s="219" t="str">
        <f t="array" ref="L264">IF(C264&lt;&gt; "Duplicate", IF(C264&lt;&gt; "Rejected", IF(C264&lt;&gt; "Deferred", CONCATENATE(C264,"+",D264),CONCATENATE("Closed+",D264)),CONCATENATE("Closed+",D264)),CONCATENATE("Closed+",D264))</f>
        <v>+</v>
      </c>
      <c r="M264" s="219" t="b">
        <f t="array" ref="M264">IF(H264=39001,"True")</f>
        <v>0</v>
      </c>
      <c r="N264" s="219" t="b">
        <f t="array" ref="N264">IF(K264=39001,"True")</f>
        <v>0</v>
      </c>
      <c r="O264" s="222" t="b">
        <f t="array" ref="O264">IF(H264='Defects Status'!$N$2,"True")</f>
        <v>0</v>
      </c>
      <c r="P264" s="223">
        <f t="array" ref="P264">'Defects Status'!$N$2-'All Defects'!H264</f>
        <v>39001</v>
      </c>
      <c r="Q264" s="222" t="str">
        <f t="array" ref="Q264">IF(P264&gt;10,"Greater",IF(AND(P264&gt;=5,P264&lt;=10),"Between","Less than"))</f>
        <v>Greater</v>
      </c>
      <c r="R264" s="222" t="str">
        <f t="array" ref="R264">CONCATENATE(T264,"+",D264,"+",Q264)</f>
        <v>Open++Greater</v>
      </c>
      <c r="S264" s="222" t="b">
        <f t="array" ref="S264">IF(K264='Defects Status'!$N$2,"True")</f>
        <v>0</v>
      </c>
      <c r="T264" s="222" t="str">
        <f t="array" ref="T264">IF(C264 &lt;&gt; "Ready for Re-test",IF(C264 &lt;&gt; "Closed","Open","Closed"),"Ready for Re-test")</f>
        <v>Open</v>
      </c>
    </row>
    <row r="265" spans="12:20" x14ac:dyDescent="0.2">
      <c r="L265" s="219" t="str">
        <f t="array" ref="L265">IF(C265&lt;&gt; "Duplicate", IF(C265&lt;&gt; "Rejected", IF(C265&lt;&gt; "Deferred", CONCATENATE(C265,"+",D265),CONCATENATE("Closed+",D265)),CONCATENATE("Closed+",D265)),CONCATENATE("Closed+",D265))</f>
        <v>+</v>
      </c>
      <c r="M265" s="219" t="b">
        <f t="array" ref="M265">IF(H265=39001,"True")</f>
        <v>0</v>
      </c>
      <c r="N265" s="219" t="b">
        <f t="array" ref="N265">IF(K265=39001,"True")</f>
        <v>0</v>
      </c>
      <c r="O265" s="222" t="b">
        <f t="array" ref="O265">IF(H265='Defects Status'!$N$2,"True")</f>
        <v>0</v>
      </c>
      <c r="P265" s="223">
        <f t="array" ref="P265">'Defects Status'!$N$2-'All Defects'!H265</f>
        <v>39001</v>
      </c>
      <c r="Q265" s="222" t="str">
        <f t="array" ref="Q265">IF(P265&gt;10,"Greater",IF(AND(P265&gt;=5,P265&lt;=10),"Between","Less than"))</f>
        <v>Greater</v>
      </c>
      <c r="R265" s="222" t="str">
        <f t="array" ref="R265">CONCATENATE(T265,"+",D265,"+",Q265)</f>
        <v>Open++Greater</v>
      </c>
      <c r="S265" s="222" t="b">
        <f t="array" ref="S265">IF(K265='Defects Status'!$N$2,"True")</f>
        <v>0</v>
      </c>
      <c r="T265" s="222" t="str">
        <f t="array" ref="T265">IF(C265 &lt;&gt; "Ready for Re-test",IF(C265 &lt;&gt; "Closed","Open","Closed"),"Ready for Re-test")</f>
        <v>Open</v>
      </c>
    </row>
    <row r="266" spans="12:20" x14ac:dyDescent="0.2">
      <c r="L266" s="219" t="str">
        <f t="array" ref="L266">IF(C266&lt;&gt; "Duplicate", IF(C266&lt;&gt; "Rejected", IF(C266&lt;&gt; "Deferred", CONCATENATE(C266,"+",D266),CONCATENATE("Closed+",D266)),CONCATENATE("Closed+",D266)),CONCATENATE("Closed+",D266))</f>
        <v>+</v>
      </c>
      <c r="M266" s="219" t="b">
        <f t="array" ref="M266">IF(H266=39001,"True")</f>
        <v>0</v>
      </c>
      <c r="N266" s="219" t="b">
        <f t="array" ref="N266">IF(K266=39001,"True")</f>
        <v>0</v>
      </c>
      <c r="O266" s="222" t="b">
        <f t="array" ref="O266">IF(H266='Defects Status'!$N$2,"True")</f>
        <v>0</v>
      </c>
      <c r="P266" s="223">
        <f t="array" ref="P266">'Defects Status'!$N$2-'All Defects'!H266</f>
        <v>39001</v>
      </c>
      <c r="Q266" s="222" t="str">
        <f t="array" ref="Q266">IF(P266&gt;10,"Greater",IF(AND(P266&gt;=5,P266&lt;=10),"Between","Less than"))</f>
        <v>Greater</v>
      </c>
      <c r="R266" s="222" t="str">
        <f t="array" ref="R266">CONCATENATE(T266,"+",D266,"+",Q266)</f>
        <v>Open++Greater</v>
      </c>
      <c r="S266" s="222" t="b">
        <f t="array" ref="S266">IF(K266='Defects Status'!$N$2,"True")</f>
        <v>0</v>
      </c>
      <c r="T266" s="222" t="str">
        <f t="array" ref="T266">IF(C266 &lt;&gt; "Ready for Re-test",IF(C266 &lt;&gt; "Closed","Open","Closed"),"Ready for Re-test")</f>
        <v>Open</v>
      </c>
    </row>
    <row r="267" spans="12:20" x14ac:dyDescent="0.2">
      <c r="L267" s="219" t="str">
        <f t="array" ref="L267">IF(C267&lt;&gt; "Duplicate", IF(C267&lt;&gt; "Rejected", IF(C267&lt;&gt; "Deferred", CONCATENATE(C267,"+",D267),CONCATENATE("Closed+",D267)),CONCATENATE("Closed+",D267)),CONCATENATE("Closed+",D267))</f>
        <v>+</v>
      </c>
      <c r="M267" s="219" t="b">
        <f t="array" ref="M267">IF(H267=39001,"True")</f>
        <v>0</v>
      </c>
      <c r="N267" s="219" t="b">
        <f t="array" ref="N267">IF(K267=39001,"True")</f>
        <v>0</v>
      </c>
      <c r="O267" s="222" t="b">
        <f t="array" ref="O267">IF(H267='Defects Status'!$N$2,"True")</f>
        <v>0</v>
      </c>
      <c r="P267" s="223">
        <f t="array" ref="P267">'Defects Status'!$N$2-'All Defects'!H267</f>
        <v>39001</v>
      </c>
      <c r="Q267" s="222" t="str">
        <f t="array" ref="Q267">IF(P267&gt;10,"Greater",IF(AND(P267&gt;=5,P267&lt;=10),"Between","Less than"))</f>
        <v>Greater</v>
      </c>
      <c r="R267" s="222" t="str">
        <f t="array" ref="R267">CONCATENATE(T267,"+",D267,"+",Q267)</f>
        <v>Open++Greater</v>
      </c>
      <c r="S267" s="222" t="b">
        <f t="array" ref="S267">IF(K267='Defects Status'!$N$2,"True")</f>
        <v>0</v>
      </c>
      <c r="T267" s="222" t="str">
        <f t="array" ref="T267">IF(C267 &lt;&gt; "Ready for Re-test",IF(C267 &lt;&gt; "Closed","Open","Closed"),"Ready for Re-test")</f>
        <v>Open</v>
      </c>
    </row>
    <row r="268" spans="12:20" x14ac:dyDescent="0.2">
      <c r="L268" s="219" t="str">
        <f t="array" ref="L268">IF(C268&lt;&gt; "Duplicate", IF(C268&lt;&gt; "Rejected", IF(C268&lt;&gt; "Deferred", CONCATENATE(C268,"+",D268),CONCATENATE("Closed+",D268)),CONCATENATE("Closed+",D268)),CONCATENATE("Closed+",D268))</f>
        <v>+</v>
      </c>
      <c r="M268" s="219" t="b">
        <f t="array" ref="M268">IF(H268=39001,"True")</f>
        <v>0</v>
      </c>
      <c r="N268" s="219" t="b">
        <f t="array" ref="N268">IF(K268=39001,"True")</f>
        <v>0</v>
      </c>
      <c r="O268" s="222" t="b">
        <f t="array" ref="O268">IF(H268='Defects Status'!$N$2,"True")</f>
        <v>0</v>
      </c>
      <c r="P268" s="223">
        <f t="array" ref="P268">'Defects Status'!$N$2-'All Defects'!H268</f>
        <v>39001</v>
      </c>
      <c r="Q268" s="222" t="str">
        <f t="array" ref="Q268">IF(P268&gt;10,"Greater",IF(AND(P268&gt;=5,P268&lt;=10),"Between","Less than"))</f>
        <v>Greater</v>
      </c>
      <c r="R268" s="222" t="str">
        <f t="array" ref="R268">CONCATENATE(T268,"+",D268,"+",Q268)</f>
        <v>Open++Greater</v>
      </c>
      <c r="S268" s="222" t="b">
        <f t="array" ref="S268">IF(K268='Defects Status'!$N$2,"True")</f>
        <v>0</v>
      </c>
      <c r="T268" s="222" t="str">
        <f t="array" ref="T268">IF(C268 &lt;&gt; "Ready for Re-test",IF(C268 &lt;&gt; "Closed","Open","Closed"),"Ready for Re-test")</f>
        <v>Open</v>
      </c>
    </row>
    <row r="269" spans="12:20" x14ac:dyDescent="0.2">
      <c r="L269" s="219" t="str">
        <f t="array" ref="L269">IF(C269&lt;&gt; "Duplicate", IF(C269&lt;&gt; "Rejected", IF(C269&lt;&gt; "Deferred", CONCATENATE(C269,"+",D269),CONCATENATE("Closed+",D269)),CONCATENATE("Closed+",D269)),CONCATENATE("Closed+",D269))</f>
        <v>+</v>
      </c>
      <c r="M269" s="219" t="b">
        <f t="array" ref="M269">IF(H269=39001,"True")</f>
        <v>0</v>
      </c>
      <c r="N269" s="219" t="b">
        <f t="array" ref="N269">IF(K269=39001,"True")</f>
        <v>0</v>
      </c>
      <c r="O269" s="222" t="b">
        <f t="array" ref="O269">IF(H269='Defects Status'!$N$2,"True")</f>
        <v>0</v>
      </c>
      <c r="P269" s="223">
        <f t="array" ref="P269">'Defects Status'!$N$2-'All Defects'!H269</f>
        <v>39001</v>
      </c>
      <c r="Q269" s="222" t="str">
        <f t="array" ref="Q269">IF(P269&gt;10,"Greater",IF(AND(P269&gt;=5,P269&lt;=10),"Between","Less than"))</f>
        <v>Greater</v>
      </c>
      <c r="R269" s="222" t="str">
        <f t="array" ref="R269">CONCATENATE(T269,"+",D269,"+",Q269)</f>
        <v>Open++Greater</v>
      </c>
      <c r="S269" s="222" t="b">
        <f t="array" ref="S269">IF(K269='Defects Status'!$N$2,"True")</f>
        <v>0</v>
      </c>
      <c r="T269" s="222" t="str">
        <f t="array" ref="T269">IF(C269 &lt;&gt; "Ready for Re-test",IF(C269 &lt;&gt; "Closed","Open","Closed"),"Ready for Re-test")</f>
        <v>Open</v>
      </c>
    </row>
    <row r="270" spans="12:20" x14ac:dyDescent="0.2">
      <c r="L270" s="219" t="str">
        <f t="array" ref="L270">IF(C270&lt;&gt; "Duplicate", IF(C270&lt;&gt; "Rejected", IF(C270&lt;&gt; "Deferred", CONCATENATE(C270,"+",D270),CONCATENATE("Closed+",D270)),CONCATENATE("Closed+",D270)),CONCATENATE("Closed+",D270))</f>
        <v>+</v>
      </c>
      <c r="M270" s="219" t="b">
        <f t="array" ref="M270">IF(H270=39001,"True")</f>
        <v>0</v>
      </c>
      <c r="N270" s="219" t="b">
        <f t="array" ref="N270">IF(K270=39001,"True")</f>
        <v>0</v>
      </c>
      <c r="O270" s="222" t="b">
        <f t="array" ref="O270">IF(H270='Defects Status'!$N$2,"True")</f>
        <v>0</v>
      </c>
      <c r="P270" s="223">
        <f t="array" ref="P270">'Defects Status'!$N$2-'All Defects'!H270</f>
        <v>39001</v>
      </c>
      <c r="Q270" s="222" t="str">
        <f t="array" ref="Q270">IF(P270&gt;10,"Greater",IF(AND(P270&gt;=5,P270&lt;=10),"Between","Less than"))</f>
        <v>Greater</v>
      </c>
      <c r="R270" s="222" t="str">
        <f t="array" ref="R270">CONCATENATE(T270,"+",D270,"+",Q270)</f>
        <v>Open++Greater</v>
      </c>
      <c r="S270" s="222" t="b">
        <f t="array" ref="S270">IF(K270='Defects Status'!$N$2,"True")</f>
        <v>0</v>
      </c>
      <c r="T270" s="222" t="str">
        <f t="array" ref="T270">IF(C270 &lt;&gt; "Ready for Re-test",IF(C270 &lt;&gt; "Closed","Open","Closed"),"Ready for Re-test")</f>
        <v>Open</v>
      </c>
    </row>
    <row r="271" spans="12:20" x14ac:dyDescent="0.2">
      <c r="L271" s="219" t="str">
        <f t="array" ref="L271">IF(C271&lt;&gt; "Duplicate", IF(C271&lt;&gt; "Rejected", IF(C271&lt;&gt; "Deferred", CONCATENATE(C271,"+",D271),CONCATENATE("Closed+",D271)),CONCATENATE("Closed+",D271)),CONCATENATE("Closed+",D271))</f>
        <v>+</v>
      </c>
      <c r="M271" s="219" t="b">
        <f t="array" ref="M271">IF(H271=39001,"True")</f>
        <v>0</v>
      </c>
      <c r="N271" s="219" t="b">
        <f t="array" ref="N271">IF(K271=39001,"True")</f>
        <v>0</v>
      </c>
      <c r="O271" s="222" t="b">
        <f t="array" ref="O271">IF(H271='Defects Status'!$N$2,"True")</f>
        <v>0</v>
      </c>
      <c r="P271" s="223">
        <f t="array" ref="P271">'Defects Status'!$N$2-'All Defects'!H271</f>
        <v>39001</v>
      </c>
      <c r="Q271" s="222" t="str">
        <f t="array" ref="Q271">IF(P271&gt;10,"Greater",IF(AND(P271&gt;=5,P271&lt;=10),"Between","Less than"))</f>
        <v>Greater</v>
      </c>
      <c r="R271" s="222" t="str">
        <f t="array" ref="R271">CONCATENATE(T271,"+",D271,"+",Q271)</f>
        <v>Open++Greater</v>
      </c>
      <c r="S271" s="222" t="b">
        <f t="array" ref="S271">IF(K271='Defects Status'!$N$2,"True")</f>
        <v>0</v>
      </c>
      <c r="T271" s="222" t="str">
        <f t="array" ref="T271">IF(C271 &lt;&gt; "Ready for Re-test",IF(C271 &lt;&gt; "Closed","Open","Closed"),"Ready for Re-test")</f>
        <v>Open</v>
      </c>
    </row>
    <row r="272" spans="12:20" x14ac:dyDescent="0.2">
      <c r="L272" s="219" t="str">
        <f t="array" ref="L272">IF(C272&lt;&gt; "Duplicate", IF(C272&lt;&gt; "Rejected", IF(C272&lt;&gt; "Deferred", CONCATENATE(C272,"+",D272),CONCATENATE("Closed+",D272)),CONCATENATE("Closed+",D272)),CONCATENATE("Closed+",D272))</f>
        <v>+</v>
      </c>
      <c r="M272" s="219" t="b">
        <f t="array" ref="M272">IF(H272=39001,"True")</f>
        <v>0</v>
      </c>
      <c r="N272" s="219" t="b">
        <f t="array" ref="N272">IF(K272=39001,"True")</f>
        <v>0</v>
      </c>
      <c r="O272" s="222" t="b">
        <f t="array" ref="O272">IF(H272='Defects Status'!$N$2,"True")</f>
        <v>0</v>
      </c>
      <c r="P272" s="223">
        <f t="array" ref="P272">'Defects Status'!$N$2-'All Defects'!H272</f>
        <v>39001</v>
      </c>
      <c r="Q272" s="222" t="str">
        <f t="array" ref="Q272">IF(P272&gt;10,"Greater",IF(AND(P272&gt;=5,P272&lt;=10),"Between","Less than"))</f>
        <v>Greater</v>
      </c>
      <c r="R272" s="222" t="str">
        <f t="array" ref="R272">CONCATENATE(T272,"+",D272,"+",Q272)</f>
        <v>Open++Greater</v>
      </c>
      <c r="S272" s="222" t="b">
        <f t="array" ref="S272">IF(K272='Defects Status'!$N$2,"True")</f>
        <v>0</v>
      </c>
      <c r="T272" s="222" t="str">
        <f t="array" ref="T272">IF(C272 &lt;&gt; "Ready for Re-test",IF(C272 &lt;&gt; "Closed","Open","Closed"),"Ready for Re-test")</f>
        <v>Open</v>
      </c>
    </row>
    <row r="273" spans="12:20" x14ac:dyDescent="0.2">
      <c r="L273" s="219" t="str">
        <f t="array" ref="L273">IF(C273&lt;&gt; "Duplicate", IF(C273&lt;&gt; "Rejected", IF(C273&lt;&gt; "Deferred", CONCATENATE(C273,"+",D273),CONCATENATE("Closed+",D273)),CONCATENATE("Closed+",D273)),CONCATENATE("Closed+",D273))</f>
        <v>+</v>
      </c>
      <c r="M273" s="219" t="b">
        <f t="array" ref="M273">IF(H273=39001,"True")</f>
        <v>0</v>
      </c>
      <c r="N273" s="219" t="b">
        <f t="array" ref="N273">IF(K273=39001,"True")</f>
        <v>0</v>
      </c>
      <c r="O273" s="222" t="b">
        <f t="array" ref="O273">IF(H273='Defects Status'!$N$2,"True")</f>
        <v>0</v>
      </c>
      <c r="P273" s="223">
        <f t="array" ref="P273">'Defects Status'!$N$2-'All Defects'!H273</f>
        <v>39001</v>
      </c>
      <c r="Q273" s="222" t="str">
        <f t="array" ref="Q273">IF(P273&gt;10,"Greater",IF(AND(P273&gt;=5,P273&lt;=10),"Between","Less than"))</f>
        <v>Greater</v>
      </c>
      <c r="R273" s="222" t="str">
        <f t="array" ref="R273">CONCATENATE(T273,"+",D273,"+",Q273)</f>
        <v>Open++Greater</v>
      </c>
      <c r="S273" s="222" t="b">
        <f t="array" ref="S273">IF(K273='Defects Status'!$N$2,"True")</f>
        <v>0</v>
      </c>
      <c r="T273" s="222" t="str">
        <f t="array" ref="T273">IF(C273 &lt;&gt; "Ready for Re-test",IF(C273 &lt;&gt; "Closed","Open","Closed"),"Ready for Re-test")</f>
        <v>Open</v>
      </c>
    </row>
    <row r="274" spans="12:20" x14ac:dyDescent="0.2">
      <c r="L274" s="219" t="str">
        <f t="array" ref="L274">IF(C274&lt;&gt; "Duplicate", IF(C274&lt;&gt; "Rejected", IF(C274&lt;&gt; "Deferred", CONCATENATE(C274,"+",D274),CONCATENATE("Closed+",D274)),CONCATENATE("Closed+",D274)),CONCATENATE("Closed+",D274))</f>
        <v>+</v>
      </c>
      <c r="M274" s="219" t="b">
        <f t="array" ref="M274">IF(H274=39001,"True")</f>
        <v>0</v>
      </c>
      <c r="N274" s="219" t="b">
        <f t="array" ref="N274">IF(K274=39001,"True")</f>
        <v>0</v>
      </c>
      <c r="O274" s="222" t="b">
        <f t="array" ref="O274">IF(H274='Defects Status'!$N$2,"True")</f>
        <v>0</v>
      </c>
      <c r="P274" s="223">
        <f t="array" ref="P274">'Defects Status'!$N$2-'All Defects'!H274</f>
        <v>39001</v>
      </c>
      <c r="Q274" s="222" t="str">
        <f t="array" ref="Q274">IF(P274&gt;10,"Greater",IF(AND(P274&gt;=5,P274&lt;=10),"Between","Less than"))</f>
        <v>Greater</v>
      </c>
      <c r="R274" s="222" t="str">
        <f t="array" ref="R274">CONCATENATE(T274,"+",D274,"+",Q274)</f>
        <v>Open++Greater</v>
      </c>
      <c r="S274" s="222" t="b">
        <f t="array" ref="S274">IF(K274='Defects Status'!$N$2,"True")</f>
        <v>0</v>
      </c>
      <c r="T274" s="222" t="str">
        <f t="array" ref="T274">IF(C274 &lt;&gt; "Ready for Re-test",IF(C274 &lt;&gt; "Closed","Open","Closed"),"Ready for Re-test")</f>
        <v>Open</v>
      </c>
    </row>
    <row r="275" spans="12:20" x14ac:dyDescent="0.2">
      <c r="L275" s="219" t="str">
        <f t="array" ref="L275">IF(C275&lt;&gt; "Duplicate", IF(C275&lt;&gt; "Rejected", IF(C275&lt;&gt; "Deferred", CONCATENATE(C275,"+",D275),CONCATENATE("Closed+",D275)),CONCATENATE("Closed+",D275)),CONCATENATE("Closed+",D275))</f>
        <v>+</v>
      </c>
      <c r="M275" s="219" t="b">
        <f t="array" ref="M275">IF(H275=39001,"True")</f>
        <v>0</v>
      </c>
      <c r="N275" s="219" t="b">
        <f t="array" ref="N275">IF(K275=39001,"True")</f>
        <v>0</v>
      </c>
      <c r="O275" s="222" t="b">
        <f t="array" ref="O275">IF(H275='Defects Status'!$N$2,"True")</f>
        <v>0</v>
      </c>
      <c r="P275" s="223">
        <f t="array" ref="P275">'Defects Status'!$N$2-'All Defects'!H275</f>
        <v>39001</v>
      </c>
      <c r="Q275" s="222" t="str">
        <f t="array" ref="Q275">IF(P275&gt;10,"Greater",IF(AND(P275&gt;=5,P275&lt;=10),"Between","Less than"))</f>
        <v>Greater</v>
      </c>
      <c r="R275" s="222" t="str">
        <f t="array" ref="R275">CONCATENATE(T275,"+",D275,"+",Q275)</f>
        <v>Open++Greater</v>
      </c>
      <c r="S275" s="222" t="b">
        <f t="array" ref="S275">IF(K275='Defects Status'!$N$2,"True")</f>
        <v>0</v>
      </c>
      <c r="T275" s="222" t="str">
        <f t="array" ref="T275">IF(C275 &lt;&gt; "Ready for Re-test",IF(C275 &lt;&gt; "Closed","Open","Closed"),"Ready for Re-test")</f>
        <v>Open</v>
      </c>
    </row>
    <row r="276" spans="12:20" x14ac:dyDescent="0.2">
      <c r="L276" s="219" t="str">
        <f t="array" ref="L276">IF(C276&lt;&gt; "Duplicate", IF(C276&lt;&gt; "Rejected", IF(C276&lt;&gt; "Deferred", CONCATENATE(C276,"+",D276),CONCATENATE("Closed+",D276)),CONCATENATE("Closed+",D276)),CONCATENATE("Closed+",D276))</f>
        <v>+</v>
      </c>
      <c r="M276" s="219" t="b">
        <f t="array" ref="M276">IF(H276=39001,"True")</f>
        <v>0</v>
      </c>
      <c r="N276" s="219" t="b">
        <f t="array" ref="N276">IF(K276=39001,"True")</f>
        <v>0</v>
      </c>
      <c r="O276" s="222" t="b">
        <f t="array" ref="O276">IF(H276='Defects Status'!$N$2,"True")</f>
        <v>0</v>
      </c>
      <c r="P276" s="223">
        <f t="array" ref="P276">'Defects Status'!$N$2-'All Defects'!H276</f>
        <v>39001</v>
      </c>
      <c r="Q276" s="222" t="str">
        <f t="array" ref="Q276">IF(P276&gt;10,"Greater",IF(AND(P276&gt;=5,P276&lt;=10),"Between","Less than"))</f>
        <v>Greater</v>
      </c>
      <c r="R276" s="222" t="str">
        <f t="array" ref="R276">CONCATENATE(T276,"+",D276,"+",Q276)</f>
        <v>Open++Greater</v>
      </c>
      <c r="S276" s="222" t="b">
        <f t="array" ref="S276">IF(K276='Defects Status'!$N$2,"True")</f>
        <v>0</v>
      </c>
      <c r="T276" s="222" t="str">
        <f t="array" ref="T276">IF(C276 &lt;&gt; "Ready for Re-test",IF(C276 &lt;&gt; "Closed","Open","Closed"),"Ready for Re-test")</f>
        <v>Open</v>
      </c>
    </row>
    <row r="277" spans="12:20" x14ac:dyDescent="0.2">
      <c r="L277" s="219" t="str">
        <f t="array" ref="L277">IF(C277&lt;&gt; "Duplicate", IF(C277&lt;&gt; "Rejected", IF(C277&lt;&gt; "Deferred", CONCATENATE(C277,"+",D277),CONCATENATE("Closed+",D277)),CONCATENATE("Closed+",D277)),CONCATENATE("Closed+",D277))</f>
        <v>+</v>
      </c>
      <c r="M277" s="219" t="b">
        <f t="array" ref="M277">IF(H277=39001,"True")</f>
        <v>0</v>
      </c>
      <c r="N277" s="219" t="b">
        <f t="array" ref="N277">IF(K277=39001,"True")</f>
        <v>0</v>
      </c>
      <c r="O277" s="222" t="b">
        <f t="array" ref="O277">IF(H277='Defects Status'!$N$2,"True")</f>
        <v>0</v>
      </c>
      <c r="P277" s="223">
        <f t="array" ref="P277">'Defects Status'!$N$2-'All Defects'!H277</f>
        <v>39001</v>
      </c>
      <c r="Q277" s="222" t="str">
        <f t="array" ref="Q277">IF(P277&gt;10,"Greater",IF(AND(P277&gt;=5,P277&lt;=10),"Between","Less than"))</f>
        <v>Greater</v>
      </c>
      <c r="R277" s="222" t="str">
        <f t="array" ref="R277">CONCATENATE(T277,"+",D277,"+",Q277)</f>
        <v>Open++Greater</v>
      </c>
      <c r="S277" s="222" t="b">
        <f t="array" ref="S277">IF(K277='Defects Status'!$N$2,"True")</f>
        <v>0</v>
      </c>
      <c r="T277" s="222" t="str">
        <f t="array" ref="T277">IF(C277 &lt;&gt; "Ready for Re-test",IF(C277 &lt;&gt; "Closed","Open","Closed"),"Ready for Re-test")</f>
        <v>Open</v>
      </c>
    </row>
    <row r="278" spans="12:20" x14ac:dyDescent="0.2">
      <c r="L278" s="219" t="str">
        <f t="array" ref="L278">IF(C278&lt;&gt; "Duplicate", IF(C278&lt;&gt; "Rejected", IF(C278&lt;&gt; "Deferred", CONCATENATE(C278,"+",D278),CONCATENATE("Closed+",D278)),CONCATENATE("Closed+",D278)),CONCATENATE("Closed+",D278))</f>
        <v>+</v>
      </c>
      <c r="M278" s="219" t="b">
        <f t="array" ref="M278">IF(H278=39001,"True")</f>
        <v>0</v>
      </c>
      <c r="N278" s="219" t="b">
        <f t="array" ref="N278">IF(K278=39001,"True")</f>
        <v>0</v>
      </c>
      <c r="O278" s="222" t="b">
        <f t="array" ref="O278">IF(H278='Defects Status'!$N$2,"True")</f>
        <v>0</v>
      </c>
      <c r="P278" s="223">
        <f t="array" ref="P278">'Defects Status'!$N$2-'All Defects'!H278</f>
        <v>39001</v>
      </c>
      <c r="Q278" s="222" t="str">
        <f t="array" ref="Q278">IF(P278&gt;10,"Greater",IF(AND(P278&gt;=5,P278&lt;=10),"Between","Less than"))</f>
        <v>Greater</v>
      </c>
      <c r="R278" s="222" t="str">
        <f t="array" ref="R278">CONCATENATE(T278,"+",D278,"+",Q278)</f>
        <v>Open++Greater</v>
      </c>
      <c r="S278" s="222" t="b">
        <f t="array" ref="S278">IF(K278='Defects Status'!$N$2,"True")</f>
        <v>0</v>
      </c>
      <c r="T278" s="222" t="str">
        <f t="array" ref="T278">IF(C278 &lt;&gt; "Ready for Re-test",IF(C278 &lt;&gt; "Closed","Open","Closed"),"Ready for Re-test")</f>
        <v>Open</v>
      </c>
    </row>
    <row r="279" spans="12:20" x14ac:dyDescent="0.2">
      <c r="L279" s="219" t="str">
        <f t="array" ref="L279">IF(C279&lt;&gt; "Duplicate", IF(C279&lt;&gt; "Rejected", IF(C279&lt;&gt; "Deferred", CONCATENATE(C279,"+",D279),CONCATENATE("Closed+",D279)),CONCATENATE("Closed+",D279)),CONCATENATE("Closed+",D279))</f>
        <v>+</v>
      </c>
      <c r="M279" s="219" t="b">
        <f t="array" ref="M279">IF(H279=39001,"True")</f>
        <v>0</v>
      </c>
      <c r="N279" s="219" t="b">
        <f t="array" ref="N279">IF(K279=39001,"True")</f>
        <v>0</v>
      </c>
      <c r="O279" s="222" t="b">
        <f t="array" ref="O279">IF(H279='Defects Status'!$N$2,"True")</f>
        <v>0</v>
      </c>
      <c r="P279" s="223">
        <f t="array" ref="P279">'Defects Status'!$N$2-'All Defects'!H279</f>
        <v>39001</v>
      </c>
      <c r="Q279" s="222" t="str">
        <f t="array" ref="Q279">IF(P279&gt;10,"Greater",IF(AND(P279&gt;=5,P279&lt;=10),"Between","Less than"))</f>
        <v>Greater</v>
      </c>
      <c r="R279" s="222" t="str">
        <f t="array" ref="R279">CONCATENATE(T279,"+",D279,"+",Q279)</f>
        <v>Open++Greater</v>
      </c>
      <c r="S279" s="222" t="b">
        <f t="array" ref="S279">IF(K279='Defects Status'!$N$2,"True")</f>
        <v>0</v>
      </c>
      <c r="T279" s="222" t="str">
        <f t="array" ref="T279">IF(C279 &lt;&gt; "Ready for Re-test",IF(C279 &lt;&gt; "Closed","Open","Closed"),"Ready for Re-test")</f>
        <v>Open</v>
      </c>
    </row>
    <row r="280" spans="12:20" x14ac:dyDescent="0.2">
      <c r="L280" s="219" t="str">
        <f t="array" ref="L280">IF(C280&lt;&gt; "Duplicate", IF(C280&lt;&gt; "Rejected", IF(C280&lt;&gt; "Deferred", CONCATENATE(C280,"+",D280),CONCATENATE("Closed+",D280)),CONCATENATE("Closed+",D280)),CONCATENATE("Closed+",D280))</f>
        <v>+</v>
      </c>
      <c r="M280" s="219" t="b">
        <f t="array" ref="M280">IF(H280=39001,"True")</f>
        <v>0</v>
      </c>
      <c r="N280" s="219" t="b">
        <f t="array" ref="N280">IF(K280=39001,"True")</f>
        <v>0</v>
      </c>
      <c r="O280" s="222" t="b">
        <f t="array" ref="O280">IF(H280='Defects Status'!$N$2,"True")</f>
        <v>0</v>
      </c>
      <c r="P280" s="223">
        <f t="array" ref="P280">'Defects Status'!$N$2-'All Defects'!H280</f>
        <v>39001</v>
      </c>
      <c r="Q280" s="222" t="str">
        <f t="array" ref="Q280">IF(P280&gt;10,"Greater",IF(AND(P280&gt;=5,P280&lt;=10),"Between","Less than"))</f>
        <v>Greater</v>
      </c>
      <c r="R280" s="222" t="str">
        <f t="array" ref="R280">CONCATENATE(T280,"+",D280,"+",Q280)</f>
        <v>Open++Greater</v>
      </c>
      <c r="S280" s="222" t="b">
        <f t="array" ref="S280">IF(K280='Defects Status'!$N$2,"True")</f>
        <v>0</v>
      </c>
      <c r="T280" s="222" t="str">
        <f t="array" ref="T280">IF(C280 &lt;&gt; "Ready for Re-test",IF(C280 &lt;&gt; "Closed","Open","Closed"),"Ready for Re-test")</f>
        <v>Open</v>
      </c>
    </row>
    <row r="281" spans="12:20" x14ac:dyDescent="0.2">
      <c r="L281" s="219" t="str">
        <f t="array" ref="L281">IF(C281&lt;&gt; "Duplicate", IF(C281&lt;&gt; "Rejected", IF(C281&lt;&gt; "Deferred", CONCATENATE(C281,"+",D281),CONCATENATE("Closed+",D281)),CONCATENATE("Closed+",D281)),CONCATENATE("Closed+",D281))</f>
        <v>+</v>
      </c>
      <c r="M281" s="219" t="b">
        <f t="array" ref="M281">IF(H281=39001,"True")</f>
        <v>0</v>
      </c>
      <c r="N281" s="219" t="b">
        <f t="array" ref="N281">IF(K281=39001,"True")</f>
        <v>0</v>
      </c>
      <c r="O281" s="222" t="b">
        <f t="array" ref="O281">IF(H281='Defects Status'!$N$2,"True")</f>
        <v>0</v>
      </c>
      <c r="P281" s="223">
        <f t="array" ref="P281">'Defects Status'!$N$2-'All Defects'!H281</f>
        <v>39001</v>
      </c>
      <c r="Q281" s="222" t="str">
        <f t="array" ref="Q281">IF(P281&gt;10,"Greater",IF(AND(P281&gt;=5,P281&lt;=10),"Between","Less than"))</f>
        <v>Greater</v>
      </c>
      <c r="R281" s="222" t="str">
        <f t="array" ref="R281">CONCATENATE(T281,"+",D281,"+",Q281)</f>
        <v>Open++Greater</v>
      </c>
      <c r="S281" s="222" t="b">
        <f t="array" ref="S281">IF(K281='Defects Status'!$N$2,"True")</f>
        <v>0</v>
      </c>
      <c r="T281" s="222" t="str">
        <f t="array" ref="T281">IF(C281 &lt;&gt; "Ready for Re-test",IF(C281 &lt;&gt; "Closed","Open","Closed"),"Ready for Re-test")</f>
        <v>Open</v>
      </c>
    </row>
    <row r="282" spans="12:20" x14ac:dyDescent="0.2">
      <c r="L282" s="219" t="str">
        <f t="array" ref="L282">IF(C282&lt;&gt; "Duplicate", IF(C282&lt;&gt; "Rejected", IF(C282&lt;&gt; "Deferred", CONCATENATE(C282,"+",D282),CONCATENATE("Closed+",D282)),CONCATENATE("Closed+",D282)),CONCATENATE("Closed+",D282))</f>
        <v>+</v>
      </c>
      <c r="M282" s="219" t="b">
        <f t="array" ref="M282">IF(H282=39001,"True")</f>
        <v>0</v>
      </c>
      <c r="N282" s="219" t="b">
        <f t="array" ref="N282">IF(K282=39001,"True")</f>
        <v>0</v>
      </c>
      <c r="O282" s="222" t="b">
        <f t="array" ref="O282">IF(H282='Defects Status'!$N$2,"True")</f>
        <v>0</v>
      </c>
      <c r="P282" s="223">
        <f t="array" ref="P282">'Defects Status'!$N$2-'All Defects'!H282</f>
        <v>39001</v>
      </c>
      <c r="Q282" s="222" t="str">
        <f t="array" ref="Q282">IF(P282&gt;10,"Greater",IF(AND(P282&gt;=5,P282&lt;=10),"Between","Less than"))</f>
        <v>Greater</v>
      </c>
      <c r="R282" s="222" t="str">
        <f t="array" ref="R282">CONCATENATE(T282,"+",D282,"+",Q282)</f>
        <v>Open++Greater</v>
      </c>
      <c r="S282" s="222" t="b">
        <f t="array" ref="S282">IF(K282='Defects Status'!$N$2,"True")</f>
        <v>0</v>
      </c>
      <c r="T282" s="222" t="str">
        <f t="array" ref="T282">IF(C282 &lt;&gt; "Ready for Re-test",IF(C282 &lt;&gt; "Closed","Open","Closed"),"Ready for Re-test")</f>
        <v>Open</v>
      </c>
    </row>
    <row r="283" spans="12:20" x14ac:dyDescent="0.2">
      <c r="L283" s="219" t="str">
        <f t="array" ref="L283">IF(C283&lt;&gt; "Duplicate", IF(C283&lt;&gt; "Rejected", IF(C283&lt;&gt; "Deferred", CONCATENATE(C283,"+",D283),CONCATENATE("Closed+",D283)),CONCATENATE("Closed+",D283)),CONCATENATE("Closed+",D283))</f>
        <v>+</v>
      </c>
      <c r="M283" s="219" t="b">
        <f t="array" ref="M283">IF(H283=39001,"True")</f>
        <v>0</v>
      </c>
      <c r="N283" s="219" t="b">
        <f t="array" ref="N283">IF(K283=39001,"True")</f>
        <v>0</v>
      </c>
      <c r="O283" s="222" t="b">
        <f t="array" ref="O283">IF(H283='Defects Status'!$N$2,"True")</f>
        <v>0</v>
      </c>
      <c r="P283" s="223">
        <f t="array" ref="P283">'Defects Status'!$N$2-'All Defects'!H283</f>
        <v>39001</v>
      </c>
      <c r="Q283" s="222" t="str">
        <f t="array" ref="Q283">IF(P283&gt;10,"Greater",IF(AND(P283&gt;=5,P283&lt;=10),"Between","Less than"))</f>
        <v>Greater</v>
      </c>
      <c r="R283" s="222" t="str">
        <f t="array" ref="R283">CONCATENATE(T283,"+",D283,"+",Q283)</f>
        <v>Open++Greater</v>
      </c>
      <c r="S283" s="222" t="b">
        <f t="array" ref="S283">IF(K283='Defects Status'!$N$2,"True")</f>
        <v>0</v>
      </c>
      <c r="T283" s="222" t="str">
        <f t="array" ref="T283">IF(C283 &lt;&gt; "Ready for Re-test",IF(C283 &lt;&gt; "Closed","Open","Closed"),"Ready for Re-test")</f>
        <v>Open</v>
      </c>
    </row>
    <row r="284" spans="12:20" x14ac:dyDescent="0.2">
      <c r="L284" s="219" t="str">
        <f t="array" ref="L284">IF(C284&lt;&gt; "Duplicate", IF(C284&lt;&gt; "Rejected", IF(C284&lt;&gt; "Deferred", CONCATENATE(C284,"+",D284),CONCATENATE("Closed+",D284)),CONCATENATE("Closed+",D284)),CONCATENATE("Closed+",D284))</f>
        <v>+</v>
      </c>
      <c r="M284" s="219" t="b">
        <f t="array" ref="M284">IF(H284=39001,"True")</f>
        <v>0</v>
      </c>
      <c r="N284" s="219" t="b">
        <f t="array" ref="N284">IF(K284=39001,"True")</f>
        <v>0</v>
      </c>
      <c r="O284" s="222" t="b">
        <f t="array" ref="O284">IF(H284='Defects Status'!$N$2,"True")</f>
        <v>0</v>
      </c>
      <c r="P284" s="223">
        <f t="array" ref="P284">'Defects Status'!$N$2-'All Defects'!H284</f>
        <v>39001</v>
      </c>
      <c r="Q284" s="222" t="str">
        <f t="array" ref="Q284">IF(P284&gt;10,"Greater",IF(AND(P284&gt;=5,P284&lt;=10),"Between","Less than"))</f>
        <v>Greater</v>
      </c>
      <c r="R284" s="222" t="str">
        <f t="array" ref="R284">CONCATENATE(T284,"+",D284,"+",Q284)</f>
        <v>Open++Greater</v>
      </c>
      <c r="S284" s="222" t="b">
        <f t="array" ref="S284">IF(K284='Defects Status'!$N$2,"True")</f>
        <v>0</v>
      </c>
      <c r="T284" s="222" t="str">
        <f t="array" ref="T284">IF(C284 &lt;&gt; "Ready for Re-test",IF(C284 &lt;&gt; "Closed","Open","Closed"),"Ready for Re-test")</f>
        <v>Open</v>
      </c>
    </row>
    <row r="285" spans="12:20" x14ac:dyDescent="0.2">
      <c r="L285" s="219" t="str">
        <f t="array" ref="L285">IF(C285&lt;&gt; "Duplicate", IF(C285&lt;&gt; "Rejected", IF(C285&lt;&gt; "Deferred", CONCATENATE(C285,"+",D285),CONCATENATE("Closed+",D285)),CONCATENATE("Closed+",D285)),CONCATENATE("Closed+",D285))</f>
        <v>+</v>
      </c>
      <c r="M285" s="219" t="b">
        <f t="array" ref="M285">IF(H285=39001,"True")</f>
        <v>0</v>
      </c>
      <c r="N285" s="219" t="b">
        <f t="array" ref="N285">IF(K285=39001,"True")</f>
        <v>0</v>
      </c>
      <c r="O285" s="222" t="b">
        <f t="array" ref="O285">IF(H285='Defects Status'!$N$2,"True")</f>
        <v>0</v>
      </c>
      <c r="P285" s="223">
        <f t="array" ref="P285">'Defects Status'!$N$2-'All Defects'!H285</f>
        <v>39001</v>
      </c>
      <c r="Q285" s="222" t="str">
        <f t="array" ref="Q285">IF(P285&gt;10,"Greater",IF(AND(P285&gt;=5,P285&lt;=10),"Between","Less than"))</f>
        <v>Greater</v>
      </c>
      <c r="R285" s="222" t="str">
        <f t="array" ref="R285">CONCATENATE(T285,"+",D285,"+",Q285)</f>
        <v>Open++Greater</v>
      </c>
      <c r="S285" s="222" t="b">
        <f t="array" ref="S285">IF(K285='Defects Status'!$N$2,"True")</f>
        <v>0</v>
      </c>
      <c r="T285" s="222" t="str">
        <f t="array" ref="T285">IF(C285 &lt;&gt; "Ready for Re-test",IF(C285 &lt;&gt; "Closed","Open","Closed"),"Ready for Re-test")</f>
        <v>Open</v>
      </c>
    </row>
    <row r="286" spans="12:20" x14ac:dyDescent="0.2">
      <c r="L286" s="219" t="str">
        <f t="array" ref="L286">IF(C286&lt;&gt; "Duplicate", IF(C286&lt;&gt; "Rejected", IF(C286&lt;&gt; "Deferred", CONCATENATE(C286,"+",D286),CONCATENATE("Closed+",D286)),CONCATENATE("Closed+",D286)),CONCATENATE("Closed+",D286))</f>
        <v>+</v>
      </c>
      <c r="M286" s="219" t="b">
        <f t="array" ref="M286">IF(H286=39001,"True")</f>
        <v>0</v>
      </c>
      <c r="N286" s="219" t="b">
        <f t="array" ref="N286">IF(K286=39001,"True")</f>
        <v>0</v>
      </c>
      <c r="O286" s="222" t="b">
        <f t="array" ref="O286">IF(H286='Defects Status'!$N$2,"True")</f>
        <v>0</v>
      </c>
      <c r="P286" s="223">
        <f t="array" ref="P286">'Defects Status'!$N$2-'All Defects'!H286</f>
        <v>39001</v>
      </c>
      <c r="Q286" s="222" t="str">
        <f t="array" ref="Q286">IF(P286&gt;10,"Greater",IF(AND(P286&gt;=5,P286&lt;=10),"Between","Less than"))</f>
        <v>Greater</v>
      </c>
      <c r="R286" s="222" t="str">
        <f t="array" ref="R286">CONCATENATE(T286,"+",D286,"+",Q286)</f>
        <v>Open++Greater</v>
      </c>
      <c r="S286" s="222" t="b">
        <f t="array" ref="S286">IF(K286='Defects Status'!$N$2,"True")</f>
        <v>0</v>
      </c>
      <c r="T286" s="222" t="str">
        <f t="array" ref="T286">IF(C286 &lt;&gt; "Ready for Re-test",IF(C286 &lt;&gt; "Closed","Open","Closed"),"Ready for Re-test")</f>
        <v>Open</v>
      </c>
    </row>
    <row r="287" spans="12:20" x14ac:dyDescent="0.2">
      <c r="L287" s="219" t="str">
        <f t="array" ref="L287">IF(C287&lt;&gt; "Duplicate", IF(C287&lt;&gt; "Rejected", IF(C287&lt;&gt; "Deferred", CONCATENATE(C287,"+",D287),CONCATENATE("Closed+",D287)),CONCATENATE("Closed+",D287)),CONCATENATE("Closed+",D287))</f>
        <v>+</v>
      </c>
      <c r="M287" s="219" t="b">
        <f t="array" ref="M287">IF(H287=39001,"True")</f>
        <v>0</v>
      </c>
      <c r="N287" s="219" t="b">
        <f t="array" ref="N287">IF(K287=39001,"True")</f>
        <v>0</v>
      </c>
      <c r="O287" s="222" t="b">
        <f t="array" ref="O287">IF(H287='Defects Status'!$N$2,"True")</f>
        <v>0</v>
      </c>
      <c r="P287" s="223">
        <f t="array" ref="P287">'Defects Status'!$N$2-'All Defects'!H287</f>
        <v>39001</v>
      </c>
      <c r="Q287" s="222" t="str">
        <f t="array" ref="Q287">IF(P287&gt;10,"Greater",IF(AND(P287&gt;=5,P287&lt;=10),"Between","Less than"))</f>
        <v>Greater</v>
      </c>
      <c r="R287" s="222" t="str">
        <f t="array" ref="R287">CONCATENATE(T287,"+",D287,"+",Q287)</f>
        <v>Open++Greater</v>
      </c>
      <c r="S287" s="222" t="b">
        <f t="array" ref="S287">IF(K287='Defects Status'!$N$2,"True")</f>
        <v>0</v>
      </c>
      <c r="T287" s="222" t="str">
        <f t="array" ref="T287">IF(C287 &lt;&gt; "Ready for Re-test",IF(C287 &lt;&gt; "Closed","Open","Closed"),"Ready for Re-test")</f>
        <v>Open</v>
      </c>
    </row>
    <row r="288" spans="12:20" x14ac:dyDescent="0.2">
      <c r="L288" s="219" t="str">
        <f t="array" ref="L288">IF(C288&lt;&gt; "Duplicate", IF(C288&lt;&gt; "Rejected", IF(C288&lt;&gt; "Deferred", CONCATENATE(C288,"+",D288),CONCATENATE("Closed+",D288)),CONCATENATE("Closed+",D288)),CONCATENATE("Closed+",D288))</f>
        <v>+</v>
      </c>
      <c r="M288" s="219" t="b">
        <f t="array" ref="M288">IF(H288=39001,"True")</f>
        <v>0</v>
      </c>
      <c r="N288" s="219" t="b">
        <f t="array" ref="N288">IF(K288=39001,"True")</f>
        <v>0</v>
      </c>
      <c r="O288" s="222" t="b">
        <f t="array" ref="O288">IF(H288='Defects Status'!$N$2,"True")</f>
        <v>0</v>
      </c>
      <c r="P288" s="223">
        <f t="array" ref="P288">'Defects Status'!$N$2-'All Defects'!H288</f>
        <v>39001</v>
      </c>
      <c r="Q288" s="222" t="str">
        <f t="array" ref="Q288">IF(P288&gt;10,"Greater",IF(AND(P288&gt;=5,P288&lt;=10),"Between","Less than"))</f>
        <v>Greater</v>
      </c>
      <c r="R288" s="222" t="str">
        <f t="array" ref="R288">CONCATENATE(T288,"+",D288,"+",Q288)</f>
        <v>Open++Greater</v>
      </c>
      <c r="S288" s="222" t="b">
        <f t="array" ref="S288">IF(K288='Defects Status'!$N$2,"True")</f>
        <v>0</v>
      </c>
      <c r="T288" s="222" t="str">
        <f t="array" ref="T288">IF(C288 &lt;&gt; "Ready for Re-test",IF(C288 &lt;&gt; "Closed","Open","Closed"),"Ready for Re-test")</f>
        <v>Open</v>
      </c>
    </row>
    <row r="289" spans="12:20" x14ac:dyDescent="0.2">
      <c r="L289" s="219" t="str">
        <f t="array" ref="L289">IF(C289&lt;&gt; "Duplicate", IF(C289&lt;&gt; "Rejected", IF(C289&lt;&gt; "Deferred", CONCATENATE(C289,"+",D289),CONCATENATE("Closed+",D289)),CONCATENATE("Closed+",D289)),CONCATENATE("Closed+",D289))</f>
        <v>+</v>
      </c>
      <c r="M289" s="219" t="b">
        <f t="array" ref="M289">IF(H289=39001,"True")</f>
        <v>0</v>
      </c>
      <c r="N289" s="219" t="b">
        <f t="array" ref="N289">IF(K289=39001,"True")</f>
        <v>0</v>
      </c>
      <c r="O289" s="222" t="b">
        <f t="array" ref="O289">IF(H289='Defects Status'!$N$2,"True")</f>
        <v>0</v>
      </c>
      <c r="P289" s="223">
        <f t="array" ref="P289">'Defects Status'!$N$2-'All Defects'!H289</f>
        <v>39001</v>
      </c>
      <c r="Q289" s="222" t="str">
        <f t="array" ref="Q289">IF(P289&gt;10,"Greater",IF(AND(P289&gt;=5,P289&lt;=10),"Between","Less than"))</f>
        <v>Greater</v>
      </c>
      <c r="R289" s="222" t="str">
        <f t="array" ref="R289">CONCATENATE(T289,"+",D289,"+",Q289)</f>
        <v>Open++Greater</v>
      </c>
      <c r="S289" s="222" t="b">
        <f t="array" ref="S289">IF(K289='Defects Status'!$N$2,"True")</f>
        <v>0</v>
      </c>
      <c r="T289" s="222" t="str">
        <f t="array" ref="T289">IF(C289 &lt;&gt; "Ready for Re-test",IF(C289 &lt;&gt; "Closed","Open","Closed"),"Ready for Re-test")</f>
        <v>Open</v>
      </c>
    </row>
    <row r="290" spans="12:20" x14ac:dyDescent="0.2">
      <c r="L290" s="219" t="str">
        <f t="array" ref="L290">IF(C290&lt;&gt; "Duplicate", IF(C290&lt;&gt; "Rejected", IF(C290&lt;&gt; "Deferred", CONCATENATE(C290,"+",D290),CONCATENATE("Closed+",D290)),CONCATENATE("Closed+",D290)),CONCATENATE("Closed+",D290))</f>
        <v>+</v>
      </c>
      <c r="M290" s="219" t="b">
        <f t="array" ref="M290">IF(H290=39001,"True")</f>
        <v>0</v>
      </c>
      <c r="N290" s="219" t="b">
        <f t="array" ref="N290">IF(K290=39001,"True")</f>
        <v>0</v>
      </c>
      <c r="O290" s="222" t="b">
        <f t="array" ref="O290">IF(H290='Defects Status'!$N$2,"True")</f>
        <v>0</v>
      </c>
      <c r="P290" s="223">
        <f t="array" ref="P290">'Defects Status'!$N$2-'All Defects'!H290</f>
        <v>39001</v>
      </c>
      <c r="Q290" s="222" t="str">
        <f t="array" ref="Q290">IF(P290&gt;10,"Greater",IF(AND(P290&gt;=5,P290&lt;=10),"Between","Less than"))</f>
        <v>Greater</v>
      </c>
      <c r="R290" s="222" t="str">
        <f t="array" ref="R290">CONCATENATE(T290,"+",D290,"+",Q290)</f>
        <v>Open++Greater</v>
      </c>
      <c r="S290" s="222" t="b">
        <f t="array" ref="S290">IF(K290='Defects Status'!$N$2,"True")</f>
        <v>0</v>
      </c>
      <c r="T290" s="222" t="str">
        <f t="array" ref="T290">IF(C290 &lt;&gt; "Ready for Re-test",IF(C290 &lt;&gt; "Closed","Open","Closed"),"Ready for Re-test")</f>
        <v>Open</v>
      </c>
    </row>
    <row r="291" spans="12:20" x14ac:dyDescent="0.2">
      <c r="L291" s="219" t="str">
        <f t="array" ref="L291">IF(C291&lt;&gt; "Duplicate", IF(C291&lt;&gt; "Rejected", IF(C291&lt;&gt; "Deferred", CONCATENATE(C291,"+",D291),CONCATENATE("Closed+",D291)),CONCATENATE("Closed+",D291)),CONCATENATE("Closed+",D291))</f>
        <v>+</v>
      </c>
      <c r="M291" s="219" t="b">
        <f t="array" ref="M291">IF(H291=39001,"True")</f>
        <v>0</v>
      </c>
      <c r="N291" s="219" t="b">
        <f t="array" ref="N291">IF(K291=39001,"True")</f>
        <v>0</v>
      </c>
      <c r="O291" s="222" t="b">
        <f t="array" ref="O291">IF(H291='Defects Status'!$N$2,"True")</f>
        <v>0</v>
      </c>
      <c r="P291" s="223">
        <f t="array" ref="P291">'Defects Status'!$N$2-'All Defects'!H291</f>
        <v>39001</v>
      </c>
      <c r="Q291" s="222" t="str">
        <f t="array" ref="Q291">IF(P291&gt;10,"Greater",IF(AND(P291&gt;=5,P291&lt;=10),"Between","Less than"))</f>
        <v>Greater</v>
      </c>
      <c r="R291" s="222" t="str">
        <f t="array" ref="R291">CONCATENATE(T291,"+",D291,"+",Q291)</f>
        <v>Open++Greater</v>
      </c>
      <c r="S291" s="222" t="b">
        <f t="array" ref="S291">IF(K291='Defects Status'!$N$2,"True")</f>
        <v>0</v>
      </c>
      <c r="T291" s="222" t="str">
        <f t="array" ref="T291">IF(C291 &lt;&gt; "Ready for Re-test",IF(C291 &lt;&gt; "Closed","Open","Closed"),"Ready for Re-test")</f>
        <v>Open</v>
      </c>
    </row>
    <row r="292" spans="12:20" x14ac:dyDescent="0.2">
      <c r="L292" s="219" t="str">
        <f t="array" ref="L292">IF(C292&lt;&gt; "Duplicate", IF(C292&lt;&gt; "Rejected", IF(C292&lt;&gt; "Deferred", CONCATENATE(C292,"+",D292),CONCATENATE("Closed+",D292)),CONCATENATE("Closed+",D292)),CONCATENATE("Closed+",D292))</f>
        <v>+</v>
      </c>
      <c r="M292" s="219" t="b">
        <f t="array" ref="M292">IF(H292=39001,"True")</f>
        <v>0</v>
      </c>
      <c r="N292" s="219" t="b">
        <f t="array" ref="N292">IF(K292=39001,"True")</f>
        <v>0</v>
      </c>
      <c r="O292" s="222" t="b">
        <f t="array" ref="O292">IF(H292='Defects Status'!$N$2,"True")</f>
        <v>0</v>
      </c>
      <c r="P292" s="223">
        <f t="array" ref="P292">'Defects Status'!$N$2-'All Defects'!H292</f>
        <v>39001</v>
      </c>
      <c r="Q292" s="222" t="str">
        <f t="array" ref="Q292">IF(P292&gt;10,"Greater",IF(AND(P292&gt;=5,P292&lt;=10),"Between","Less than"))</f>
        <v>Greater</v>
      </c>
      <c r="R292" s="222" t="str">
        <f t="array" ref="R292">CONCATENATE(T292,"+",D292,"+",Q292)</f>
        <v>Open++Greater</v>
      </c>
      <c r="S292" s="222" t="b">
        <f t="array" ref="S292">IF(K292='Defects Status'!$N$2,"True")</f>
        <v>0</v>
      </c>
      <c r="T292" s="222" t="str">
        <f t="array" ref="T292">IF(C292 &lt;&gt; "Ready for Re-test",IF(C292 &lt;&gt; "Closed","Open","Closed"),"Ready for Re-test")</f>
        <v>Open</v>
      </c>
    </row>
    <row r="293" spans="12:20" x14ac:dyDescent="0.2">
      <c r="L293" s="219" t="str">
        <f t="array" ref="L293">IF(C293&lt;&gt; "Duplicate", IF(C293&lt;&gt; "Rejected", IF(C293&lt;&gt; "Deferred", CONCATENATE(C293,"+",D293),CONCATENATE("Closed+",D293)),CONCATENATE("Closed+",D293)),CONCATENATE("Closed+",D293))</f>
        <v>+</v>
      </c>
      <c r="M293" s="219" t="b">
        <f t="array" ref="M293">IF(H293=39001,"True")</f>
        <v>0</v>
      </c>
      <c r="N293" s="219" t="b">
        <f t="array" ref="N293">IF(K293=39001,"True")</f>
        <v>0</v>
      </c>
      <c r="O293" s="222" t="b">
        <f t="array" ref="O293">IF(H293='Defects Status'!$N$2,"True")</f>
        <v>0</v>
      </c>
      <c r="P293" s="223">
        <f t="array" ref="P293">'Defects Status'!$N$2-'All Defects'!H293</f>
        <v>39001</v>
      </c>
      <c r="Q293" s="222" t="str">
        <f t="array" ref="Q293">IF(P293&gt;10,"Greater",IF(AND(P293&gt;=5,P293&lt;=10),"Between","Less than"))</f>
        <v>Greater</v>
      </c>
      <c r="R293" s="222" t="str">
        <f t="array" ref="R293">CONCATENATE(T293,"+",D293,"+",Q293)</f>
        <v>Open++Greater</v>
      </c>
      <c r="S293" s="222" t="b">
        <f t="array" ref="S293">IF(K293='Defects Status'!$N$2,"True")</f>
        <v>0</v>
      </c>
      <c r="T293" s="222" t="str">
        <f t="array" ref="T293">IF(C293 &lt;&gt; "Ready for Re-test",IF(C293 &lt;&gt; "Closed","Open","Closed"),"Ready for Re-test")</f>
        <v>Open</v>
      </c>
    </row>
    <row r="294" spans="12:20" x14ac:dyDescent="0.2">
      <c r="L294" s="219" t="str">
        <f t="array" ref="L294">IF(C294&lt;&gt; "Duplicate", IF(C294&lt;&gt; "Rejected", IF(C294&lt;&gt; "Deferred", CONCATENATE(C294,"+",D294),CONCATENATE("Closed+",D294)),CONCATENATE("Closed+",D294)),CONCATENATE("Closed+",D294))</f>
        <v>+</v>
      </c>
      <c r="M294" s="219" t="b">
        <f t="array" ref="M294">IF(H294=39001,"True")</f>
        <v>0</v>
      </c>
      <c r="N294" s="219" t="b">
        <f t="array" ref="N294">IF(K294=39001,"True")</f>
        <v>0</v>
      </c>
      <c r="O294" s="222" t="b">
        <f t="array" ref="O294">IF(H294='Defects Status'!$N$2,"True")</f>
        <v>0</v>
      </c>
      <c r="P294" s="223">
        <f t="array" ref="P294">'Defects Status'!$N$2-'All Defects'!H294</f>
        <v>39001</v>
      </c>
      <c r="Q294" s="222" t="str">
        <f t="array" ref="Q294">IF(P294&gt;10,"Greater",IF(AND(P294&gt;=5,P294&lt;=10),"Between","Less than"))</f>
        <v>Greater</v>
      </c>
      <c r="R294" s="222" t="str">
        <f t="array" ref="R294">CONCATENATE(T294,"+",D294,"+",Q294)</f>
        <v>Open++Greater</v>
      </c>
      <c r="S294" s="222" t="b">
        <f t="array" ref="S294">IF(K294='Defects Status'!$N$2,"True")</f>
        <v>0</v>
      </c>
      <c r="T294" s="222" t="str">
        <f t="array" ref="T294">IF(C294 &lt;&gt; "Ready for Re-test",IF(C294 &lt;&gt; "Closed","Open","Closed"),"Ready for Re-test")</f>
        <v>Open</v>
      </c>
    </row>
    <row r="295" spans="12:20" x14ac:dyDescent="0.2">
      <c r="L295" s="219" t="str">
        <f t="array" ref="L295">IF(C295&lt;&gt; "Duplicate", IF(C295&lt;&gt; "Rejected", IF(C295&lt;&gt; "Deferred", CONCATENATE(C295,"+",D295),CONCATENATE("Closed+",D295)),CONCATENATE("Closed+",D295)),CONCATENATE("Closed+",D295))</f>
        <v>+</v>
      </c>
      <c r="M295" s="219" t="b">
        <f t="array" ref="M295">IF(H295=39001,"True")</f>
        <v>0</v>
      </c>
      <c r="N295" s="219" t="b">
        <f t="array" ref="N295">IF(K295=39001,"True")</f>
        <v>0</v>
      </c>
      <c r="O295" s="222" t="b">
        <f t="array" ref="O295">IF(H295='Defects Status'!$N$2,"True")</f>
        <v>0</v>
      </c>
      <c r="P295" s="223">
        <f t="array" ref="P295">'Defects Status'!$N$2-'All Defects'!H295</f>
        <v>39001</v>
      </c>
      <c r="Q295" s="222" t="str">
        <f t="array" ref="Q295">IF(P295&gt;10,"Greater",IF(AND(P295&gt;=5,P295&lt;=10),"Between","Less than"))</f>
        <v>Greater</v>
      </c>
      <c r="R295" s="222" t="str">
        <f t="array" ref="R295">CONCATENATE(T295,"+",D295,"+",Q295)</f>
        <v>Open++Greater</v>
      </c>
      <c r="S295" s="222" t="b">
        <f t="array" ref="S295">IF(K295='Defects Status'!$N$2,"True")</f>
        <v>0</v>
      </c>
      <c r="T295" s="222" t="str">
        <f t="array" ref="T295">IF(C295 &lt;&gt; "Ready for Re-test",IF(C295 &lt;&gt; "Closed","Open","Closed"),"Ready for Re-test")</f>
        <v>Open</v>
      </c>
    </row>
    <row r="296" spans="12:20" x14ac:dyDescent="0.2">
      <c r="L296" s="219" t="str">
        <f t="array" ref="L296">IF(C296&lt;&gt; "Duplicate", IF(C296&lt;&gt; "Rejected", IF(C296&lt;&gt; "Deferred", CONCATENATE(C296,"+",D296),CONCATENATE("Closed+",D296)),CONCATENATE("Closed+",D296)),CONCATENATE("Closed+",D296))</f>
        <v>+</v>
      </c>
      <c r="M296" s="219" t="b">
        <f t="array" ref="M296">IF(H296=39001,"True")</f>
        <v>0</v>
      </c>
      <c r="N296" s="219" t="b">
        <f t="array" ref="N296">IF(K296=39001,"True")</f>
        <v>0</v>
      </c>
      <c r="O296" s="222" t="b">
        <f t="array" ref="O296">IF(H296='Defects Status'!$N$2,"True")</f>
        <v>0</v>
      </c>
      <c r="P296" s="223">
        <f t="array" ref="P296">'Defects Status'!$N$2-'All Defects'!H296</f>
        <v>39001</v>
      </c>
      <c r="Q296" s="222" t="str">
        <f t="array" ref="Q296">IF(P296&gt;10,"Greater",IF(AND(P296&gt;=5,P296&lt;=10),"Between","Less than"))</f>
        <v>Greater</v>
      </c>
      <c r="R296" s="222" t="str">
        <f t="array" ref="R296">CONCATENATE(T296,"+",D296,"+",Q296)</f>
        <v>Open++Greater</v>
      </c>
      <c r="S296" s="222" t="b">
        <f t="array" ref="S296">IF(K296='Defects Status'!$N$2,"True")</f>
        <v>0</v>
      </c>
      <c r="T296" s="222" t="str">
        <f t="array" ref="T296">IF(C296 &lt;&gt; "Ready for Re-test",IF(C296 &lt;&gt; "Closed","Open","Closed"),"Ready for Re-test")</f>
        <v>Open</v>
      </c>
    </row>
    <row r="297" spans="12:20" x14ac:dyDescent="0.2">
      <c r="L297" s="219" t="str">
        <f t="array" ref="L297">IF(C297&lt;&gt; "Duplicate", IF(C297&lt;&gt; "Rejected", IF(C297&lt;&gt; "Deferred", CONCATENATE(C297,"+",D297),CONCATENATE("Closed+",D297)),CONCATENATE("Closed+",D297)),CONCATENATE("Closed+",D297))</f>
        <v>+</v>
      </c>
      <c r="M297" s="219" t="b">
        <f t="array" ref="M297">IF(H297=39001,"True")</f>
        <v>0</v>
      </c>
      <c r="N297" s="219" t="b">
        <f t="array" ref="N297">IF(K297=39001,"True")</f>
        <v>0</v>
      </c>
      <c r="O297" s="222" t="b">
        <f t="array" ref="O297">IF(H297='Defects Status'!$N$2,"True")</f>
        <v>0</v>
      </c>
      <c r="P297" s="223">
        <f t="array" ref="P297">'Defects Status'!$N$2-'All Defects'!H297</f>
        <v>39001</v>
      </c>
      <c r="Q297" s="222" t="str">
        <f t="array" ref="Q297">IF(P297&gt;10,"Greater",IF(AND(P297&gt;=5,P297&lt;=10),"Between","Less than"))</f>
        <v>Greater</v>
      </c>
      <c r="R297" s="222" t="str">
        <f t="array" ref="R297">CONCATENATE(T297,"+",D297,"+",Q297)</f>
        <v>Open++Greater</v>
      </c>
      <c r="S297" s="222" t="b">
        <f t="array" ref="S297">IF(K297='Defects Status'!$N$2,"True")</f>
        <v>0</v>
      </c>
      <c r="T297" s="222" t="str">
        <f t="array" ref="T297">IF(C297 &lt;&gt; "Ready for Re-test",IF(C297 &lt;&gt; "Closed","Open","Closed"),"Ready for Re-test")</f>
        <v>Open</v>
      </c>
    </row>
    <row r="298" spans="12:20" x14ac:dyDescent="0.2">
      <c r="L298" s="219" t="str">
        <f t="array" ref="L298">IF(C298&lt;&gt; "Duplicate", IF(C298&lt;&gt; "Rejected", IF(C298&lt;&gt; "Deferred", CONCATENATE(C298,"+",D298),CONCATENATE("Closed+",D298)),CONCATENATE("Closed+",D298)),CONCATENATE("Closed+",D298))</f>
        <v>+</v>
      </c>
      <c r="M298" s="219" t="b">
        <f t="array" ref="M298">IF(H298=39001,"True")</f>
        <v>0</v>
      </c>
      <c r="N298" s="219" t="b">
        <f t="array" ref="N298">IF(K298=39001,"True")</f>
        <v>0</v>
      </c>
      <c r="O298" s="222" t="b">
        <f t="array" ref="O298">IF(H298='Defects Status'!$N$2,"True")</f>
        <v>0</v>
      </c>
      <c r="P298" s="223">
        <f t="array" ref="P298">'Defects Status'!$N$2-'All Defects'!H298</f>
        <v>39001</v>
      </c>
      <c r="Q298" s="222" t="str">
        <f t="array" ref="Q298">IF(P298&gt;10,"Greater",IF(AND(P298&gt;=5,P298&lt;=10),"Between","Less than"))</f>
        <v>Greater</v>
      </c>
      <c r="R298" s="222" t="str">
        <f t="array" ref="R298">CONCATENATE(T298,"+",D298,"+",Q298)</f>
        <v>Open++Greater</v>
      </c>
      <c r="S298" s="222" t="b">
        <f t="array" ref="S298">IF(K298='Defects Status'!$N$2,"True")</f>
        <v>0</v>
      </c>
      <c r="T298" s="222" t="str">
        <f t="array" ref="T298">IF(C298 &lt;&gt; "Ready for Re-test",IF(C298 &lt;&gt; "Closed","Open","Closed"),"Ready for Re-test")</f>
        <v>Open</v>
      </c>
    </row>
    <row r="299" spans="12:20" x14ac:dyDescent="0.2">
      <c r="L299" s="219" t="str">
        <f t="array" ref="L299">IF(C299&lt;&gt; "Duplicate", IF(C299&lt;&gt; "Rejected", IF(C299&lt;&gt; "Deferred", CONCATENATE(C299,"+",D299),CONCATENATE("Closed+",D299)),CONCATENATE("Closed+",D299)),CONCATENATE("Closed+",D299))</f>
        <v>+</v>
      </c>
      <c r="M299" s="219" t="b">
        <f t="array" ref="M299">IF(H299=39001,"True")</f>
        <v>0</v>
      </c>
      <c r="N299" s="219" t="b">
        <f t="array" ref="N299">IF(K299=39001,"True")</f>
        <v>0</v>
      </c>
      <c r="O299" s="222" t="b">
        <f t="array" ref="O299">IF(H299='Defects Status'!$N$2,"True")</f>
        <v>0</v>
      </c>
      <c r="P299" s="223">
        <f t="array" ref="P299">'Defects Status'!$N$2-'All Defects'!H299</f>
        <v>39001</v>
      </c>
      <c r="Q299" s="222" t="str">
        <f t="array" ref="Q299">IF(P299&gt;10,"Greater",IF(AND(P299&gt;=5,P299&lt;=10),"Between","Less than"))</f>
        <v>Greater</v>
      </c>
      <c r="R299" s="222" t="str">
        <f t="array" ref="R299">CONCATENATE(T299,"+",D299,"+",Q299)</f>
        <v>Open++Greater</v>
      </c>
      <c r="S299" s="222" t="b">
        <f t="array" ref="S299">IF(K299='Defects Status'!$N$2,"True")</f>
        <v>0</v>
      </c>
      <c r="T299" s="222" t="str">
        <f t="array" ref="T299">IF(C299 &lt;&gt; "Ready for Re-test",IF(C299 &lt;&gt; "Closed","Open","Closed"),"Ready for Re-test")</f>
        <v>Open</v>
      </c>
    </row>
    <row r="300" spans="12:20" x14ac:dyDescent="0.2">
      <c r="L300" s="219" t="str">
        <f t="array" ref="L300">IF(C300&lt;&gt; "Duplicate", IF(C300&lt;&gt; "Rejected", IF(C300&lt;&gt; "Deferred", CONCATENATE(C300,"+",D300),CONCATENATE("Closed+",D300)),CONCATENATE("Closed+",D300)),CONCATENATE("Closed+",D300))</f>
        <v>+</v>
      </c>
      <c r="M300" s="219" t="b">
        <f t="array" ref="M300">IF(H300=39001,"True")</f>
        <v>0</v>
      </c>
      <c r="N300" s="219" t="b">
        <f t="array" ref="N300">IF(K300=39001,"True")</f>
        <v>0</v>
      </c>
      <c r="O300" s="222" t="b">
        <f t="array" ref="O300">IF(H300='Defects Status'!$N$2,"True")</f>
        <v>0</v>
      </c>
      <c r="P300" s="223">
        <f t="array" ref="P300">'Defects Status'!$N$2-'All Defects'!H300</f>
        <v>39001</v>
      </c>
      <c r="Q300" s="222" t="str">
        <f t="array" ref="Q300">IF(P300&gt;10,"Greater",IF(AND(P300&gt;=5,P300&lt;=10),"Between","Less than"))</f>
        <v>Greater</v>
      </c>
      <c r="R300" s="222" t="str">
        <f t="array" ref="R300">CONCATENATE(T300,"+",D300,"+",Q300)</f>
        <v>Open++Greater</v>
      </c>
      <c r="S300" s="222" t="b">
        <f t="array" ref="S300">IF(K300='Defects Status'!$N$2,"True")</f>
        <v>0</v>
      </c>
      <c r="T300" s="222" t="str">
        <f t="array" ref="T300">IF(C300 &lt;&gt; "Ready for Re-test",IF(C300 &lt;&gt; "Closed","Open","Closed"),"Ready for Re-test")</f>
        <v>Open</v>
      </c>
    </row>
    <row r="301" spans="12:20" x14ac:dyDescent="0.2">
      <c r="L301" s="219" t="str">
        <f t="array" ref="L301">IF(C301&lt;&gt; "Duplicate", IF(C301&lt;&gt; "Rejected", IF(C301&lt;&gt; "Deferred", CONCATENATE(C301,"+",D301),CONCATENATE("Closed+",D301)),CONCATENATE("Closed+",D301)),CONCATENATE("Closed+",D301))</f>
        <v>+</v>
      </c>
      <c r="M301" s="219" t="b">
        <f t="array" ref="M301">IF(H301=39001,"True")</f>
        <v>0</v>
      </c>
      <c r="N301" s="219" t="b">
        <f t="array" ref="N301">IF(K301=39001,"True")</f>
        <v>0</v>
      </c>
      <c r="O301" s="222" t="b">
        <f t="array" ref="O301">IF(H301='Defects Status'!$N$2,"True")</f>
        <v>0</v>
      </c>
      <c r="P301" s="223">
        <f t="array" ref="P301">'Defects Status'!$N$2-'All Defects'!H301</f>
        <v>39001</v>
      </c>
      <c r="Q301" s="222" t="str">
        <f t="array" ref="Q301">IF(P301&gt;10,"Greater",IF(AND(P301&gt;=5,P301&lt;=10),"Between","Less than"))</f>
        <v>Greater</v>
      </c>
      <c r="R301" s="222" t="str">
        <f t="array" ref="R301">CONCATENATE(T301,"+",D301,"+",Q301)</f>
        <v>Open++Greater</v>
      </c>
      <c r="S301" s="222" t="b">
        <f t="array" ref="S301">IF(K301='Defects Status'!$N$2,"True")</f>
        <v>0</v>
      </c>
      <c r="T301" s="222" t="str">
        <f t="array" ref="T301">IF(C301 &lt;&gt; "Ready for Re-test",IF(C301 &lt;&gt; "Closed","Open","Closed"),"Ready for Re-test")</f>
        <v>Open</v>
      </c>
    </row>
    <row r="302" spans="12:20" x14ac:dyDescent="0.2">
      <c r="L302" s="219" t="str">
        <f t="array" ref="L302">IF(C302&lt;&gt; "Duplicate", IF(C302&lt;&gt; "Rejected", IF(C302&lt;&gt; "Deferred", CONCATENATE(C302,"+",D302),CONCATENATE("Closed+",D302)),CONCATENATE("Closed+",D302)),CONCATENATE("Closed+",D302))</f>
        <v>+</v>
      </c>
      <c r="M302" s="219" t="b">
        <f t="array" ref="M302">IF(H302=39001,"True")</f>
        <v>0</v>
      </c>
      <c r="N302" s="219" t="b">
        <f t="array" ref="N302">IF(K302=39001,"True")</f>
        <v>0</v>
      </c>
      <c r="O302" s="222" t="b">
        <f t="array" ref="O302">IF(H302='Defects Status'!$N$2,"True")</f>
        <v>0</v>
      </c>
      <c r="P302" s="223">
        <f t="array" ref="P302">'Defects Status'!$N$2-'All Defects'!H302</f>
        <v>39001</v>
      </c>
      <c r="Q302" s="222" t="str">
        <f t="array" ref="Q302">IF(P302&gt;10,"Greater",IF(AND(P302&gt;=5,P302&lt;=10),"Between","Less than"))</f>
        <v>Greater</v>
      </c>
      <c r="R302" s="222" t="str">
        <f t="array" ref="R302">CONCATENATE(T302,"+",D302,"+",Q302)</f>
        <v>Open++Greater</v>
      </c>
      <c r="S302" s="222" t="b">
        <f t="array" ref="S302">IF(K302='Defects Status'!$N$2,"True")</f>
        <v>0</v>
      </c>
      <c r="T302" s="222" t="str">
        <f t="array" ref="T302">IF(C302 &lt;&gt; "Ready for Re-test",IF(C302 &lt;&gt; "Closed","Open","Closed"),"Ready for Re-test")</f>
        <v>Open</v>
      </c>
    </row>
    <row r="303" spans="12:20" x14ac:dyDescent="0.2">
      <c r="L303" s="219" t="str">
        <f t="array" ref="L303">IF(C303&lt;&gt; "Duplicate", IF(C303&lt;&gt; "Rejected", IF(C303&lt;&gt; "Deferred", CONCATENATE(C303,"+",D303),CONCATENATE("Closed+",D303)),CONCATENATE("Closed+",D303)),CONCATENATE("Closed+",D303))</f>
        <v>+</v>
      </c>
      <c r="M303" s="219" t="b">
        <f t="array" ref="M303">IF(H303=39001,"True")</f>
        <v>0</v>
      </c>
      <c r="N303" s="219" t="b">
        <f t="array" ref="N303">IF(K303=39001,"True")</f>
        <v>0</v>
      </c>
      <c r="O303" s="222" t="b">
        <f t="array" ref="O303">IF(H303='Defects Status'!$N$2,"True")</f>
        <v>0</v>
      </c>
      <c r="P303" s="223">
        <f t="array" ref="P303">'Defects Status'!$N$2-'All Defects'!H303</f>
        <v>39001</v>
      </c>
      <c r="Q303" s="222" t="str">
        <f t="array" ref="Q303">IF(P303&gt;10,"Greater",IF(AND(P303&gt;=5,P303&lt;=10),"Between","Less than"))</f>
        <v>Greater</v>
      </c>
      <c r="R303" s="222" t="str">
        <f t="array" ref="R303">CONCATENATE(T303,"+",D303,"+",Q303)</f>
        <v>Open++Greater</v>
      </c>
      <c r="S303" s="222" t="b">
        <f t="array" ref="S303">IF(K303='Defects Status'!$N$2,"True")</f>
        <v>0</v>
      </c>
      <c r="T303" s="222" t="str">
        <f t="array" ref="T303">IF(C303 &lt;&gt; "Ready for Re-test",IF(C303 &lt;&gt; "Closed","Open","Closed"),"Ready for Re-test")</f>
        <v>Open</v>
      </c>
    </row>
    <row r="304" spans="12:20" x14ac:dyDescent="0.2">
      <c r="L304" s="219" t="str">
        <f t="array" ref="L304">IF(C304&lt;&gt; "Duplicate", IF(C304&lt;&gt; "Rejected", IF(C304&lt;&gt; "Deferred", CONCATENATE(C304,"+",D304),CONCATENATE("Closed+",D304)),CONCATENATE("Closed+",D304)),CONCATENATE("Closed+",D304))</f>
        <v>+</v>
      </c>
      <c r="M304" s="219" t="b">
        <f t="array" ref="M304">IF(H304=39001,"True")</f>
        <v>0</v>
      </c>
      <c r="N304" s="219" t="b">
        <f t="array" ref="N304">IF(K304=39001,"True")</f>
        <v>0</v>
      </c>
      <c r="O304" s="222" t="b">
        <f t="array" ref="O304">IF(H304='Defects Status'!$N$2,"True")</f>
        <v>0</v>
      </c>
      <c r="P304" s="223">
        <f t="array" ref="P304">'Defects Status'!$N$2-'All Defects'!H304</f>
        <v>39001</v>
      </c>
      <c r="Q304" s="222" t="str">
        <f t="array" ref="Q304">IF(P304&gt;10,"Greater",IF(AND(P304&gt;=5,P304&lt;=10),"Between","Less than"))</f>
        <v>Greater</v>
      </c>
      <c r="R304" s="222" t="str">
        <f t="array" ref="R304">CONCATENATE(T304,"+",D304,"+",Q304)</f>
        <v>Open++Greater</v>
      </c>
      <c r="S304" s="222" t="b">
        <f t="array" ref="S304">IF(K304='Defects Status'!$N$2,"True")</f>
        <v>0</v>
      </c>
      <c r="T304" s="222" t="str">
        <f t="array" ref="T304">IF(C304 &lt;&gt; "Ready for Re-test",IF(C304 &lt;&gt; "Closed","Open","Closed"),"Ready for Re-test")</f>
        <v>Open</v>
      </c>
    </row>
    <row r="305" spans="12:20" x14ac:dyDescent="0.2">
      <c r="L305" s="219" t="str">
        <f t="array" ref="L305">IF(C305&lt;&gt; "Duplicate", IF(C305&lt;&gt; "Rejected", IF(C305&lt;&gt; "Deferred", CONCATENATE(C305,"+",D305),CONCATENATE("Closed+",D305)),CONCATENATE("Closed+",D305)),CONCATENATE("Closed+",D305))</f>
        <v>+</v>
      </c>
      <c r="M305" s="219" t="b">
        <f t="array" ref="M305">IF(H305=39001,"True")</f>
        <v>0</v>
      </c>
      <c r="N305" s="219" t="b">
        <f t="array" ref="N305">IF(K305=39001,"True")</f>
        <v>0</v>
      </c>
      <c r="O305" s="222" t="b">
        <f t="array" ref="O305">IF(H305='Defects Status'!$N$2,"True")</f>
        <v>0</v>
      </c>
      <c r="P305" s="223">
        <f t="array" ref="P305">'Defects Status'!$N$2-'All Defects'!H305</f>
        <v>39001</v>
      </c>
      <c r="Q305" s="222" t="str">
        <f t="array" ref="Q305">IF(P305&gt;10,"Greater",IF(AND(P305&gt;=5,P305&lt;=10),"Between","Less than"))</f>
        <v>Greater</v>
      </c>
      <c r="R305" s="222" t="str">
        <f t="array" ref="R305">CONCATENATE(T305,"+",D305,"+",Q305)</f>
        <v>Open++Greater</v>
      </c>
      <c r="S305" s="222" t="b">
        <f t="array" ref="S305">IF(K305='Defects Status'!$N$2,"True")</f>
        <v>0</v>
      </c>
      <c r="T305" s="222" t="str">
        <f t="array" ref="T305">IF(C305 &lt;&gt; "Ready for Re-test",IF(C305 &lt;&gt; "Closed","Open","Closed"),"Ready for Re-test")</f>
        <v>Open</v>
      </c>
    </row>
    <row r="306" spans="12:20" x14ac:dyDescent="0.2">
      <c r="L306" s="219" t="str">
        <f t="array" ref="L306">IF(C306&lt;&gt; "Duplicate", IF(C306&lt;&gt; "Rejected", IF(C306&lt;&gt; "Deferred", CONCATENATE(C306,"+",D306),CONCATENATE("Closed+",D306)),CONCATENATE("Closed+",D306)),CONCATENATE("Closed+",D306))</f>
        <v>+</v>
      </c>
      <c r="M306" s="219" t="b">
        <f t="array" ref="M306">IF(H306=39001,"True")</f>
        <v>0</v>
      </c>
      <c r="N306" s="219" t="b">
        <f t="array" ref="N306">IF(K306=39001,"True")</f>
        <v>0</v>
      </c>
      <c r="O306" s="222" t="b">
        <f t="array" ref="O306">IF(H306='Defects Status'!$N$2,"True")</f>
        <v>0</v>
      </c>
      <c r="P306" s="223">
        <f t="array" ref="P306">'Defects Status'!$N$2-'All Defects'!H306</f>
        <v>39001</v>
      </c>
      <c r="Q306" s="222" t="str">
        <f t="array" ref="Q306">IF(P306&gt;10,"Greater",IF(AND(P306&gt;=5,P306&lt;=10),"Between","Less than"))</f>
        <v>Greater</v>
      </c>
      <c r="R306" s="222" t="str">
        <f t="array" ref="R306">CONCATENATE(T306,"+",D306,"+",Q306)</f>
        <v>Open++Greater</v>
      </c>
      <c r="S306" s="222" t="b">
        <f t="array" ref="S306">IF(K306='Defects Status'!$N$2,"True")</f>
        <v>0</v>
      </c>
      <c r="T306" s="222" t="str">
        <f t="array" ref="T306">IF(C306 &lt;&gt; "Ready for Re-test",IF(C306 &lt;&gt; "Closed","Open","Closed"),"Ready for Re-test")</f>
        <v>Open</v>
      </c>
    </row>
    <row r="307" spans="12:20" x14ac:dyDescent="0.2">
      <c r="L307" s="219" t="str">
        <f t="array" ref="L307">IF(C307&lt;&gt; "Duplicate", IF(C307&lt;&gt; "Rejected", IF(C307&lt;&gt; "Deferred", CONCATENATE(C307,"+",D307),CONCATENATE("Closed+",D307)),CONCATENATE("Closed+",D307)),CONCATENATE("Closed+",D307))</f>
        <v>+</v>
      </c>
      <c r="M307" s="219" t="b">
        <f t="array" ref="M307">IF(H307=39001,"True")</f>
        <v>0</v>
      </c>
      <c r="N307" s="219" t="b">
        <f t="array" ref="N307">IF(K307=39001,"True")</f>
        <v>0</v>
      </c>
      <c r="O307" s="222" t="b">
        <f t="array" ref="O307">IF(H307='Defects Status'!$N$2,"True")</f>
        <v>0</v>
      </c>
      <c r="P307" s="223">
        <f t="array" ref="P307">'Defects Status'!$N$2-'All Defects'!H307</f>
        <v>39001</v>
      </c>
      <c r="Q307" s="222" t="str">
        <f t="array" ref="Q307">IF(P307&gt;10,"Greater",IF(AND(P307&gt;=5,P307&lt;=10),"Between","Less than"))</f>
        <v>Greater</v>
      </c>
      <c r="R307" s="222" t="str">
        <f t="array" ref="R307">CONCATENATE(T307,"+",D307,"+",Q307)</f>
        <v>Open++Greater</v>
      </c>
      <c r="S307" s="222" t="b">
        <f t="array" ref="S307">IF(K307='Defects Status'!$N$2,"True")</f>
        <v>0</v>
      </c>
      <c r="T307" s="222" t="str">
        <f t="array" ref="T307">IF(C307 &lt;&gt; "Ready for Re-test",IF(C307 &lt;&gt; "Closed","Open","Closed"),"Ready for Re-test")</f>
        <v>Open</v>
      </c>
    </row>
    <row r="308" spans="12:20" x14ac:dyDescent="0.2">
      <c r="L308" s="219" t="str">
        <f t="array" ref="L308">IF(C308&lt;&gt; "Duplicate", IF(C308&lt;&gt; "Rejected", IF(C308&lt;&gt; "Deferred", CONCATENATE(C308,"+",D308),CONCATENATE("Closed+",D308)),CONCATENATE("Closed+",D308)),CONCATENATE("Closed+",D308))</f>
        <v>+</v>
      </c>
      <c r="M308" s="219" t="b">
        <f t="array" ref="M308">IF(H308=39001,"True")</f>
        <v>0</v>
      </c>
      <c r="N308" s="219" t="b">
        <f t="array" ref="N308">IF(K308=39001,"True")</f>
        <v>0</v>
      </c>
      <c r="O308" s="222" t="b">
        <f t="array" ref="O308">IF(H308='Defects Status'!$N$2,"True")</f>
        <v>0</v>
      </c>
      <c r="P308" s="223">
        <f t="array" ref="P308">'Defects Status'!$N$2-'All Defects'!H308</f>
        <v>39001</v>
      </c>
      <c r="Q308" s="222" t="str">
        <f t="array" ref="Q308">IF(P308&gt;10,"Greater",IF(AND(P308&gt;=5,P308&lt;=10),"Between","Less than"))</f>
        <v>Greater</v>
      </c>
      <c r="R308" s="222" t="str">
        <f t="array" ref="R308">CONCATENATE(T308,"+",D308,"+",Q308)</f>
        <v>Open++Greater</v>
      </c>
      <c r="S308" s="222" t="b">
        <f t="array" ref="S308">IF(K308='Defects Status'!$N$2,"True")</f>
        <v>0</v>
      </c>
      <c r="T308" s="222" t="str">
        <f t="array" ref="T308">IF(C308 &lt;&gt; "Ready for Re-test",IF(C308 &lt;&gt; "Closed","Open","Closed"),"Ready for Re-test")</f>
        <v>Open</v>
      </c>
    </row>
    <row r="309" spans="12:20" x14ac:dyDescent="0.2">
      <c r="L309" s="219" t="str">
        <f t="array" ref="L309">IF(C309&lt;&gt; "Duplicate", IF(C309&lt;&gt; "Rejected", IF(C309&lt;&gt; "Deferred", CONCATENATE(C309,"+",D309),CONCATENATE("Closed+",D309)),CONCATENATE("Closed+",D309)),CONCATENATE("Closed+",D309))</f>
        <v>+</v>
      </c>
      <c r="M309" s="219" t="b">
        <f t="array" ref="M309">IF(H309=39001,"True")</f>
        <v>0</v>
      </c>
      <c r="N309" s="219" t="b">
        <f t="array" ref="N309">IF(K309=39001,"True")</f>
        <v>0</v>
      </c>
      <c r="O309" s="222" t="b">
        <f t="array" ref="O309">IF(H309='Defects Status'!$N$2,"True")</f>
        <v>0</v>
      </c>
      <c r="P309" s="223">
        <f t="array" ref="P309">'Defects Status'!$N$2-'All Defects'!H309</f>
        <v>39001</v>
      </c>
      <c r="Q309" s="222" t="str">
        <f t="array" ref="Q309">IF(P309&gt;10,"Greater",IF(AND(P309&gt;=5,P309&lt;=10),"Between","Less than"))</f>
        <v>Greater</v>
      </c>
      <c r="R309" s="222" t="str">
        <f t="array" ref="R309">CONCATENATE(T309,"+",D309,"+",Q309)</f>
        <v>Open++Greater</v>
      </c>
      <c r="S309" s="222" t="b">
        <f t="array" ref="S309">IF(K309='Defects Status'!$N$2,"True")</f>
        <v>0</v>
      </c>
      <c r="T309" s="222" t="str">
        <f t="array" ref="T309">IF(C309 &lt;&gt; "Ready for Re-test",IF(C309 &lt;&gt; "Closed","Open","Closed"),"Ready for Re-test")</f>
        <v>Open</v>
      </c>
    </row>
    <row r="310" spans="12:20" x14ac:dyDescent="0.2">
      <c r="L310" s="219" t="str">
        <f t="array" ref="L310">IF(C310&lt;&gt; "Duplicate", IF(C310&lt;&gt; "Rejected", IF(C310&lt;&gt; "Deferred", CONCATENATE(C310,"+",D310),CONCATENATE("Closed+",D310)),CONCATENATE("Closed+",D310)),CONCATENATE("Closed+",D310))</f>
        <v>+</v>
      </c>
      <c r="M310" s="219" t="b">
        <f t="array" ref="M310">IF(H310=39001,"True")</f>
        <v>0</v>
      </c>
      <c r="N310" s="219" t="b">
        <f t="array" ref="N310">IF(K310=39001,"True")</f>
        <v>0</v>
      </c>
      <c r="O310" s="222" t="b">
        <f t="array" ref="O310">IF(H310='Defects Status'!$N$2,"True")</f>
        <v>0</v>
      </c>
      <c r="P310" s="223">
        <f t="array" ref="P310">'Defects Status'!$N$2-'All Defects'!H310</f>
        <v>39001</v>
      </c>
      <c r="Q310" s="222" t="str">
        <f t="array" ref="Q310">IF(P310&gt;10,"Greater",IF(AND(P310&gt;=5,P310&lt;=10),"Between","Less than"))</f>
        <v>Greater</v>
      </c>
      <c r="R310" s="222" t="str">
        <f t="array" ref="R310">CONCATENATE(T310,"+",D310,"+",Q310)</f>
        <v>Open++Greater</v>
      </c>
      <c r="S310" s="222" t="b">
        <f t="array" ref="S310">IF(K310='Defects Status'!$N$2,"True")</f>
        <v>0</v>
      </c>
      <c r="T310" s="222" t="str">
        <f t="array" ref="T310">IF(C310 &lt;&gt; "Ready for Re-test",IF(C310 &lt;&gt; "Closed","Open","Closed"),"Ready for Re-test")</f>
        <v>Open</v>
      </c>
    </row>
    <row r="311" spans="12:20" x14ac:dyDescent="0.2">
      <c r="L311" s="219" t="str">
        <f t="array" ref="L311">IF(C311&lt;&gt; "Duplicate", IF(C311&lt;&gt; "Rejected", IF(C311&lt;&gt; "Deferred", CONCATENATE(C311,"+",D311),CONCATENATE("Closed+",D311)),CONCATENATE("Closed+",D311)),CONCATENATE("Closed+",D311))</f>
        <v>+</v>
      </c>
      <c r="M311" s="219" t="b">
        <f t="array" ref="M311">IF(H311=39001,"True")</f>
        <v>0</v>
      </c>
      <c r="N311" s="219" t="b">
        <f t="array" ref="N311">IF(K311=39001,"True")</f>
        <v>0</v>
      </c>
      <c r="O311" s="222" t="b">
        <f t="array" ref="O311">IF(H311='Defects Status'!$N$2,"True")</f>
        <v>0</v>
      </c>
      <c r="P311" s="223">
        <f t="array" ref="P311">'Defects Status'!$N$2-'All Defects'!H311</f>
        <v>39001</v>
      </c>
      <c r="Q311" s="222" t="str">
        <f t="array" ref="Q311">IF(P311&gt;10,"Greater",IF(AND(P311&gt;=5,P311&lt;=10),"Between","Less than"))</f>
        <v>Greater</v>
      </c>
      <c r="R311" s="222" t="str">
        <f t="array" ref="R311">CONCATENATE(T311,"+",D311,"+",Q311)</f>
        <v>Open++Greater</v>
      </c>
      <c r="S311" s="222" t="b">
        <f t="array" ref="S311">IF(K311='Defects Status'!$N$2,"True")</f>
        <v>0</v>
      </c>
      <c r="T311" s="222" t="str">
        <f t="array" ref="T311">IF(C311 &lt;&gt; "Ready for Re-test",IF(C311 &lt;&gt; "Closed","Open","Closed"),"Ready for Re-test")</f>
        <v>Open</v>
      </c>
    </row>
    <row r="312" spans="12:20" x14ac:dyDescent="0.2">
      <c r="L312" s="219" t="str">
        <f t="array" ref="L312">IF(C312&lt;&gt; "Duplicate", IF(C312&lt;&gt; "Rejected", IF(C312&lt;&gt; "Deferred", CONCATENATE(C312,"+",D312),CONCATENATE("Closed+",D312)),CONCATENATE("Closed+",D312)),CONCATENATE("Closed+",D312))</f>
        <v>+</v>
      </c>
      <c r="M312" s="219" t="b">
        <f t="array" ref="M312">IF(H312=39001,"True")</f>
        <v>0</v>
      </c>
      <c r="N312" s="219" t="b">
        <f t="array" ref="N312">IF(K312=39001,"True")</f>
        <v>0</v>
      </c>
      <c r="O312" s="222" t="b">
        <f t="array" ref="O312">IF(H312='Defects Status'!$N$2,"True")</f>
        <v>0</v>
      </c>
      <c r="P312" s="223">
        <f t="array" ref="P312">'Defects Status'!$N$2-'All Defects'!H312</f>
        <v>39001</v>
      </c>
      <c r="Q312" s="222" t="str">
        <f t="array" ref="Q312">IF(P312&gt;10,"Greater",IF(AND(P312&gt;=5,P312&lt;=10),"Between","Less than"))</f>
        <v>Greater</v>
      </c>
      <c r="R312" s="222" t="str">
        <f t="array" ref="R312">CONCATENATE(T312,"+",D312,"+",Q312)</f>
        <v>Open++Greater</v>
      </c>
      <c r="S312" s="222" t="b">
        <f t="array" ref="S312">IF(K312='Defects Status'!$N$2,"True")</f>
        <v>0</v>
      </c>
      <c r="T312" s="222" t="str">
        <f t="array" ref="T312">IF(C312 &lt;&gt; "Ready for Re-test",IF(C312 &lt;&gt; "Closed","Open","Closed"),"Ready for Re-test")</f>
        <v>Open</v>
      </c>
    </row>
    <row r="313" spans="12:20" x14ac:dyDescent="0.2">
      <c r="L313" s="219" t="str">
        <f t="array" ref="L313">IF(C313&lt;&gt; "Duplicate", IF(C313&lt;&gt; "Rejected", IF(C313&lt;&gt; "Deferred", CONCATENATE(C313,"+",D313),CONCATENATE("Closed+",D313)),CONCATENATE("Closed+",D313)),CONCATENATE("Closed+",D313))</f>
        <v>+</v>
      </c>
      <c r="M313" s="219" t="b">
        <f t="array" ref="M313">IF(H313=39001,"True")</f>
        <v>0</v>
      </c>
      <c r="N313" s="219" t="b">
        <f t="array" ref="N313">IF(K313=39001,"True")</f>
        <v>0</v>
      </c>
      <c r="O313" s="222" t="b">
        <f t="array" ref="O313">IF(H313='Defects Status'!$N$2,"True")</f>
        <v>0</v>
      </c>
      <c r="P313" s="223">
        <f t="array" ref="P313">'Defects Status'!$N$2-'All Defects'!H313</f>
        <v>39001</v>
      </c>
      <c r="Q313" s="222" t="str">
        <f t="array" ref="Q313">IF(P313&gt;10,"Greater",IF(AND(P313&gt;=5,P313&lt;=10),"Between","Less than"))</f>
        <v>Greater</v>
      </c>
      <c r="R313" s="222" t="str">
        <f t="array" ref="R313">CONCATENATE(T313,"+",D313,"+",Q313)</f>
        <v>Open++Greater</v>
      </c>
      <c r="S313" s="222" t="b">
        <f t="array" ref="S313">IF(K313='Defects Status'!$N$2,"True")</f>
        <v>0</v>
      </c>
      <c r="T313" s="222" t="str">
        <f t="array" ref="T313">IF(C313 &lt;&gt; "Ready for Re-test",IF(C313 &lt;&gt; "Closed","Open","Closed"),"Ready for Re-test")</f>
        <v>Open</v>
      </c>
    </row>
    <row r="314" spans="12:20" x14ac:dyDescent="0.2">
      <c r="L314" s="219" t="str">
        <f t="array" ref="L314">IF(C314&lt;&gt; "Duplicate", IF(C314&lt;&gt; "Rejected", IF(C314&lt;&gt; "Deferred", CONCATENATE(C314,"+",D314),CONCATENATE("Closed+",D314)),CONCATENATE("Closed+",D314)),CONCATENATE("Closed+",D314))</f>
        <v>+</v>
      </c>
      <c r="M314" s="219" t="b">
        <f t="array" ref="M314">IF(H314=39001,"True")</f>
        <v>0</v>
      </c>
      <c r="N314" s="219" t="b">
        <f t="array" ref="N314">IF(K314=39001,"True")</f>
        <v>0</v>
      </c>
      <c r="O314" s="222" t="b">
        <f t="array" ref="O314">IF(H314='Defects Status'!$N$2,"True")</f>
        <v>0</v>
      </c>
      <c r="P314" s="223">
        <f t="array" ref="P314">'Defects Status'!$N$2-'All Defects'!H314</f>
        <v>39001</v>
      </c>
      <c r="Q314" s="222" t="str">
        <f t="array" ref="Q314">IF(P314&gt;10,"Greater",IF(AND(P314&gt;=5,P314&lt;=10),"Between","Less than"))</f>
        <v>Greater</v>
      </c>
      <c r="R314" s="222" t="str">
        <f t="array" ref="R314">CONCATENATE(T314,"+",D314,"+",Q314)</f>
        <v>Open++Greater</v>
      </c>
      <c r="S314" s="222" t="b">
        <f t="array" ref="S314">IF(K314='Defects Status'!$N$2,"True")</f>
        <v>0</v>
      </c>
      <c r="T314" s="222" t="str">
        <f t="array" ref="T314">IF(C314 &lt;&gt; "Ready for Re-test",IF(C314 &lt;&gt; "Closed","Open","Closed"),"Ready for Re-test")</f>
        <v>Open</v>
      </c>
    </row>
    <row r="315" spans="12:20" x14ac:dyDescent="0.2">
      <c r="L315" s="219" t="str">
        <f t="array" ref="L315">IF(C315&lt;&gt; "Duplicate", IF(C315&lt;&gt; "Rejected", IF(C315&lt;&gt; "Deferred", CONCATENATE(C315,"+",D315),CONCATENATE("Closed+",D315)),CONCATENATE("Closed+",D315)),CONCATENATE("Closed+",D315))</f>
        <v>+</v>
      </c>
      <c r="M315" s="219" t="b">
        <f t="array" ref="M315">IF(H315=39001,"True")</f>
        <v>0</v>
      </c>
      <c r="N315" s="219" t="b">
        <f t="array" ref="N315">IF(K315=39001,"True")</f>
        <v>0</v>
      </c>
      <c r="O315" s="222" t="b">
        <f t="array" ref="O315">IF(H315='Defects Status'!$N$2,"True")</f>
        <v>0</v>
      </c>
      <c r="P315" s="223">
        <f t="array" ref="P315">'Defects Status'!$N$2-'All Defects'!H315</f>
        <v>39001</v>
      </c>
      <c r="Q315" s="222" t="str">
        <f t="array" ref="Q315">IF(P315&gt;10,"Greater",IF(AND(P315&gt;=5,P315&lt;=10),"Between","Less than"))</f>
        <v>Greater</v>
      </c>
      <c r="R315" s="222" t="str">
        <f t="array" ref="R315">CONCATENATE(T315,"+",D315,"+",Q315)</f>
        <v>Open++Greater</v>
      </c>
      <c r="S315" s="222" t="b">
        <f t="array" ref="S315">IF(K315='Defects Status'!$N$2,"True")</f>
        <v>0</v>
      </c>
      <c r="T315" s="222" t="str">
        <f t="array" ref="T315">IF(C315 &lt;&gt; "Ready for Re-test",IF(C315 &lt;&gt; "Closed","Open","Closed"),"Ready for Re-test")</f>
        <v>Open</v>
      </c>
    </row>
    <row r="316" spans="12:20" x14ac:dyDescent="0.2">
      <c r="L316" s="219" t="str">
        <f t="array" ref="L316">IF(C316&lt;&gt; "Duplicate", IF(C316&lt;&gt; "Rejected", IF(C316&lt;&gt; "Deferred", CONCATENATE(C316,"+",D316),CONCATENATE("Closed+",D316)),CONCATENATE("Closed+",D316)),CONCATENATE("Closed+",D316))</f>
        <v>+</v>
      </c>
      <c r="M316" s="219" t="b">
        <f t="array" ref="M316">IF(H316=39001,"True")</f>
        <v>0</v>
      </c>
      <c r="N316" s="219" t="b">
        <f t="array" ref="N316">IF(K316=39001,"True")</f>
        <v>0</v>
      </c>
      <c r="O316" s="222" t="b">
        <f t="array" ref="O316">IF(H316='Defects Status'!$N$2,"True")</f>
        <v>0</v>
      </c>
      <c r="P316" s="223">
        <f t="array" ref="P316">'Defects Status'!$N$2-'All Defects'!H316</f>
        <v>39001</v>
      </c>
      <c r="Q316" s="222" t="str">
        <f t="array" ref="Q316">IF(P316&gt;10,"Greater",IF(AND(P316&gt;=5,P316&lt;=10),"Between","Less than"))</f>
        <v>Greater</v>
      </c>
      <c r="R316" s="222" t="str">
        <f t="array" ref="R316">CONCATENATE(T316,"+",D316,"+",Q316)</f>
        <v>Open++Greater</v>
      </c>
      <c r="S316" s="222" t="b">
        <f t="array" ref="S316">IF(K316='Defects Status'!$N$2,"True")</f>
        <v>0</v>
      </c>
      <c r="T316" s="222" t="str">
        <f t="array" ref="T316">IF(C316 &lt;&gt; "Ready for Re-test",IF(C316 &lt;&gt; "Closed","Open","Closed"),"Ready for Re-test")</f>
        <v>Open</v>
      </c>
    </row>
    <row r="317" spans="12:20" x14ac:dyDescent="0.2">
      <c r="L317" s="219" t="str">
        <f t="array" ref="L317">IF(C317&lt;&gt; "Duplicate", IF(C317&lt;&gt; "Rejected", IF(C317&lt;&gt; "Deferred", CONCATENATE(C317,"+",D317),CONCATENATE("Closed+",D317)),CONCATENATE("Closed+",D317)),CONCATENATE("Closed+",D317))</f>
        <v>+</v>
      </c>
      <c r="M317" s="219" t="b">
        <f t="array" ref="M317">IF(H317=39001,"True")</f>
        <v>0</v>
      </c>
      <c r="N317" s="219" t="b">
        <f t="array" ref="N317">IF(K317=39001,"True")</f>
        <v>0</v>
      </c>
      <c r="O317" s="222" t="b">
        <f t="array" ref="O317">IF(H317='Defects Status'!$N$2,"True")</f>
        <v>0</v>
      </c>
      <c r="P317" s="223">
        <f t="array" ref="P317">'Defects Status'!$N$2-'All Defects'!H317</f>
        <v>39001</v>
      </c>
      <c r="Q317" s="222" t="str">
        <f t="array" ref="Q317">IF(P317&gt;10,"Greater",IF(AND(P317&gt;=5,P317&lt;=10),"Between","Less than"))</f>
        <v>Greater</v>
      </c>
      <c r="R317" s="222" t="str">
        <f t="array" ref="R317">CONCATENATE(T317,"+",D317,"+",Q317)</f>
        <v>Open++Greater</v>
      </c>
      <c r="S317" s="222" t="b">
        <f t="array" ref="S317">IF(K317='Defects Status'!$N$2,"True")</f>
        <v>0</v>
      </c>
      <c r="T317" s="222" t="str">
        <f t="array" ref="T317">IF(C317 &lt;&gt; "Ready for Re-test",IF(C317 &lt;&gt; "Closed","Open","Closed"),"Ready for Re-test")</f>
        <v>Open</v>
      </c>
    </row>
    <row r="318" spans="12:20" x14ac:dyDescent="0.2">
      <c r="L318" s="219" t="str">
        <f t="array" ref="L318">IF(C318&lt;&gt; "Duplicate", IF(C318&lt;&gt; "Rejected", IF(C318&lt;&gt; "Deferred", CONCATENATE(C318,"+",D318),CONCATENATE("Closed+",D318)),CONCATENATE("Closed+",D318)),CONCATENATE("Closed+",D318))</f>
        <v>+</v>
      </c>
      <c r="M318" s="219" t="b">
        <f t="array" ref="M318">IF(H318=39001,"True")</f>
        <v>0</v>
      </c>
      <c r="N318" s="219" t="b">
        <f t="array" ref="N318">IF(K318=39001,"True")</f>
        <v>0</v>
      </c>
      <c r="O318" s="222" t="b">
        <f t="array" ref="O318">IF(H318='Defects Status'!$N$2,"True")</f>
        <v>0</v>
      </c>
      <c r="P318" s="223">
        <f t="array" ref="P318">'Defects Status'!$N$2-'All Defects'!H318</f>
        <v>39001</v>
      </c>
      <c r="Q318" s="222" t="str">
        <f t="array" ref="Q318">IF(P318&gt;10,"Greater",IF(AND(P318&gt;=5,P318&lt;=10),"Between","Less than"))</f>
        <v>Greater</v>
      </c>
      <c r="R318" s="222" t="str">
        <f t="array" ref="R318">CONCATENATE(T318,"+",D318,"+",Q318)</f>
        <v>Open++Greater</v>
      </c>
      <c r="S318" s="222" t="b">
        <f t="array" ref="S318">IF(K318='Defects Status'!$N$2,"True")</f>
        <v>0</v>
      </c>
      <c r="T318" s="222" t="str">
        <f t="array" ref="T318">IF(C318 &lt;&gt; "Ready for Re-test",IF(C318 &lt;&gt; "Closed","Open","Closed"),"Ready for Re-test")</f>
        <v>Open</v>
      </c>
    </row>
    <row r="319" spans="12:20" x14ac:dyDescent="0.2">
      <c r="L319" s="219" t="str">
        <f t="array" ref="L319">IF(C319&lt;&gt; "Duplicate", IF(C319&lt;&gt; "Rejected", IF(C319&lt;&gt; "Deferred", CONCATENATE(C319,"+",D319),CONCATENATE("Closed+",D319)),CONCATENATE("Closed+",D319)),CONCATENATE("Closed+",D319))</f>
        <v>+</v>
      </c>
      <c r="M319" s="219" t="b">
        <f t="array" ref="M319">IF(H319=39001,"True")</f>
        <v>0</v>
      </c>
      <c r="N319" s="219" t="b">
        <f t="array" ref="N319">IF(K319=39001,"True")</f>
        <v>0</v>
      </c>
      <c r="O319" s="222" t="b">
        <f t="array" ref="O319">IF(H319='Defects Status'!$N$2,"True")</f>
        <v>0</v>
      </c>
      <c r="P319" s="223">
        <f t="array" ref="P319">'Defects Status'!$N$2-'All Defects'!H319</f>
        <v>39001</v>
      </c>
      <c r="Q319" s="222" t="str">
        <f t="array" ref="Q319">IF(P319&gt;10,"Greater",IF(AND(P319&gt;=5,P319&lt;=10),"Between","Less than"))</f>
        <v>Greater</v>
      </c>
      <c r="R319" s="222" t="str">
        <f t="array" ref="R319">CONCATENATE(T319,"+",D319,"+",Q319)</f>
        <v>Open++Greater</v>
      </c>
      <c r="S319" s="222" t="b">
        <f t="array" ref="S319">IF(K319='Defects Status'!$N$2,"True")</f>
        <v>0</v>
      </c>
      <c r="T319" s="222" t="str">
        <f t="array" ref="T319">IF(C319 &lt;&gt; "Ready for Re-test",IF(C319 &lt;&gt; "Closed","Open","Closed"),"Ready for Re-test")</f>
        <v>Open</v>
      </c>
    </row>
    <row r="320" spans="12:20" x14ac:dyDescent="0.2">
      <c r="L320" s="219" t="str">
        <f t="array" ref="L320">IF(C320&lt;&gt; "Duplicate", IF(C320&lt;&gt; "Rejected", IF(C320&lt;&gt; "Deferred", CONCATENATE(C320,"+",D320),CONCATENATE("Closed+",D320)),CONCATENATE("Closed+",D320)),CONCATENATE("Closed+",D320))</f>
        <v>+</v>
      </c>
      <c r="M320" s="219" t="b">
        <f t="array" ref="M320">IF(H320=39001,"True")</f>
        <v>0</v>
      </c>
      <c r="N320" s="219" t="b">
        <f t="array" ref="N320">IF(K320=39001,"True")</f>
        <v>0</v>
      </c>
      <c r="O320" s="222" t="b">
        <f t="array" ref="O320">IF(H320='Defects Status'!$N$2,"True")</f>
        <v>0</v>
      </c>
      <c r="P320" s="223">
        <f t="array" ref="P320">'Defects Status'!$N$2-'All Defects'!H320</f>
        <v>39001</v>
      </c>
      <c r="Q320" s="222" t="str">
        <f t="array" ref="Q320">IF(P320&gt;10,"Greater",IF(AND(P320&gt;=5,P320&lt;=10),"Between","Less than"))</f>
        <v>Greater</v>
      </c>
      <c r="R320" s="222" t="str">
        <f t="array" ref="R320">CONCATENATE(T320,"+",D320,"+",Q320)</f>
        <v>Open++Greater</v>
      </c>
      <c r="S320" s="222" t="b">
        <f t="array" ref="S320">IF(K320='Defects Status'!$N$2,"True")</f>
        <v>0</v>
      </c>
      <c r="T320" s="222" t="str">
        <f t="array" ref="T320">IF(C320 &lt;&gt; "Ready for Re-test",IF(C320 &lt;&gt; "Closed","Open","Closed"),"Ready for Re-test")</f>
        <v>Open</v>
      </c>
    </row>
    <row r="321" spans="12:20" x14ac:dyDescent="0.2">
      <c r="L321" s="219" t="str">
        <f t="array" ref="L321">IF(C321&lt;&gt; "Duplicate", IF(C321&lt;&gt; "Rejected", IF(C321&lt;&gt; "Deferred", CONCATENATE(C321,"+",D321),CONCATENATE("Closed+",D321)),CONCATENATE("Closed+",D321)),CONCATENATE("Closed+",D321))</f>
        <v>+</v>
      </c>
      <c r="M321" s="219" t="b">
        <f t="array" ref="M321">IF(H321=39001,"True")</f>
        <v>0</v>
      </c>
      <c r="N321" s="219" t="b">
        <f t="array" ref="N321">IF(K321=39001,"True")</f>
        <v>0</v>
      </c>
      <c r="O321" s="222" t="b">
        <f t="array" ref="O321">IF(H321='Defects Status'!$N$2,"True")</f>
        <v>0</v>
      </c>
      <c r="P321" s="223">
        <f t="array" ref="P321">'Defects Status'!$N$2-'All Defects'!H321</f>
        <v>39001</v>
      </c>
      <c r="Q321" s="222" t="str">
        <f t="array" ref="Q321">IF(P321&gt;10,"Greater",IF(AND(P321&gt;=5,P321&lt;=10),"Between","Less than"))</f>
        <v>Greater</v>
      </c>
      <c r="R321" s="222" t="str">
        <f t="array" ref="R321">CONCATENATE(T321,"+",D321,"+",Q321)</f>
        <v>Open++Greater</v>
      </c>
      <c r="S321" s="222" t="b">
        <f t="array" ref="S321">IF(K321='Defects Status'!$N$2,"True")</f>
        <v>0</v>
      </c>
      <c r="T321" s="222" t="str">
        <f t="array" ref="T321">IF(C321 &lt;&gt; "Ready for Re-test",IF(C321 &lt;&gt; "Closed","Open","Closed"),"Ready for Re-test")</f>
        <v>Open</v>
      </c>
    </row>
    <row r="322" spans="12:20" x14ac:dyDescent="0.2">
      <c r="L322" s="219" t="str">
        <f t="array" ref="L322">IF(C322&lt;&gt; "Duplicate", IF(C322&lt;&gt; "Rejected", IF(C322&lt;&gt; "Deferred", CONCATENATE(C322,"+",D322),CONCATENATE("Closed+",D322)),CONCATENATE("Closed+",D322)),CONCATENATE("Closed+",D322))</f>
        <v>+</v>
      </c>
      <c r="M322" s="219" t="b">
        <f t="array" ref="M322">IF(H322=39001,"True")</f>
        <v>0</v>
      </c>
      <c r="N322" s="219" t="b">
        <f t="array" ref="N322">IF(K322=39001,"True")</f>
        <v>0</v>
      </c>
      <c r="O322" s="222" t="b">
        <f t="array" ref="O322">IF(H322='Defects Status'!$N$2,"True")</f>
        <v>0</v>
      </c>
      <c r="P322" s="223">
        <f t="array" ref="P322">'Defects Status'!$N$2-'All Defects'!H322</f>
        <v>39001</v>
      </c>
      <c r="Q322" s="222" t="str">
        <f t="array" ref="Q322">IF(P322&gt;10,"Greater",IF(AND(P322&gt;=5,P322&lt;=10),"Between","Less than"))</f>
        <v>Greater</v>
      </c>
      <c r="R322" s="222" t="str">
        <f t="array" ref="R322">CONCATENATE(T322,"+",D322,"+",Q322)</f>
        <v>Open++Greater</v>
      </c>
      <c r="S322" s="222" t="b">
        <f t="array" ref="S322">IF(K322='Defects Status'!$N$2,"True")</f>
        <v>0</v>
      </c>
      <c r="T322" s="222" t="str">
        <f t="array" ref="T322">IF(C322 &lt;&gt; "Ready for Re-test",IF(C322 &lt;&gt; "Closed","Open","Closed"),"Ready for Re-test")</f>
        <v>Open</v>
      </c>
    </row>
    <row r="323" spans="12:20" x14ac:dyDescent="0.2">
      <c r="L323" s="219" t="str">
        <f t="array" ref="L323">IF(C323&lt;&gt; "Duplicate", IF(C323&lt;&gt; "Rejected", IF(C323&lt;&gt; "Deferred", CONCATENATE(C323,"+",D323),CONCATENATE("Closed+",D323)),CONCATENATE("Closed+",D323)),CONCATENATE("Closed+",D323))</f>
        <v>+</v>
      </c>
      <c r="M323" s="219" t="b">
        <f t="array" ref="M323">IF(H323=39001,"True")</f>
        <v>0</v>
      </c>
      <c r="N323" s="219" t="b">
        <f t="array" ref="N323">IF(K323=39001,"True")</f>
        <v>0</v>
      </c>
      <c r="O323" s="222" t="b">
        <f t="array" ref="O323">IF(H323='Defects Status'!$N$2,"True")</f>
        <v>0</v>
      </c>
      <c r="P323" s="223">
        <f t="array" ref="P323">'Defects Status'!$N$2-'All Defects'!H323</f>
        <v>39001</v>
      </c>
      <c r="Q323" s="222" t="str">
        <f t="array" ref="Q323">IF(P323&gt;10,"Greater",IF(AND(P323&gt;=5,P323&lt;=10),"Between","Less than"))</f>
        <v>Greater</v>
      </c>
      <c r="R323" s="222" t="str">
        <f t="array" ref="R323">CONCATENATE(T323,"+",D323,"+",Q323)</f>
        <v>Open++Greater</v>
      </c>
      <c r="S323" s="222" t="b">
        <f t="array" ref="S323">IF(K323='Defects Status'!$N$2,"True")</f>
        <v>0</v>
      </c>
      <c r="T323" s="222" t="str">
        <f t="array" ref="T323">IF(C323 &lt;&gt; "Ready for Re-test",IF(C323 &lt;&gt; "Closed","Open","Closed"),"Ready for Re-test")</f>
        <v>Open</v>
      </c>
    </row>
    <row r="324" spans="12:20" x14ac:dyDescent="0.2">
      <c r="L324" s="219" t="str">
        <f t="array" ref="L324">IF(C324&lt;&gt; "Duplicate", IF(C324&lt;&gt; "Rejected", IF(C324&lt;&gt; "Deferred", CONCATENATE(C324,"+",D324),CONCATENATE("Closed+",D324)),CONCATENATE("Closed+",D324)),CONCATENATE("Closed+",D324))</f>
        <v>+</v>
      </c>
      <c r="M324" s="219" t="b">
        <f t="array" ref="M324">IF(H324=39001,"True")</f>
        <v>0</v>
      </c>
      <c r="N324" s="219" t="b">
        <f t="array" ref="N324">IF(K324=39001,"True")</f>
        <v>0</v>
      </c>
      <c r="O324" s="222" t="b">
        <f t="array" ref="O324">IF(H324='Defects Status'!$N$2,"True")</f>
        <v>0</v>
      </c>
      <c r="P324" s="223">
        <f t="array" ref="P324">'Defects Status'!$N$2-'All Defects'!H324</f>
        <v>39001</v>
      </c>
      <c r="Q324" s="222" t="str">
        <f t="array" ref="Q324">IF(P324&gt;10,"Greater",IF(AND(P324&gt;=5,P324&lt;=10),"Between","Less than"))</f>
        <v>Greater</v>
      </c>
      <c r="R324" s="222" t="str">
        <f t="array" ref="R324">CONCATENATE(T324,"+",D324,"+",Q324)</f>
        <v>Open++Greater</v>
      </c>
      <c r="S324" s="222" t="b">
        <f t="array" ref="S324">IF(K324='Defects Status'!$N$2,"True")</f>
        <v>0</v>
      </c>
      <c r="T324" s="222" t="str">
        <f t="array" ref="T324">IF(C324 &lt;&gt; "Ready for Re-test",IF(C324 &lt;&gt; "Closed","Open","Closed"),"Ready for Re-test")</f>
        <v>Open</v>
      </c>
    </row>
    <row r="325" spans="12:20" x14ac:dyDescent="0.2">
      <c r="L325" s="219" t="str">
        <f t="array" ref="L325">IF(C325&lt;&gt; "Duplicate", IF(C325&lt;&gt; "Rejected", IF(C325&lt;&gt; "Deferred", CONCATENATE(C325,"+",D325),CONCATENATE("Closed+",D325)),CONCATENATE("Closed+",D325)),CONCATENATE("Closed+",D325))</f>
        <v>+</v>
      </c>
      <c r="M325" s="219" t="b">
        <f t="array" ref="M325">IF(H325=39001,"True")</f>
        <v>0</v>
      </c>
      <c r="N325" s="219" t="b">
        <f t="array" ref="N325">IF(K325=39001,"True")</f>
        <v>0</v>
      </c>
      <c r="O325" s="222" t="b">
        <f t="array" ref="O325">IF(H325='Defects Status'!$N$2,"True")</f>
        <v>0</v>
      </c>
      <c r="P325" s="223">
        <f t="array" ref="P325">'Defects Status'!$N$2-'All Defects'!H325</f>
        <v>39001</v>
      </c>
      <c r="Q325" s="222" t="str">
        <f t="array" ref="Q325">IF(P325&gt;10,"Greater",IF(AND(P325&gt;=5,P325&lt;=10),"Between","Less than"))</f>
        <v>Greater</v>
      </c>
      <c r="R325" s="222" t="str">
        <f t="array" ref="R325">CONCATENATE(T325,"+",D325,"+",Q325)</f>
        <v>Open++Greater</v>
      </c>
      <c r="S325" s="222" t="b">
        <f t="array" ref="S325">IF(K325='Defects Status'!$N$2,"True")</f>
        <v>0</v>
      </c>
      <c r="T325" s="222" t="str">
        <f t="array" ref="T325">IF(C325 &lt;&gt; "Ready for Re-test",IF(C325 &lt;&gt; "Closed","Open","Closed"),"Ready for Re-test")</f>
        <v>Open</v>
      </c>
    </row>
    <row r="326" spans="12:20" x14ac:dyDescent="0.2">
      <c r="L326" s="219" t="str">
        <f t="array" ref="L326">IF(C326&lt;&gt; "Duplicate", IF(C326&lt;&gt; "Rejected", IF(C326&lt;&gt; "Deferred", CONCATENATE(C326,"+",D326),CONCATENATE("Closed+",D326)),CONCATENATE("Closed+",D326)),CONCATENATE("Closed+",D326))</f>
        <v>+</v>
      </c>
      <c r="M326" s="219" t="b">
        <f t="array" ref="M326">IF(H326=39001,"True")</f>
        <v>0</v>
      </c>
      <c r="N326" s="219" t="b">
        <f t="array" ref="N326">IF(K326=39001,"True")</f>
        <v>0</v>
      </c>
      <c r="O326" s="222" t="b">
        <f t="array" ref="O326">IF(H326='Defects Status'!$N$2,"True")</f>
        <v>0</v>
      </c>
      <c r="P326" s="223">
        <f t="array" ref="P326">'Defects Status'!$N$2-'All Defects'!H326</f>
        <v>39001</v>
      </c>
      <c r="Q326" s="222" t="str">
        <f t="array" ref="Q326">IF(P326&gt;10,"Greater",IF(AND(P326&gt;=5,P326&lt;=10),"Between","Less than"))</f>
        <v>Greater</v>
      </c>
      <c r="R326" s="222" t="str">
        <f t="array" ref="R326">CONCATENATE(T326,"+",D326,"+",Q326)</f>
        <v>Open++Greater</v>
      </c>
      <c r="S326" s="222" t="b">
        <f t="array" ref="S326">IF(K326='Defects Status'!$N$2,"True")</f>
        <v>0</v>
      </c>
      <c r="T326" s="222" t="str">
        <f t="array" ref="T326">IF(C326 &lt;&gt; "Ready for Re-test",IF(C326 &lt;&gt; "Closed","Open","Closed"),"Ready for Re-test")</f>
        <v>Open</v>
      </c>
    </row>
    <row r="327" spans="12:20" x14ac:dyDescent="0.2">
      <c r="L327" s="219" t="str">
        <f t="array" ref="L327">IF(C327&lt;&gt; "Duplicate", IF(C327&lt;&gt; "Rejected", IF(C327&lt;&gt; "Deferred", CONCATENATE(C327,"+",D327),CONCATENATE("Closed+",D327)),CONCATENATE("Closed+",D327)),CONCATENATE("Closed+",D327))</f>
        <v>+</v>
      </c>
      <c r="M327" s="219" t="b">
        <f t="array" ref="M327">IF(H327=39001,"True")</f>
        <v>0</v>
      </c>
      <c r="N327" s="219" t="b">
        <f t="array" ref="N327">IF(K327=39001,"True")</f>
        <v>0</v>
      </c>
      <c r="O327" s="222" t="b">
        <f t="array" ref="O327">IF(H327='Defects Status'!$N$2,"True")</f>
        <v>0</v>
      </c>
      <c r="P327" s="223">
        <f t="array" ref="P327">'Defects Status'!$N$2-'All Defects'!H327</f>
        <v>39001</v>
      </c>
      <c r="Q327" s="222" t="str">
        <f t="array" ref="Q327">IF(P327&gt;10,"Greater",IF(AND(P327&gt;=5,P327&lt;=10),"Between","Less than"))</f>
        <v>Greater</v>
      </c>
      <c r="R327" s="222" t="str">
        <f t="array" ref="R327">CONCATENATE(T327,"+",D327,"+",Q327)</f>
        <v>Open++Greater</v>
      </c>
      <c r="S327" s="222" t="b">
        <f t="array" ref="S327">IF(K327='Defects Status'!$N$2,"True")</f>
        <v>0</v>
      </c>
      <c r="T327" s="222" t="str">
        <f t="array" ref="T327">IF(C327 &lt;&gt; "Ready for Re-test",IF(C327 &lt;&gt; "Closed","Open","Closed"),"Ready for Re-test")</f>
        <v>Open</v>
      </c>
    </row>
    <row r="328" spans="12:20" x14ac:dyDescent="0.2">
      <c r="L328" s="219" t="str">
        <f t="array" ref="L328">IF(C328&lt;&gt; "Duplicate", IF(C328&lt;&gt; "Rejected", IF(C328&lt;&gt; "Deferred", CONCATENATE(C328,"+",D328),CONCATENATE("Closed+",D328)),CONCATENATE("Closed+",D328)),CONCATENATE("Closed+",D328))</f>
        <v>+</v>
      </c>
      <c r="M328" s="219" t="b">
        <f t="array" ref="M328">IF(H328=39001,"True")</f>
        <v>0</v>
      </c>
      <c r="N328" s="219" t="b">
        <f t="array" ref="N328">IF(K328=39001,"True")</f>
        <v>0</v>
      </c>
      <c r="O328" s="222" t="b">
        <f t="array" ref="O328">IF(H328='Defects Status'!$N$2,"True")</f>
        <v>0</v>
      </c>
      <c r="P328" s="223">
        <f t="array" ref="P328">'Defects Status'!$N$2-'All Defects'!H328</f>
        <v>39001</v>
      </c>
      <c r="Q328" s="222" t="str">
        <f t="array" ref="Q328">IF(P328&gt;10,"Greater",IF(AND(P328&gt;=5,P328&lt;=10),"Between","Less than"))</f>
        <v>Greater</v>
      </c>
      <c r="R328" s="222" t="str">
        <f t="array" ref="R328">CONCATENATE(T328,"+",D328,"+",Q328)</f>
        <v>Open++Greater</v>
      </c>
      <c r="S328" s="222" t="b">
        <f t="array" ref="S328">IF(K328='Defects Status'!$N$2,"True")</f>
        <v>0</v>
      </c>
      <c r="T328" s="222" t="str">
        <f t="array" ref="T328">IF(C328 &lt;&gt; "Ready for Re-test",IF(C328 &lt;&gt; "Closed","Open","Closed"),"Ready for Re-test")</f>
        <v>Open</v>
      </c>
    </row>
    <row r="329" spans="12:20" x14ac:dyDescent="0.2">
      <c r="L329" s="219" t="str">
        <f t="array" ref="L329">IF(C329&lt;&gt; "Duplicate", IF(C329&lt;&gt; "Rejected", IF(C329&lt;&gt; "Deferred", CONCATENATE(C329,"+",D329),CONCATENATE("Closed+",D329)),CONCATENATE("Closed+",D329)),CONCATENATE("Closed+",D329))</f>
        <v>+</v>
      </c>
      <c r="M329" s="219" t="b">
        <f t="array" ref="M329">IF(H329=39001,"True")</f>
        <v>0</v>
      </c>
      <c r="N329" s="219" t="b">
        <f t="array" ref="N329">IF(K329=39001,"True")</f>
        <v>0</v>
      </c>
      <c r="O329" s="222" t="b">
        <f t="array" ref="O329">IF(H329='Defects Status'!$N$2,"True")</f>
        <v>0</v>
      </c>
      <c r="P329" s="223">
        <f t="array" ref="P329">'Defects Status'!$N$2-'All Defects'!H329</f>
        <v>39001</v>
      </c>
      <c r="Q329" s="222" t="str">
        <f t="array" ref="Q329">IF(P329&gt;10,"Greater",IF(AND(P329&gt;=5,P329&lt;=10),"Between","Less than"))</f>
        <v>Greater</v>
      </c>
      <c r="R329" s="222" t="str">
        <f t="array" ref="R329">CONCATENATE(T329,"+",D329,"+",Q329)</f>
        <v>Open++Greater</v>
      </c>
      <c r="S329" s="222" t="b">
        <f t="array" ref="S329">IF(K329='Defects Status'!$N$2,"True")</f>
        <v>0</v>
      </c>
      <c r="T329" s="222" t="str">
        <f t="array" ref="T329">IF(C329 &lt;&gt; "Ready for Re-test",IF(C329 &lt;&gt; "Closed","Open","Closed"),"Ready for Re-test")</f>
        <v>Open</v>
      </c>
    </row>
    <row r="330" spans="12:20" x14ac:dyDescent="0.2">
      <c r="L330" s="219" t="str">
        <f t="array" ref="L330">IF(C330&lt;&gt; "Duplicate", IF(C330&lt;&gt; "Rejected", IF(C330&lt;&gt; "Deferred", CONCATENATE(C330,"+",D330),CONCATENATE("Closed+",D330)),CONCATENATE("Closed+",D330)),CONCATENATE("Closed+",D330))</f>
        <v>+</v>
      </c>
      <c r="M330" s="219" t="b">
        <f t="array" ref="M330">IF(H330=39001,"True")</f>
        <v>0</v>
      </c>
      <c r="N330" s="219" t="b">
        <f t="array" ref="N330">IF(K330=39001,"True")</f>
        <v>0</v>
      </c>
      <c r="O330" s="222" t="b">
        <f t="array" ref="O330">IF(H330='Defects Status'!$N$2,"True")</f>
        <v>0</v>
      </c>
      <c r="P330" s="223">
        <f t="array" ref="P330">'Defects Status'!$N$2-'All Defects'!H330</f>
        <v>39001</v>
      </c>
      <c r="Q330" s="222" t="str">
        <f t="array" ref="Q330">IF(P330&gt;10,"Greater",IF(AND(P330&gt;=5,P330&lt;=10),"Between","Less than"))</f>
        <v>Greater</v>
      </c>
      <c r="R330" s="222" t="str">
        <f t="array" ref="R330">CONCATENATE(T330,"+",D330,"+",Q330)</f>
        <v>Open++Greater</v>
      </c>
      <c r="S330" s="222" t="b">
        <f t="array" ref="S330">IF(K330='Defects Status'!$N$2,"True")</f>
        <v>0</v>
      </c>
      <c r="T330" s="222" t="str">
        <f t="array" ref="T330">IF(C330 &lt;&gt; "Ready for Re-test",IF(C330 &lt;&gt; "Closed","Open","Closed"),"Ready for Re-test")</f>
        <v>Open</v>
      </c>
    </row>
    <row r="331" spans="12:20" x14ac:dyDescent="0.2">
      <c r="L331" s="219" t="str">
        <f t="array" ref="L331">IF(C331&lt;&gt; "Duplicate", IF(C331&lt;&gt; "Rejected", IF(C331&lt;&gt; "Deferred", CONCATENATE(C331,"+",D331),CONCATENATE("Closed+",D331)),CONCATENATE("Closed+",D331)),CONCATENATE("Closed+",D331))</f>
        <v>+</v>
      </c>
      <c r="M331" s="219" t="b">
        <f t="array" ref="M331">IF(H331=39001,"True")</f>
        <v>0</v>
      </c>
      <c r="N331" s="219" t="b">
        <f t="array" ref="N331">IF(K331=39001,"True")</f>
        <v>0</v>
      </c>
      <c r="O331" s="222" t="b">
        <f t="array" ref="O331">IF(H331='Defects Status'!$N$2,"True")</f>
        <v>0</v>
      </c>
      <c r="P331" s="223">
        <f t="array" ref="P331">'Defects Status'!$N$2-'All Defects'!H331</f>
        <v>39001</v>
      </c>
      <c r="Q331" s="222" t="str">
        <f t="array" ref="Q331">IF(P331&gt;10,"Greater",IF(AND(P331&gt;=5,P331&lt;=10),"Between","Less than"))</f>
        <v>Greater</v>
      </c>
      <c r="R331" s="222" t="str">
        <f t="array" ref="R331">CONCATENATE(T331,"+",D331,"+",Q331)</f>
        <v>Open++Greater</v>
      </c>
      <c r="S331" s="222" t="b">
        <f t="array" ref="S331">IF(K331='Defects Status'!$N$2,"True")</f>
        <v>0</v>
      </c>
      <c r="T331" s="222" t="str">
        <f t="array" ref="T331">IF(C331 &lt;&gt; "Ready for Re-test",IF(C331 &lt;&gt; "Closed","Open","Closed"),"Ready for Re-test")</f>
        <v>Open</v>
      </c>
    </row>
    <row r="332" spans="12:20" x14ac:dyDescent="0.2">
      <c r="L332" s="219" t="str">
        <f t="array" ref="L332">IF(C332&lt;&gt; "Duplicate", IF(C332&lt;&gt; "Rejected", IF(C332&lt;&gt; "Deferred", CONCATENATE(C332,"+",D332),CONCATENATE("Closed+",D332)),CONCATENATE("Closed+",D332)),CONCATENATE("Closed+",D332))</f>
        <v>+</v>
      </c>
      <c r="M332" s="219" t="b">
        <f t="array" ref="M332">IF(H332=39001,"True")</f>
        <v>0</v>
      </c>
      <c r="N332" s="219" t="b">
        <f t="array" ref="N332">IF(K332=39001,"True")</f>
        <v>0</v>
      </c>
      <c r="O332" s="222" t="b">
        <f t="array" ref="O332">IF(H332='Defects Status'!$N$2,"True")</f>
        <v>0</v>
      </c>
      <c r="P332" s="223">
        <f t="array" ref="P332">'Defects Status'!$N$2-'All Defects'!H332</f>
        <v>39001</v>
      </c>
      <c r="Q332" s="222" t="str">
        <f t="array" ref="Q332">IF(P332&gt;10,"Greater",IF(AND(P332&gt;=5,P332&lt;=10),"Between","Less than"))</f>
        <v>Greater</v>
      </c>
      <c r="R332" s="222" t="str">
        <f t="array" ref="R332">CONCATENATE(T332,"+",D332,"+",Q332)</f>
        <v>Open++Greater</v>
      </c>
      <c r="S332" s="222" t="b">
        <f t="array" ref="S332">IF(K332='Defects Status'!$N$2,"True")</f>
        <v>0</v>
      </c>
      <c r="T332" s="222" t="str">
        <f t="array" ref="T332">IF(C332 &lt;&gt; "Ready for Re-test",IF(C332 &lt;&gt; "Closed","Open","Closed"),"Ready for Re-test")</f>
        <v>Open</v>
      </c>
    </row>
    <row r="333" spans="12:20" x14ac:dyDescent="0.2">
      <c r="L333" s="219" t="str">
        <f t="array" ref="L333">IF(C333&lt;&gt; "Duplicate", IF(C333&lt;&gt; "Rejected", IF(C333&lt;&gt; "Deferred", CONCATENATE(C333,"+",D333),CONCATENATE("Closed+",D333)),CONCATENATE("Closed+",D333)),CONCATENATE("Closed+",D333))</f>
        <v>+</v>
      </c>
      <c r="M333" s="219" t="b">
        <f t="array" ref="M333">IF(H333=39001,"True")</f>
        <v>0</v>
      </c>
      <c r="N333" s="219" t="b">
        <f t="array" ref="N333">IF(K333=39001,"True")</f>
        <v>0</v>
      </c>
      <c r="O333" s="222" t="b">
        <f t="array" ref="O333">IF(H333='Defects Status'!$N$2,"True")</f>
        <v>0</v>
      </c>
      <c r="P333" s="223">
        <f t="array" ref="P333">'Defects Status'!$N$2-'All Defects'!H333</f>
        <v>39001</v>
      </c>
      <c r="Q333" s="222" t="str">
        <f t="array" ref="Q333">IF(P333&gt;10,"Greater",IF(AND(P333&gt;=5,P333&lt;=10),"Between","Less than"))</f>
        <v>Greater</v>
      </c>
      <c r="R333" s="222" t="str">
        <f t="array" ref="R333">CONCATENATE(T333,"+",D333,"+",Q333)</f>
        <v>Open++Greater</v>
      </c>
      <c r="S333" s="222" t="b">
        <f t="array" ref="S333">IF(K333='Defects Status'!$N$2,"True")</f>
        <v>0</v>
      </c>
      <c r="T333" s="222" t="str">
        <f t="array" ref="T333">IF(C333 &lt;&gt; "Ready for Re-test",IF(C333 &lt;&gt; "Closed","Open","Closed"),"Ready for Re-test")</f>
        <v>Open</v>
      </c>
    </row>
    <row r="334" spans="12:20" x14ac:dyDescent="0.2">
      <c r="L334" s="219" t="str">
        <f t="array" ref="L334">IF(C334&lt;&gt; "Duplicate", IF(C334&lt;&gt; "Rejected", IF(C334&lt;&gt; "Deferred", CONCATENATE(C334,"+",D334),CONCATENATE("Closed+",D334)),CONCATENATE("Closed+",D334)),CONCATENATE("Closed+",D334))</f>
        <v>+</v>
      </c>
      <c r="M334" s="219" t="b">
        <f t="array" ref="M334">IF(H334=39001,"True")</f>
        <v>0</v>
      </c>
      <c r="N334" s="219" t="b">
        <f t="array" ref="N334">IF(K334=39001,"True")</f>
        <v>0</v>
      </c>
      <c r="O334" s="222" t="b">
        <f t="array" ref="O334">IF(H334='Defects Status'!$N$2,"True")</f>
        <v>0</v>
      </c>
      <c r="P334" s="223">
        <f t="array" ref="P334">'Defects Status'!$N$2-'All Defects'!H334</f>
        <v>39001</v>
      </c>
      <c r="Q334" s="222" t="str">
        <f t="array" ref="Q334">IF(P334&gt;10,"Greater",IF(AND(P334&gt;=5,P334&lt;=10),"Between","Less than"))</f>
        <v>Greater</v>
      </c>
      <c r="R334" s="222" t="str">
        <f t="array" ref="R334">CONCATENATE(T334,"+",D334,"+",Q334)</f>
        <v>Open++Greater</v>
      </c>
      <c r="S334" s="222" t="b">
        <f t="array" ref="S334">IF(K334='Defects Status'!$N$2,"True")</f>
        <v>0</v>
      </c>
      <c r="T334" s="222" t="str">
        <f t="array" ref="T334">IF(C334 &lt;&gt; "Ready for Re-test",IF(C334 &lt;&gt; "Closed","Open","Closed"),"Ready for Re-test")</f>
        <v>Open</v>
      </c>
    </row>
    <row r="335" spans="12:20" x14ac:dyDescent="0.2">
      <c r="L335" s="219" t="str">
        <f t="array" ref="L335">IF(C335&lt;&gt; "Duplicate", IF(C335&lt;&gt; "Rejected", IF(C335&lt;&gt; "Deferred", CONCATENATE(C335,"+",D335),CONCATENATE("Closed+",D335)),CONCATENATE("Closed+",D335)),CONCATENATE("Closed+",D335))</f>
        <v>+</v>
      </c>
      <c r="M335" s="219" t="b">
        <f t="array" ref="M335">IF(H335=39001,"True")</f>
        <v>0</v>
      </c>
      <c r="N335" s="219" t="b">
        <f t="array" ref="N335">IF(K335=39001,"True")</f>
        <v>0</v>
      </c>
      <c r="O335" s="222" t="b">
        <f t="array" ref="O335">IF(H335='Defects Status'!$N$2,"True")</f>
        <v>0</v>
      </c>
      <c r="P335" s="223">
        <f t="array" ref="P335">'Defects Status'!$N$2-'All Defects'!H335</f>
        <v>39001</v>
      </c>
      <c r="Q335" s="222" t="str">
        <f t="array" ref="Q335">IF(P335&gt;10,"Greater",IF(AND(P335&gt;=5,P335&lt;=10),"Between","Less than"))</f>
        <v>Greater</v>
      </c>
      <c r="R335" s="222" t="str">
        <f t="array" ref="R335">CONCATENATE(T335,"+",D335,"+",Q335)</f>
        <v>Open++Greater</v>
      </c>
      <c r="S335" s="222" t="b">
        <f t="array" ref="S335">IF(K335='Defects Status'!$N$2,"True")</f>
        <v>0</v>
      </c>
      <c r="T335" s="222" t="str">
        <f t="array" ref="T335">IF(C335 &lt;&gt; "Ready for Re-test",IF(C335 &lt;&gt; "Closed","Open","Closed"),"Ready for Re-test")</f>
        <v>Open</v>
      </c>
    </row>
    <row r="336" spans="12:20" x14ac:dyDescent="0.2">
      <c r="L336" s="219" t="str">
        <f t="array" ref="L336">IF(C336&lt;&gt; "Duplicate", IF(C336&lt;&gt; "Rejected", IF(C336&lt;&gt; "Deferred", CONCATENATE(C336,"+",D336),CONCATENATE("Closed+",D336)),CONCATENATE("Closed+",D336)),CONCATENATE("Closed+",D336))</f>
        <v>+</v>
      </c>
      <c r="M336" s="219" t="b">
        <f t="array" ref="M336">IF(H336=39001,"True")</f>
        <v>0</v>
      </c>
      <c r="N336" s="219" t="b">
        <f t="array" ref="N336">IF(K336=39001,"True")</f>
        <v>0</v>
      </c>
      <c r="O336" s="222" t="b">
        <f t="array" ref="O336">IF(H336='Defects Status'!$N$2,"True")</f>
        <v>0</v>
      </c>
      <c r="P336" s="223">
        <f t="array" ref="P336">'Defects Status'!$N$2-'All Defects'!H336</f>
        <v>39001</v>
      </c>
      <c r="Q336" s="222" t="str">
        <f t="array" ref="Q336">IF(P336&gt;10,"Greater",IF(AND(P336&gt;=5,P336&lt;=10),"Between","Less than"))</f>
        <v>Greater</v>
      </c>
      <c r="R336" s="222" t="str">
        <f t="array" ref="R336">CONCATENATE(T336,"+",D336,"+",Q336)</f>
        <v>Open++Greater</v>
      </c>
      <c r="S336" s="222" t="b">
        <f t="array" ref="S336">IF(K336='Defects Status'!$N$2,"True")</f>
        <v>0</v>
      </c>
      <c r="T336" s="222" t="str">
        <f t="array" ref="T336">IF(C336 &lt;&gt; "Ready for Re-test",IF(C336 &lt;&gt; "Closed","Open","Closed"),"Ready for Re-test")</f>
        <v>Open</v>
      </c>
    </row>
    <row r="337" spans="12:20" x14ac:dyDescent="0.2">
      <c r="L337" s="219" t="str">
        <f t="array" ref="L337">IF(C337&lt;&gt; "Duplicate", IF(C337&lt;&gt; "Rejected", IF(C337&lt;&gt; "Deferred", CONCATENATE(C337,"+",D337),CONCATENATE("Closed+",D337)),CONCATENATE("Closed+",D337)),CONCATENATE("Closed+",D337))</f>
        <v>+</v>
      </c>
      <c r="M337" s="219" t="b">
        <f t="array" ref="M337">IF(H337=39001,"True")</f>
        <v>0</v>
      </c>
      <c r="N337" s="219" t="b">
        <f t="array" ref="N337">IF(K337=39001,"True")</f>
        <v>0</v>
      </c>
      <c r="O337" s="222" t="b">
        <f t="array" ref="O337">IF(H337='Defects Status'!$N$2,"True")</f>
        <v>0</v>
      </c>
      <c r="P337" s="223">
        <f t="array" ref="P337">'Defects Status'!$N$2-'All Defects'!H337</f>
        <v>39001</v>
      </c>
      <c r="Q337" s="222" t="str">
        <f t="array" ref="Q337">IF(P337&gt;10,"Greater",IF(AND(P337&gt;=5,P337&lt;=10),"Between","Less than"))</f>
        <v>Greater</v>
      </c>
      <c r="R337" s="222" t="str">
        <f t="array" ref="R337">CONCATENATE(T337,"+",D337,"+",Q337)</f>
        <v>Open++Greater</v>
      </c>
      <c r="S337" s="222" t="b">
        <f t="array" ref="S337">IF(K337='Defects Status'!$N$2,"True")</f>
        <v>0</v>
      </c>
      <c r="T337" s="222" t="str">
        <f t="array" ref="T337">IF(C337 &lt;&gt; "Ready for Re-test",IF(C337 &lt;&gt; "Closed","Open","Closed"),"Ready for Re-test")</f>
        <v>Open</v>
      </c>
    </row>
    <row r="338" spans="12:20" x14ac:dyDescent="0.2">
      <c r="L338" s="219" t="str">
        <f t="array" ref="L338">IF(C338&lt;&gt; "Duplicate", IF(C338&lt;&gt; "Rejected", IF(C338&lt;&gt; "Deferred", CONCATENATE(C338,"+",D338),CONCATENATE("Closed+",D338)),CONCATENATE("Closed+",D338)),CONCATENATE("Closed+",D338))</f>
        <v>+</v>
      </c>
      <c r="M338" s="219" t="b">
        <f t="array" ref="M338">IF(H338=39001,"True")</f>
        <v>0</v>
      </c>
      <c r="N338" s="219" t="b">
        <f t="array" ref="N338">IF(K338=39001,"True")</f>
        <v>0</v>
      </c>
      <c r="O338" s="222" t="b">
        <f t="array" ref="O338">IF(H338='Defects Status'!$N$2,"True")</f>
        <v>0</v>
      </c>
      <c r="P338" s="223">
        <f t="array" ref="P338">'Defects Status'!$N$2-'All Defects'!H338</f>
        <v>39001</v>
      </c>
      <c r="Q338" s="222" t="str">
        <f t="array" ref="Q338">IF(P338&gt;10,"Greater",IF(AND(P338&gt;=5,P338&lt;=10),"Between","Less than"))</f>
        <v>Greater</v>
      </c>
      <c r="R338" s="222" t="str">
        <f t="array" ref="R338">CONCATENATE(T338,"+",D338,"+",Q338)</f>
        <v>Open++Greater</v>
      </c>
      <c r="S338" s="222" t="b">
        <f t="array" ref="S338">IF(K338='Defects Status'!$N$2,"True")</f>
        <v>0</v>
      </c>
      <c r="T338" s="222" t="str">
        <f t="array" ref="T338">IF(C338 &lt;&gt; "Ready for Re-test",IF(C338 &lt;&gt; "Closed","Open","Closed"),"Ready for Re-test")</f>
        <v>Open</v>
      </c>
    </row>
    <row r="339" spans="12:20" x14ac:dyDescent="0.2">
      <c r="L339" s="219" t="str">
        <f t="array" ref="L339">IF(C339&lt;&gt; "Duplicate", IF(C339&lt;&gt; "Rejected", IF(C339&lt;&gt; "Deferred", CONCATENATE(C339,"+",D339),CONCATENATE("Closed+",D339)),CONCATENATE("Closed+",D339)),CONCATENATE("Closed+",D339))</f>
        <v>+</v>
      </c>
      <c r="M339" s="219" t="b">
        <f t="array" ref="M339">IF(H339=39001,"True")</f>
        <v>0</v>
      </c>
      <c r="N339" s="219" t="b">
        <f t="array" ref="N339">IF(K339=39001,"True")</f>
        <v>0</v>
      </c>
      <c r="O339" s="222" t="b">
        <f t="array" ref="O339">IF(H339='Defects Status'!$N$2,"True")</f>
        <v>0</v>
      </c>
      <c r="P339" s="223">
        <f t="array" ref="P339">'Defects Status'!$N$2-'All Defects'!H339</f>
        <v>39001</v>
      </c>
      <c r="Q339" s="222" t="str">
        <f t="array" ref="Q339">IF(P339&gt;10,"Greater",IF(AND(P339&gt;=5,P339&lt;=10),"Between","Less than"))</f>
        <v>Greater</v>
      </c>
      <c r="R339" s="222" t="str">
        <f t="array" ref="R339">CONCATENATE(T339,"+",D339,"+",Q339)</f>
        <v>Open++Greater</v>
      </c>
      <c r="S339" s="222" t="b">
        <f t="array" ref="S339">IF(K339='Defects Status'!$N$2,"True")</f>
        <v>0</v>
      </c>
      <c r="T339" s="222" t="str">
        <f t="array" ref="T339">IF(C339 &lt;&gt; "Ready for Re-test",IF(C339 &lt;&gt; "Closed","Open","Closed"),"Ready for Re-test")</f>
        <v>Open</v>
      </c>
    </row>
    <row r="340" spans="12:20" x14ac:dyDescent="0.2">
      <c r="L340" s="219" t="str">
        <f t="array" ref="L340">IF(C340&lt;&gt; "Duplicate", IF(C340&lt;&gt; "Rejected", IF(C340&lt;&gt; "Deferred", CONCATENATE(C340,"+",D340),CONCATENATE("Closed+",D340)),CONCATENATE("Closed+",D340)),CONCATENATE("Closed+",D340))</f>
        <v>+</v>
      </c>
      <c r="M340" s="219" t="b">
        <f t="array" ref="M340">IF(H340=39001,"True")</f>
        <v>0</v>
      </c>
      <c r="N340" s="219" t="b">
        <f t="array" ref="N340">IF(K340=39001,"True")</f>
        <v>0</v>
      </c>
      <c r="O340" s="222" t="b">
        <f t="array" ref="O340">IF(H340='Defects Status'!$N$2,"True")</f>
        <v>0</v>
      </c>
      <c r="P340" s="223">
        <f t="array" ref="P340">'Defects Status'!$N$2-'All Defects'!H340</f>
        <v>39001</v>
      </c>
      <c r="Q340" s="222" t="str">
        <f t="array" ref="Q340">IF(P340&gt;10,"Greater",IF(AND(P340&gt;=5,P340&lt;=10),"Between","Less than"))</f>
        <v>Greater</v>
      </c>
      <c r="R340" s="222" t="str">
        <f t="array" ref="R340">CONCATENATE(T340,"+",D340,"+",Q340)</f>
        <v>Open++Greater</v>
      </c>
      <c r="S340" s="222" t="b">
        <f t="array" ref="S340">IF(K340='Defects Status'!$N$2,"True")</f>
        <v>0</v>
      </c>
      <c r="T340" s="222" t="str">
        <f t="array" ref="T340">IF(C340 &lt;&gt; "Ready for Re-test",IF(C340 &lt;&gt; "Closed","Open","Closed"),"Ready for Re-test")</f>
        <v>Open</v>
      </c>
    </row>
    <row r="341" spans="12:20" x14ac:dyDescent="0.2">
      <c r="L341" s="219" t="str">
        <f t="array" ref="L341">IF(C341&lt;&gt; "Duplicate", IF(C341&lt;&gt; "Rejected", IF(C341&lt;&gt; "Deferred", CONCATENATE(C341,"+",D341),CONCATENATE("Closed+",D341)),CONCATENATE("Closed+",D341)),CONCATENATE("Closed+",D341))</f>
        <v>+</v>
      </c>
      <c r="M341" s="219" t="b">
        <f t="array" ref="M341">IF(H341=39001,"True")</f>
        <v>0</v>
      </c>
      <c r="N341" s="219" t="b">
        <f t="array" ref="N341">IF(K341=39001,"True")</f>
        <v>0</v>
      </c>
      <c r="O341" s="222" t="b">
        <f t="array" ref="O341">IF(H341='Defects Status'!$N$2,"True")</f>
        <v>0</v>
      </c>
      <c r="P341" s="223">
        <f t="array" ref="P341">'Defects Status'!$N$2-'All Defects'!H341</f>
        <v>39001</v>
      </c>
      <c r="Q341" s="222" t="str">
        <f t="array" ref="Q341">IF(P341&gt;10,"Greater",IF(AND(P341&gt;=5,P341&lt;=10),"Between","Less than"))</f>
        <v>Greater</v>
      </c>
      <c r="R341" s="222" t="str">
        <f t="array" ref="R341">CONCATENATE(T341,"+",D341,"+",Q341)</f>
        <v>Open++Greater</v>
      </c>
      <c r="S341" s="222" t="b">
        <f t="array" ref="S341">IF(K341='Defects Status'!$N$2,"True")</f>
        <v>0</v>
      </c>
      <c r="T341" s="222" t="str">
        <f t="array" ref="T341">IF(C341 &lt;&gt; "Ready for Re-test",IF(C341 &lt;&gt; "Closed","Open","Closed"),"Ready for Re-test")</f>
        <v>Open</v>
      </c>
    </row>
    <row r="342" spans="12:20" x14ac:dyDescent="0.2">
      <c r="L342" s="219" t="str">
        <f t="array" ref="L342">IF(C342&lt;&gt; "Duplicate", IF(C342&lt;&gt; "Rejected", IF(C342&lt;&gt; "Deferred", CONCATENATE(C342,"+",D342),CONCATENATE("Closed+",D342)),CONCATENATE("Closed+",D342)),CONCATENATE("Closed+",D342))</f>
        <v>+</v>
      </c>
      <c r="M342" s="219" t="b">
        <f t="array" ref="M342">IF(H342=39001,"True")</f>
        <v>0</v>
      </c>
      <c r="N342" s="219" t="b">
        <f t="array" ref="N342">IF(K342=39001,"True")</f>
        <v>0</v>
      </c>
      <c r="O342" s="222" t="b">
        <f t="array" ref="O342">IF(H342='Defects Status'!$N$2,"True")</f>
        <v>0</v>
      </c>
      <c r="P342" s="223">
        <f t="array" ref="P342">'Defects Status'!$N$2-'All Defects'!H342</f>
        <v>39001</v>
      </c>
      <c r="Q342" s="222" t="str">
        <f t="array" ref="Q342">IF(P342&gt;10,"Greater",IF(AND(P342&gt;=5,P342&lt;=10),"Between","Less than"))</f>
        <v>Greater</v>
      </c>
      <c r="R342" s="222" t="str">
        <f t="array" ref="R342">CONCATENATE(T342,"+",D342,"+",Q342)</f>
        <v>Open++Greater</v>
      </c>
      <c r="S342" s="222" t="b">
        <f t="array" ref="S342">IF(K342='Defects Status'!$N$2,"True")</f>
        <v>0</v>
      </c>
      <c r="T342" s="222" t="str">
        <f t="array" ref="T342">IF(C342 &lt;&gt; "Ready for Re-test",IF(C342 &lt;&gt; "Closed","Open","Closed"),"Ready for Re-test")</f>
        <v>Open</v>
      </c>
    </row>
    <row r="343" spans="12:20" x14ac:dyDescent="0.2">
      <c r="L343" s="219" t="str">
        <f t="array" ref="L343">IF(C343&lt;&gt; "Duplicate", IF(C343&lt;&gt; "Rejected", IF(C343&lt;&gt; "Deferred", CONCATENATE(C343,"+",D343),CONCATENATE("Closed+",D343)),CONCATENATE("Closed+",D343)),CONCATENATE("Closed+",D343))</f>
        <v>+</v>
      </c>
      <c r="M343" s="219" t="b">
        <f t="array" ref="M343">IF(H343=39001,"True")</f>
        <v>0</v>
      </c>
      <c r="N343" s="219" t="b">
        <f t="array" ref="N343">IF(K343=39001,"True")</f>
        <v>0</v>
      </c>
      <c r="O343" s="222" t="b">
        <f t="array" ref="O343">IF(H343='Defects Status'!$N$2,"True")</f>
        <v>0</v>
      </c>
      <c r="P343" s="223">
        <f t="array" ref="P343">'Defects Status'!$N$2-'All Defects'!H343</f>
        <v>39001</v>
      </c>
      <c r="Q343" s="222" t="str">
        <f t="array" ref="Q343">IF(P343&gt;10,"Greater",IF(AND(P343&gt;=5,P343&lt;=10),"Between","Less than"))</f>
        <v>Greater</v>
      </c>
      <c r="R343" s="222" t="str">
        <f t="array" ref="R343">CONCATENATE(T343,"+",D343,"+",Q343)</f>
        <v>Open++Greater</v>
      </c>
      <c r="S343" s="222" t="b">
        <f t="array" ref="S343">IF(K343='Defects Status'!$N$2,"True")</f>
        <v>0</v>
      </c>
      <c r="T343" s="222" t="str">
        <f t="array" ref="T343">IF(C343 &lt;&gt; "Ready for Re-test",IF(C343 &lt;&gt; "Closed","Open","Closed"),"Ready for Re-test")</f>
        <v>Open</v>
      </c>
    </row>
    <row r="344" spans="12:20" x14ac:dyDescent="0.2">
      <c r="L344" s="219" t="str">
        <f t="array" ref="L344">IF(C344&lt;&gt; "Duplicate", IF(C344&lt;&gt; "Rejected", IF(C344&lt;&gt; "Deferred", CONCATENATE(C344,"+",D344),CONCATENATE("Closed+",D344)),CONCATENATE("Closed+",D344)),CONCATENATE("Closed+",D344))</f>
        <v>+</v>
      </c>
      <c r="M344" s="219" t="b">
        <f t="array" ref="M344">IF(H344=39001,"True")</f>
        <v>0</v>
      </c>
      <c r="N344" s="219" t="b">
        <f t="array" ref="N344">IF(K344=39001,"True")</f>
        <v>0</v>
      </c>
      <c r="O344" s="222" t="b">
        <f t="array" ref="O344">IF(H344='Defects Status'!$N$2,"True")</f>
        <v>0</v>
      </c>
      <c r="P344" s="223">
        <f t="array" ref="P344">'Defects Status'!$N$2-'All Defects'!H344</f>
        <v>39001</v>
      </c>
      <c r="Q344" s="222" t="str">
        <f t="array" ref="Q344">IF(P344&gt;10,"Greater",IF(AND(P344&gt;=5,P344&lt;=10),"Between","Less than"))</f>
        <v>Greater</v>
      </c>
      <c r="R344" s="222" t="str">
        <f t="array" ref="R344">CONCATENATE(T344,"+",D344,"+",Q344)</f>
        <v>Open++Greater</v>
      </c>
      <c r="S344" s="222" t="b">
        <f t="array" ref="S344">IF(K344='Defects Status'!$N$2,"True")</f>
        <v>0</v>
      </c>
      <c r="T344" s="222" t="str">
        <f t="array" ref="T344">IF(C344 &lt;&gt; "Ready for Re-test",IF(C344 &lt;&gt; "Closed","Open","Closed"),"Ready for Re-test")</f>
        <v>Open</v>
      </c>
    </row>
    <row r="345" spans="12:20" x14ac:dyDescent="0.2">
      <c r="L345" s="219" t="str">
        <f t="array" ref="L345">IF(C345&lt;&gt; "Duplicate", IF(C345&lt;&gt; "Rejected", IF(C345&lt;&gt; "Deferred", CONCATENATE(C345,"+",D345),CONCATENATE("Closed+",D345)),CONCATENATE("Closed+",D345)),CONCATENATE("Closed+",D345))</f>
        <v>+</v>
      </c>
      <c r="M345" s="219" t="b">
        <f t="array" ref="M345">IF(H345=39001,"True")</f>
        <v>0</v>
      </c>
      <c r="N345" s="219" t="b">
        <f t="array" ref="N345">IF(K345=39001,"True")</f>
        <v>0</v>
      </c>
      <c r="O345" s="222" t="b">
        <f t="array" ref="O345">IF(H345='Defects Status'!$N$2,"True")</f>
        <v>0</v>
      </c>
      <c r="P345" s="223">
        <f t="array" ref="P345">'Defects Status'!$N$2-'All Defects'!H345</f>
        <v>39001</v>
      </c>
      <c r="Q345" s="222" t="str">
        <f t="array" ref="Q345">IF(P345&gt;10,"Greater",IF(AND(P345&gt;=5,P345&lt;=10),"Between","Less than"))</f>
        <v>Greater</v>
      </c>
      <c r="R345" s="222" t="str">
        <f t="array" ref="R345">CONCATENATE(T345,"+",D345,"+",Q345)</f>
        <v>Open++Greater</v>
      </c>
      <c r="S345" s="222" t="b">
        <f t="array" ref="S345">IF(K345='Defects Status'!$N$2,"True")</f>
        <v>0</v>
      </c>
      <c r="T345" s="222" t="str">
        <f t="array" ref="T345">IF(C345 &lt;&gt; "Ready for Re-test",IF(C345 &lt;&gt; "Closed","Open","Closed"),"Ready for Re-test")</f>
        <v>Open</v>
      </c>
    </row>
    <row r="346" spans="12:20" x14ac:dyDescent="0.2">
      <c r="L346" s="219" t="str">
        <f t="array" ref="L346">IF(C346&lt;&gt; "Duplicate", IF(C346&lt;&gt; "Rejected", IF(C346&lt;&gt; "Deferred", CONCATENATE(C346,"+",D346),CONCATENATE("Closed+",D346)),CONCATENATE("Closed+",D346)),CONCATENATE("Closed+",D346))</f>
        <v>+</v>
      </c>
      <c r="M346" s="219" t="b">
        <f t="array" ref="M346">IF(H346=39001,"True")</f>
        <v>0</v>
      </c>
      <c r="N346" s="219" t="b">
        <f t="array" ref="N346">IF(K346=39001,"True")</f>
        <v>0</v>
      </c>
      <c r="O346" s="222" t="b">
        <f t="array" ref="O346">IF(H346='Defects Status'!$N$2,"True")</f>
        <v>0</v>
      </c>
      <c r="P346" s="223">
        <f t="array" ref="P346">'Defects Status'!$N$2-'All Defects'!H346</f>
        <v>39001</v>
      </c>
      <c r="Q346" s="222" t="str">
        <f t="array" ref="Q346">IF(P346&gt;10,"Greater",IF(AND(P346&gt;=5,P346&lt;=10),"Between","Less than"))</f>
        <v>Greater</v>
      </c>
      <c r="R346" s="222" t="str">
        <f t="array" ref="R346">CONCATENATE(T346,"+",D346,"+",Q346)</f>
        <v>Open++Greater</v>
      </c>
      <c r="S346" s="222" t="b">
        <f t="array" ref="S346">IF(K346='Defects Status'!$N$2,"True")</f>
        <v>0</v>
      </c>
      <c r="T346" s="222" t="str">
        <f t="array" ref="T346">IF(C346 &lt;&gt; "Ready for Re-test",IF(C346 &lt;&gt; "Closed","Open","Closed"),"Ready for Re-test")</f>
        <v>Open</v>
      </c>
    </row>
    <row r="347" spans="12:20" x14ac:dyDescent="0.2">
      <c r="L347" s="219" t="str">
        <f t="array" ref="L347">IF(C347&lt;&gt; "Duplicate", IF(C347&lt;&gt; "Rejected", IF(C347&lt;&gt; "Deferred", CONCATENATE(C347,"+",D347),CONCATENATE("Closed+",D347)),CONCATENATE("Closed+",D347)),CONCATENATE("Closed+",D347))</f>
        <v>+</v>
      </c>
      <c r="M347" s="219" t="b">
        <f t="array" ref="M347">IF(H347=39001,"True")</f>
        <v>0</v>
      </c>
      <c r="N347" s="219" t="b">
        <f t="array" ref="N347">IF(K347=39001,"True")</f>
        <v>0</v>
      </c>
      <c r="O347" s="222" t="b">
        <f t="array" ref="O347">IF(H347='Defects Status'!$N$2,"True")</f>
        <v>0</v>
      </c>
      <c r="P347" s="223">
        <f t="array" ref="P347">'Defects Status'!$N$2-'All Defects'!H347</f>
        <v>39001</v>
      </c>
      <c r="Q347" s="222" t="str">
        <f t="array" ref="Q347">IF(P347&gt;10,"Greater",IF(AND(P347&gt;=5,P347&lt;=10),"Between","Less than"))</f>
        <v>Greater</v>
      </c>
      <c r="R347" s="222" t="str">
        <f t="array" ref="R347">CONCATENATE(T347,"+",D347,"+",Q347)</f>
        <v>Open++Greater</v>
      </c>
      <c r="S347" s="222" t="b">
        <f t="array" ref="S347">IF(K347='Defects Status'!$N$2,"True")</f>
        <v>0</v>
      </c>
      <c r="T347" s="222" t="str">
        <f t="array" ref="T347">IF(C347 &lt;&gt; "Ready for Re-test",IF(C347 &lt;&gt; "Closed","Open","Closed"),"Ready for Re-test")</f>
        <v>Open</v>
      </c>
    </row>
    <row r="348" spans="12:20" x14ac:dyDescent="0.2">
      <c r="L348" s="219" t="str">
        <f t="array" ref="L348">IF(C348&lt;&gt; "Duplicate", IF(C348&lt;&gt; "Rejected", IF(C348&lt;&gt; "Deferred", CONCATENATE(C348,"+",D348),CONCATENATE("Closed+",D348)),CONCATENATE("Closed+",D348)),CONCATENATE("Closed+",D348))</f>
        <v>+</v>
      </c>
      <c r="M348" s="219" t="b">
        <f t="array" ref="M348">IF(H348=39001,"True")</f>
        <v>0</v>
      </c>
      <c r="N348" s="219" t="b">
        <f t="array" ref="N348">IF(K348=39001,"True")</f>
        <v>0</v>
      </c>
      <c r="O348" s="222" t="b">
        <f t="array" ref="O348">IF(H348='Defects Status'!$N$2,"True")</f>
        <v>0</v>
      </c>
      <c r="P348" s="223">
        <f t="array" ref="P348">'Defects Status'!$N$2-'All Defects'!H348</f>
        <v>39001</v>
      </c>
      <c r="Q348" s="222" t="str">
        <f t="array" ref="Q348">IF(P348&gt;10,"Greater",IF(AND(P348&gt;=5,P348&lt;=10),"Between","Less than"))</f>
        <v>Greater</v>
      </c>
      <c r="R348" s="222" t="str">
        <f t="array" ref="R348">CONCATENATE(T348,"+",D348,"+",Q348)</f>
        <v>Open++Greater</v>
      </c>
      <c r="S348" s="222" t="b">
        <f t="array" ref="S348">IF(K348='Defects Status'!$N$2,"True")</f>
        <v>0</v>
      </c>
      <c r="T348" s="222" t="str">
        <f t="array" ref="T348">IF(C348 &lt;&gt; "Ready for Re-test",IF(C348 &lt;&gt; "Closed","Open","Closed"),"Ready for Re-test")</f>
        <v>Open</v>
      </c>
    </row>
    <row r="349" spans="12:20" x14ac:dyDescent="0.2">
      <c r="L349" s="219" t="str">
        <f t="array" ref="L349">IF(C349&lt;&gt; "Duplicate", IF(C349&lt;&gt; "Rejected", IF(C349&lt;&gt; "Deferred", CONCATENATE(C349,"+",D349),CONCATENATE("Closed+",D349)),CONCATENATE("Closed+",D349)),CONCATENATE("Closed+",D349))</f>
        <v>+</v>
      </c>
      <c r="M349" s="219" t="b">
        <f t="array" ref="M349">IF(H349=39001,"True")</f>
        <v>0</v>
      </c>
      <c r="N349" s="219" t="b">
        <f t="array" ref="N349">IF(K349=39001,"True")</f>
        <v>0</v>
      </c>
      <c r="O349" s="222" t="b">
        <f t="array" ref="O349">IF(H349='Defects Status'!$N$2,"True")</f>
        <v>0</v>
      </c>
      <c r="P349" s="223">
        <f t="array" ref="P349">'Defects Status'!$N$2-'All Defects'!H349</f>
        <v>39001</v>
      </c>
      <c r="Q349" s="222" t="str">
        <f t="array" ref="Q349">IF(P349&gt;10,"Greater",IF(AND(P349&gt;=5,P349&lt;=10),"Between","Less than"))</f>
        <v>Greater</v>
      </c>
      <c r="R349" s="222" t="str">
        <f t="array" ref="R349">CONCATENATE(T349,"+",D349,"+",Q349)</f>
        <v>Open++Greater</v>
      </c>
      <c r="S349" s="222" t="b">
        <f t="array" ref="S349">IF(K349='Defects Status'!$N$2,"True")</f>
        <v>0</v>
      </c>
      <c r="T349" s="222" t="str">
        <f t="array" ref="T349">IF(C349 &lt;&gt; "Ready for Re-test",IF(C349 &lt;&gt; "Closed","Open","Closed"),"Ready for Re-test")</f>
        <v>Open</v>
      </c>
    </row>
    <row r="350" spans="12:20" x14ac:dyDescent="0.2">
      <c r="L350" s="219" t="str">
        <f t="array" ref="L350">IF(C350&lt;&gt; "Duplicate", IF(C350&lt;&gt; "Rejected", IF(C350&lt;&gt; "Deferred", CONCATENATE(C350,"+",D350),CONCATENATE("Closed+",D350)),CONCATENATE("Closed+",D350)),CONCATENATE("Closed+",D350))</f>
        <v>+</v>
      </c>
      <c r="M350" s="219" t="b">
        <f t="array" ref="M350">IF(H350=39001,"True")</f>
        <v>0</v>
      </c>
      <c r="N350" s="219" t="b">
        <f t="array" ref="N350">IF(K350=39001,"True")</f>
        <v>0</v>
      </c>
      <c r="O350" s="222" t="b">
        <f t="array" ref="O350">IF(H350='Defects Status'!$N$2,"True")</f>
        <v>0</v>
      </c>
      <c r="P350" s="223">
        <f t="array" ref="P350">'Defects Status'!$N$2-'All Defects'!H350</f>
        <v>39001</v>
      </c>
      <c r="Q350" s="222" t="str">
        <f t="array" ref="Q350">IF(P350&gt;10,"Greater",IF(AND(P350&gt;=5,P350&lt;=10),"Between","Less than"))</f>
        <v>Greater</v>
      </c>
      <c r="R350" s="222" t="str">
        <f t="array" ref="R350">CONCATENATE(T350,"+",D350,"+",Q350)</f>
        <v>Open++Greater</v>
      </c>
      <c r="S350" s="222" t="b">
        <f t="array" ref="S350">IF(K350='Defects Status'!$N$2,"True")</f>
        <v>0</v>
      </c>
      <c r="T350" s="222" t="str">
        <f t="array" ref="T350">IF(C350 &lt;&gt; "Ready for Re-test",IF(C350 &lt;&gt; "Closed","Open","Closed"),"Ready for Re-test")</f>
        <v>Open</v>
      </c>
    </row>
    <row r="351" spans="12:20" x14ac:dyDescent="0.2">
      <c r="L351" s="219" t="str">
        <f t="array" ref="L351">IF(C351&lt;&gt; "Duplicate", IF(C351&lt;&gt; "Rejected", IF(C351&lt;&gt; "Deferred", CONCATENATE(C351,"+",D351),CONCATENATE("Closed+",D351)),CONCATENATE("Closed+",D351)),CONCATENATE("Closed+",D351))</f>
        <v>+</v>
      </c>
      <c r="M351" s="219" t="b">
        <f t="array" ref="M351">IF(H351=39001,"True")</f>
        <v>0</v>
      </c>
      <c r="N351" s="219" t="b">
        <f t="array" ref="N351">IF(K351=39001,"True")</f>
        <v>0</v>
      </c>
      <c r="O351" s="222" t="b">
        <f t="array" ref="O351">IF(H351='Defects Status'!$N$2,"True")</f>
        <v>0</v>
      </c>
      <c r="P351" s="223">
        <f t="array" ref="P351">'Defects Status'!$N$2-'All Defects'!H351</f>
        <v>39001</v>
      </c>
      <c r="Q351" s="222" t="str">
        <f t="array" ref="Q351">IF(P351&gt;10,"Greater",IF(AND(P351&gt;=5,P351&lt;=10),"Between","Less than"))</f>
        <v>Greater</v>
      </c>
      <c r="R351" s="222" t="str">
        <f t="array" ref="R351">CONCATENATE(T351,"+",D351,"+",Q351)</f>
        <v>Open++Greater</v>
      </c>
      <c r="S351" s="222" t="b">
        <f t="array" ref="S351">IF(K351='Defects Status'!$N$2,"True")</f>
        <v>0</v>
      </c>
      <c r="T351" s="222" t="str">
        <f t="array" ref="T351">IF(C351 &lt;&gt; "Ready for Re-test",IF(C351 &lt;&gt; "Closed","Open","Closed"),"Ready for Re-test")</f>
        <v>Open</v>
      </c>
    </row>
    <row r="352" spans="12:20" x14ac:dyDescent="0.2">
      <c r="L352" s="219" t="str">
        <f t="array" ref="L352">IF(C352&lt;&gt; "Duplicate", IF(C352&lt;&gt; "Rejected", IF(C352&lt;&gt; "Deferred", CONCATENATE(C352,"+",D352),CONCATENATE("Closed+",D352)),CONCATENATE("Closed+",D352)),CONCATENATE("Closed+",D352))</f>
        <v>+</v>
      </c>
      <c r="M352" s="219" t="b">
        <f t="array" ref="M352">IF(H352=39001,"True")</f>
        <v>0</v>
      </c>
      <c r="N352" s="219" t="b">
        <f t="array" ref="N352">IF(K352=39001,"True")</f>
        <v>0</v>
      </c>
      <c r="O352" s="222" t="b">
        <f t="array" ref="O352">IF(H352='Defects Status'!$N$2,"True")</f>
        <v>0</v>
      </c>
      <c r="P352" s="223">
        <f t="array" ref="P352">'Defects Status'!$N$2-'All Defects'!H352</f>
        <v>39001</v>
      </c>
      <c r="Q352" s="222" t="str">
        <f t="array" ref="Q352">IF(P352&gt;10,"Greater",IF(AND(P352&gt;=5,P352&lt;=10),"Between","Less than"))</f>
        <v>Greater</v>
      </c>
      <c r="R352" s="222" t="str">
        <f t="array" ref="R352">CONCATENATE(T352,"+",D352,"+",Q352)</f>
        <v>Open++Greater</v>
      </c>
      <c r="S352" s="222" t="b">
        <f t="array" ref="S352">IF(K352='Defects Status'!$N$2,"True")</f>
        <v>0</v>
      </c>
      <c r="T352" s="222" t="str">
        <f t="array" ref="T352">IF(C352 &lt;&gt; "Ready for Re-test",IF(C352 &lt;&gt; "Closed","Open","Closed"),"Ready for Re-test")</f>
        <v>Open</v>
      </c>
    </row>
    <row r="353" spans="12:20" x14ac:dyDescent="0.2">
      <c r="L353" s="219" t="str">
        <f t="array" ref="L353">IF(C353&lt;&gt; "Duplicate", IF(C353&lt;&gt; "Rejected", IF(C353&lt;&gt; "Deferred", CONCATENATE(C353,"+",D353),CONCATENATE("Closed+",D353)),CONCATENATE("Closed+",D353)),CONCATENATE("Closed+",D353))</f>
        <v>+</v>
      </c>
      <c r="M353" s="219" t="b">
        <f t="array" ref="M353">IF(H353=39001,"True")</f>
        <v>0</v>
      </c>
      <c r="N353" s="219" t="b">
        <f t="array" ref="N353">IF(K353=39001,"True")</f>
        <v>0</v>
      </c>
      <c r="O353" s="222" t="b">
        <f t="array" ref="O353">IF(H353='Defects Status'!$N$2,"True")</f>
        <v>0</v>
      </c>
      <c r="P353" s="223">
        <f t="array" ref="P353">'Defects Status'!$N$2-'All Defects'!H353</f>
        <v>39001</v>
      </c>
      <c r="Q353" s="222" t="str">
        <f t="array" ref="Q353">IF(P353&gt;10,"Greater",IF(AND(P353&gt;=5,P353&lt;=10),"Between","Less than"))</f>
        <v>Greater</v>
      </c>
      <c r="R353" s="222" t="str">
        <f t="array" ref="R353">CONCATENATE(T353,"+",D353,"+",Q353)</f>
        <v>Open++Greater</v>
      </c>
      <c r="S353" s="222" t="b">
        <f t="array" ref="S353">IF(K353='Defects Status'!$N$2,"True")</f>
        <v>0</v>
      </c>
      <c r="T353" s="222" t="str">
        <f t="array" ref="T353">IF(C353 &lt;&gt; "Ready for Re-test",IF(C353 &lt;&gt; "Closed","Open","Closed"),"Ready for Re-test")</f>
        <v>Open</v>
      </c>
    </row>
    <row r="354" spans="12:20" x14ac:dyDescent="0.2">
      <c r="L354" s="219" t="str">
        <f t="array" ref="L354">IF(C354&lt;&gt; "Duplicate", IF(C354&lt;&gt; "Rejected", IF(C354&lt;&gt; "Deferred", CONCATENATE(C354,"+",D354),CONCATENATE("Closed+",D354)),CONCATENATE("Closed+",D354)),CONCATENATE("Closed+",D354))</f>
        <v>+</v>
      </c>
      <c r="M354" s="219" t="b">
        <f t="array" ref="M354">IF(H354=39001,"True")</f>
        <v>0</v>
      </c>
      <c r="N354" s="219" t="b">
        <f t="array" ref="N354">IF(K354=39001,"True")</f>
        <v>0</v>
      </c>
      <c r="O354" s="222" t="b">
        <f t="array" ref="O354">IF(H354='Defects Status'!$N$2,"True")</f>
        <v>0</v>
      </c>
      <c r="P354" s="223">
        <f t="array" ref="P354">'Defects Status'!$N$2-'All Defects'!H354</f>
        <v>39001</v>
      </c>
      <c r="Q354" s="222" t="str">
        <f t="array" ref="Q354">IF(P354&gt;10,"Greater",IF(AND(P354&gt;=5,P354&lt;=10),"Between","Less than"))</f>
        <v>Greater</v>
      </c>
      <c r="R354" s="222" t="str">
        <f t="array" ref="R354">CONCATENATE(T354,"+",D354,"+",Q354)</f>
        <v>Open++Greater</v>
      </c>
      <c r="S354" s="222" t="b">
        <f t="array" ref="S354">IF(K354='Defects Status'!$N$2,"True")</f>
        <v>0</v>
      </c>
      <c r="T354" s="222" t="str">
        <f t="array" ref="T354">IF(C354 &lt;&gt; "Ready for Re-test",IF(C354 &lt;&gt; "Closed","Open","Closed"),"Ready for Re-test")</f>
        <v>Open</v>
      </c>
    </row>
    <row r="355" spans="12:20" x14ac:dyDescent="0.2">
      <c r="L355" s="219" t="str">
        <f t="array" ref="L355">IF(C355&lt;&gt; "Duplicate", IF(C355&lt;&gt; "Rejected", IF(C355&lt;&gt; "Deferred", CONCATENATE(C355,"+",D355),CONCATENATE("Closed+",D355)),CONCATENATE("Closed+",D355)),CONCATENATE("Closed+",D355))</f>
        <v>+</v>
      </c>
      <c r="M355" s="219" t="b">
        <f t="array" ref="M355">IF(H355=39001,"True")</f>
        <v>0</v>
      </c>
      <c r="N355" s="219" t="b">
        <f t="array" ref="N355">IF(K355=39001,"True")</f>
        <v>0</v>
      </c>
      <c r="O355" s="222" t="b">
        <f t="array" ref="O355">IF(H355='Defects Status'!$N$2,"True")</f>
        <v>0</v>
      </c>
      <c r="P355" s="223">
        <f t="array" ref="P355">'Defects Status'!$N$2-'All Defects'!H355</f>
        <v>39001</v>
      </c>
      <c r="Q355" s="222" t="str">
        <f t="array" ref="Q355">IF(P355&gt;10,"Greater",IF(AND(P355&gt;=5,P355&lt;=10),"Between","Less than"))</f>
        <v>Greater</v>
      </c>
      <c r="R355" s="222" t="str">
        <f t="array" ref="R355">CONCATENATE(T355,"+",D355,"+",Q355)</f>
        <v>Open++Greater</v>
      </c>
      <c r="S355" s="222" t="b">
        <f t="array" ref="S355">IF(K355='Defects Status'!$N$2,"True")</f>
        <v>0</v>
      </c>
      <c r="T355" s="222" t="str">
        <f t="array" ref="T355">IF(C355 &lt;&gt; "Ready for Re-test",IF(C355 &lt;&gt; "Closed","Open","Closed"),"Ready for Re-test")</f>
        <v>Open</v>
      </c>
    </row>
    <row r="356" spans="12:20" x14ac:dyDescent="0.2">
      <c r="L356" s="219" t="str">
        <f t="array" ref="L356">IF(C356&lt;&gt; "Duplicate", IF(C356&lt;&gt; "Rejected", IF(C356&lt;&gt; "Deferred", CONCATENATE(C356,"+",D356),CONCATENATE("Closed+",D356)),CONCATENATE("Closed+",D356)),CONCATENATE("Closed+",D356))</f>
        <v>+</v>
      </c>
      <c r="M356" s="219" t="b">
        <f t="array" ref="M356">IF(H356=39001,"True")</f>
        <v>0</v>
      </c>
      <c r="N356" s="219" t="b">
        <f t="array" ref="N356">IF(K356=39001,"True")</f>
        <v>0</v>
      </c>
      <c r="O356" s="222" t="b">
        <f t="array" ref="O356">IF(H356='Defects Status'!$N$2,"True")</f>
        <v>0</v>
      </c>
      <c r="P356" s="223">
        <f t="array" ref="P356">'Defects Status'!$N$2-'All Defects'!H356</f>
        <v>39001</v>
      </c>
      <c r="Q356" s="222" t="str">
        <f t="array" ref="Q356">IF(P356&gt;10,"Greater",IF(AND(P356&gt;=5,P356&lt;=10),"Between","Less than"))</f>
        <v>Greater</v>
      </c>
      <c r="R356" s="222" t="str">
        <f t="array" ref="R356">CONCATENATE(T356,"+",D356,"+",Q356)</f>
        <v>Open++Greater</v>
      </c>
      <c r="S356" s="222" t="b">
        <f t="array" ref="S356">IF(K356='Defects Status'!$N$2,"True")</f>
        <v>0</v>
      </c>
      <c r="T356" s="222" t="str">
        <f t="array" ref="T356">IF(C356 &lt;&gt; "Ready for Re-test",IF(C356 &lt;&gt; "Closed","Open","Closed"),"Ready for Re-test")</f>
        <v>Open</v>
      </c>
    </row>
    <row r="357" spans="12:20" x14ac:dyDescent="0.2">
      <c r="L357" s="219" t="str">
        <f t="array" ref="L357">IF(C357&lt;&gt; "Duplicate", IF(C357&lt;&gt; "Rejected", IF(C357&lt;&gt; "Deferred", CONCATENATE(C357,"+",D357),CONCATENATE("Closed+",D357)),CONCATENATE("Closed+",D357)),CONCATENATE("Closed+",D357))</f>
        <v>+</v>
      </c>
      <c r="M357" s="219" t="b">
        <f t="array" ref="M357">IF(H357=39001,"True")</f>
        <v>0</v>
      </c>
      <c r="N357" s="219" t="b">
        <f t="array" ref="N357">IF(K357=39001,"True")</f>
        <v>0</v>
      </c>
      <c r="O357" s="222" t="b">
        <f t="array" ref="O357">IF(H357='Defects Status'!$N$2,"True")</f>
        <v>0</v>
      </c>
      <c r="P357" s="223">
        <f t="array" ref="P357">'Defects Status'!$N$2-'All Defects'!H357</f>
        <v>39001</v>
      </c>
      <c r="Q357" s="222" t="str">
        <f t="array" ref="Q357">IF(P357&gt;10,"Greater",IF(AND(P357&gt;=5,P357&lt;=10),"Between","Less than"))</f>
        <v>Greater</v>
      </c>
      <c r="R357" s="222" t="str">
        <f t="array" ref="R357">CONCATENATE(T357,"+",D357,"+",Q357)</f>
        <v>Open++Greater</v>
      </c>
      <c r="S357" s="222" t="b">
        <f t="array" ref="S357">IF(K357='Defects Status'!$N$2,"True")</f>
        <v>0</v>
      </c>
      <c r="T357" s="222" t="str">
        <f t="array" ref="T357">IF(C357 &lt;&gt; "Ready for Re-test",IF(C357 &lt;&gt; "Closed","Open","Closed"),"Ready for Re-test")</f>
        <v>Open</v>
      </c>
    </row>
    <row r="358" spans="12:20" x14ac:dyDescent="0.2">
      <c r="L358" s="219" t="str">
        <f t="array" ref="L358">IF(C358&lt;&gt; "Duplicate", IF(C358&lt;&gt; "Rejected", IF(C358&lt;&gt; "Deferred", CONCATENATE(C358,"+",D358),CONCATENATE("Closed+",D358)),CONCATENATE("Closed+",D358)),CONCATENATE("Closed+",D358))</f>
        <v>+</v>
      </c>
      <c r="M358" s="219" t="b">
        <f t="array" ref="M358">IF(H358=39001,"True")</f>
        <v>0</v>
      </c>
      <c r="N358" s="219" t="b">
        <f t="array" ref="N358">IF(K358=39001,"True")</f>
        <v>0</v>
      </c>
      <c r="O358" s="222" t="b">
        <f t="array" ref="O358">IF(H358='Defects Status'!$N$2,"True")</f>
        <v>0</v>
      </c>
      <c r="P358" s="223">
        <f t="array" ref="P358">'Defects Status'!$N$2-'All Defects'!H358</f>
        <v>39001</v>
      </c>
      <c r="Q358" s="222" t="str">
        <f t="array" ref="Q358">IF(P358&gt;10,"Greater",IF(AND(P358&gt;=5,P358&lt;=10),"Between","Less than"))</f>
        <v>Greater</v>
      </c>
      <c r="R358" s="222" t="str">
        <f t="array" ref="R358">CONCATENATE(T358,"+",D358,"+",Q358)</f>
        <v>Open++Greater</v>
      </c>
      <c r="S358" s="222" t="b">
        <f t="array" ref="S358">IF(K358='Defects Status'!$N$2,"True")</f>
        <v>0</v>
      </c>
      <c r="T358" s="222" t="str">
        <f t="array" ref="T358">IF(C358 &lt;&gt; "Ready for Re-test",IF(C358 &lt;&gt; "Closed","Open","Closed"),"Ready for Re-test")</f>
        <v>Open</v>
      </c>
    </row>
    <row r="359" spans="12:20" x14ac:dyDescent="0.2">
      <c r="L359" s="219" t="str">
        <f t="array" ref="L359">IF(C359&lt;&gt; "Duplicate", IF(C359&lt;&gt; "Rejected", IF(C359&lt;&gt; "Deferred", CONCATENATE(C359,"+",D359),CONCATENATE("Closed+",D359)),CONCATENATE("Closed+",D359)),CONCATENATE("Closed+",D359))</f>
        <v>+</v>
      </c>
      <c r="M359" s="219" t="b">
        <f t="array" ref="M359">IF(H359=39001,"True")</f>
        <v>0</v>
      </c>
      <c r="N359" s="219" t="b">
        <f t="array" ref="N359">IF(K359=39001,"True")</f>
        <v>0</v>
      </c>
      <c r="O359" s="222" t="b">
        <f t="array" ref="O359">IF(H359='Defects Status'!$N$2,"True")</f>
        <v>0</v>
      </c>
      <c r="P359" s="223">
        <f t="array" ref="P359">'Defects Status'!$N$2-'All Defects'!H359</f>
        <v>39001</v>
      </c>
      <c r="Q359" s="222" t="str">
        <f t="array" ref="Q359">IF(P359&gt;10,"Greater",IF(AND(P359&gt;=5,P359&lt;=10),"Between","Less than"))</f>
        <v>Greater</v>
      </c>
      <c r="R359" s="222" t="str">
        <f t="array" ref="R359">CONCATENATE(T359,"+",D359,"+",Q359)</f>
        <v>Open++Greater</v>
      </c>
      <c r="S359" s="222" t="b">
        <f t="array" ref="S359">IF(K359='Defects Status'!$N$2,"True")</f>
        <v>0</v>
      </c>
      <c r="T359" s="222" t="str">
        <f t="array" ref="T359">IF(C359 &lt;&gt; "Ready for Re-test",IF(C359 &lt;&gt; "Closed","Open","Closed"),"Ready for Re-test")</f>
        <v>Open</v>
      </c>
    </row>
    <row r="360" spans="12:20" x14ac:dyDescent="0.2">
      <c r="L360" s="219" t="str">
        <f t="array" ref="L360">IF(C360&lt;&gt; "Duplicate", IF(C360&lt;&gt; "Rejected", IF(C360&lt;&gt; "Deferred", CONCATENATE(C360,"+",D360),CONCATENATE("Closed+",D360)),CONCATENATE("Closed+",D360)),CONCATENATE("Closed+",D360))</f>
        <v>+</v>
      </c>
      <c r="M360" s="219" t="b">
        <f t="array" ref="M360">IF(H360=39001,"True")</f>
        <v>0</v>
      </c>
      <c r="N360" s="219" t="b">
        <f t="array" ref="N360">IF(K360=39001,"True")</f>
        <v>0</v>
      </c>
      <c r="O360" s="222" t="b">
        <f t="array" ref="O360">IF(H360='Defects Status'!$N$2,"True")</f>
        <v>0</v>
      </c>
      <c r="P360" s="223">
        <f t="array" ref="P360">'Defects Status'!$N$2-'All Defects'!H360</f>
        <v>39001</v>
      </c>
      <c r="Q360" s="222" t="str">
        <f t="array" ref="Q360">IF(P360&gt;10,"Greater",IF(AND(P360&gt;=5,P360&lt;=10),"Between","Less than"))</f>
        <v>Greater</v>
      </c>
      <c r="R360" s="222" t="str">
        <f t="array" ref="R360">CONCATENATE(T360,"+",D360,"+",Q360)</f>
        <v>Open++Greater</v>
      </c>
      <c r="S360" s="222" t="b">
        <f t="array" ref="S360">IF(K360='Defects Status'!$N$2,"True")</f>
        <v>0</v>
      </c>
      <c r="T360" s="222" t="str">
        <f t="array" ref="T360">IF(C360 &lt;&gt; "Ready for Re-test",IF(C360 &lt;&gt; "Closed","Open","Closed"),"Ready for Re-test")</f>
        <v>Open</v>
      </c>
    </row>
    <row r="361" spans="12:20" x14ac:dyDescent="0.2">
      <c r="L361" s="219" t="str">
        <f t="array" ref="L361">IF(C361&lt;&gt; "Duplicate", IF(C361&lt;&gt; "Rejected", IF(C361&lt;&gt; "Deferred", CONCATENATE(C361,"+",D361),CONCATENATE("Closed+",D361)),CONCATENATE("Closed+",D361)),CONCATENATE("Closed+",D361))</f>
        <v>+</v>
      </c>
      <c r="M361" s="219" t="b">
        <f t="array" ref="M361">IF(H361=39001,"True")</f>
        <v>0</v>
      </c>
      <c r="N361" s="219" t="b">
        <f t="array" ref="N361">IF(K361=39001,"True")</f>
        <v>0</v>
      </c>
      <c r="O361" s="222" t="b">
        <f t="array" ref="O361">IF(H361='Defects Status'!$N$2,"True")</f>
        <v>0</v>
      </c>
      <c r="P361" s="223">
        <f t="array" ref="P361">'Defects Status'!$N$2-'All Defects'!H361</f>
        <v>39001</v>
      </c>
      <c r="Q361" s="222" t="str">
        <f t="array" ref="Q361">IF(P361&gt;10,"Greater",IF(AND(P361&gt;=5,P361&lt;=10),"Between","Less than"))</f>
        <v>Greater</v>
      </c>
      <c r="R361" s="222" t="str">
        <f t="array" ref="R361">CONCATENATE(T361,"+",D361,"+",Q361)</f>
        <v>Open++Greater</v>
      </c>
      <c r="S361" s="222" t="b">
        <f t="array" ref="S361">IF(K361='Defects Status'!$N$2,"True")</f>
        <v>0</v>
      </c>
      <c r="T361" s="222" t="str">
        <f t="array" ref="T361">IF(C361 &lt;&gt; "Ready for Re-test",IF(C361 &lt;&gt; "Closed","Open","Closed"),"Ready for Re-test")</f>
        <v>Open</v>
      </c>
    </row>
    <row r="362" spans="12:20" x14ac:dyDescent="0.2">
      <c r="L362" s="219" t="str">
        <f t="array" ref="L362">IF(C362&lt;&gt; "Duplicate", IF(C362&lt;&gt; "Rejected", IF(C362&lt;&gt; "Deferred", CONCATENATE(C362,"+",D362),CONCATENATE("Closed+",D362)),CONCATENATE("Closed+",D362)),CONCATENATE("Closed+",D362))</f>
        <v>+</v>
      </c>
      <c r="M362" s="219" t="b">
        <f t="array" ref="M362">IF(H362=39001,"True")</f>
        <v>0</v>
      </c>
      <c r="N362" s="219" t="b">
        <f t="array" ref="N362">IF(K362=39001,"True")</f>
        <v>0</v>
      </c>
      <c r="O362" s="222" t="b">
        <f t="array" ref="O362">IF(H362='Defects Status'!$N$2,"True")</f>
        <v>0</v>
      </c>
      <c r="P362" s="223">
        <f t="array" ref="P362">'Defects Status'!$N$2-'All Defects'!H362</f>
        <v>39001</v>
      </c>
      <c r="Q362" s="222" t="str">
        <f t="array" ref="Q362">IF(P362&gt;10,"Greater",IF(AND(P362&gt;=5,P362&lt;=10),"Between","Less than"))</f>
        <v>Greater</v>
      </c>
      <c r="R362" s="222" t="str">
        <f t="array" ref="R362">CONCATENATE(T362,"+",D362,"+",Q362)</f>
        <v>Open++Greater</v>
      </c>
      <c r="S362" s="222" t="b">
        <f t="array" ref="S362">IF(K362='Defects Status'!$N$2,"True")</f>
        <v>0</v>
      </c>
      <c r="T362" s="222" t="str">
        <f t="array" ref="T362">IF(C362 &lt;&gt; "Ready for Re-test",IF(C362 &lt;&gt; "Closed","Open","Closed"),"Ready for Re-test")</f>
        <v>Open</v>
      </c>
    </row>
    <row r="363" spans="12:20" x14ac:dyDescent="0.2">
      <c r="L363" s="219" t="str">
        <f t="array" ref="L363">IF(C363&lt;&gt; "Duplicate", IF(C363&lt;&gt; "Rejected", IF(C363&lt;&gt; "Deferred", CONCATENATE(C363,"+",D363),CONCATENATE("Closed+",D363)),CONCATENATE("Closed+",D363)),CONCATENATE("Closed+",D363))</f>
        <v>+</v>
      </c>
      <c r="M363" s="219" t="b">
        <f t="array" ref="M363">IF(H363=39001,"True")</f>
        <v>0</v>
      </c>
      <c r="N363" s="219" t="b">
        <f t="array" ref="N363">IF(K363=39001,"True")</f>
        <v>0</v>
      </c>
      <c r="O363" s="222" t="b">
        <f t="array" ref="O363">IF(H363='Defects Status'!$N$2,"True")</f>
        <v>0</v>
      </c>
      <c r="P363" s="223">
        <f t="array" ref="P363">'Defects Status'!$N$2-'All Defects'!H363</f>
        <v>39001</v>
      </c>
      <c r="Q363" s="222" t="str">
        <f t="array" ref="Q363">IF(P363&gt;10,"Greater",IF(AND(P363&gt;=5,P363&lt;=10),"Between","Less than"))</f>
        <v>Greater</v>
      </c>
      <c r="R363" s="222" t="str">
        <f t="array" ref="R363">CONCATENATE(T363,"+",D363,"+",Q363)</f>
        <v>Open++Greater</v>
      </c>
      <c r="S363" s="222" t="b">
        <f t="array" ref="S363">IF(K363='Defects Status'!$N$2,"True")</f>
        <v>0</v>
      </c>
      <c r="T363" s="222" t="str">
        <f t="array" ref="T363">IF(C363 &lt;&gt; "Ready for Re-test",IF(C363 &lt;&gt; "Closed","Open","Closed"),"Ready for Re-test")</f>
        <v>Open</v>
      </c>
    </row>
    <row r="364" spans="12:20" x14ac:dyDescent="0.2">
      <c r="L364" s="219" t="str">
        <f t="array" ref="L364">IF(C364&lt;&gt; "Duplicate", IF(C364&lt;&gt; "Rejected", IF(C364&lt;&gt; "Deferred", CONCATENATE(C364,"+",D364),CONCATENATE("Closed+",D364)),CONCATENATE("Closed+",D364)),CONCATENATE("Closed+",D364))</f>
        <v>+</v>
      </c>
      <c r="M364" s="219" t="b">
        <f t="array" ref="M364">IF(H364=39001,"True")</f>
        <v>0</v>
      </c>
      <c r="N364" s="219" t="b">
        <f t="array" ref="N364">IF(K364=39001,"True")</f>
        <v>0</v>
      </c>
      <c r="O364" s="222" t="b">
        <f t="array" ref="O364">IF(H364='Defects Status'!$N$2,"True")</f>
        <v>0</v>
      </c>
      <c r="P364" s="223">
        <f t="array" ref="P364">'Defects Status'!$N$2-'All Defects'!H364</f>
        <v>39001</v>
      </c>
      <c r="Q364" s="222" t="str">
        <f t="array" ref="Q364">IF(P364&gt;10,"Greater",IF(AND(P364&gt;=5,P364&lt;=10),"Between","Less than"))</f>
        <v>Greater</v>
      </c>
      <c r="R364" s="222" t="str">
        <f t="array" ref="R364">CONCATENATE(T364,"+",D364,"+",Q364)</f>
        <v>Open++Greater</v>
      </c>
      <c r="S364" s="222" t="b">
        <f t="array" ref="S364">IF(K364='Defects Status'!$N$2,"True")</f>
        <v>0</v>
      </c>
      <c r="T364" s="222" t="str">
        <f t="array" ref="T364">IF(C364 &lt;&gt; "Ready for Re-test",IF(C364 &lt;&gt; "Closed","Open","Closed"),"Ready for Re-test")</f>
        <v>Open</v>
      </c>
    </row>
    <row r="365" spans="12:20" x14ac:dyDescent="0.2">
      <c r="L365" s="219" t="str">
        <f t="array" ref="L365">IF(C365&lt;&gt; "Duplicate", IF(C365&lt;&gt; "Rejected", IF(C365&lt;&gt; "Deferred", CONCATENATE(C365,"+",D365),CONCATENATE("Closed+",D365)),CONCATENATE("Closed+",D365)),CONCATENATE("Closed+",D365))</f>
        <v>+</v>
      </c>
      <c r="M365" s="219" t="b">
        <f t="array" ref="M365">IF(H365=39001,"True")</f>
        <v>0</v>
      </c>
      <c r="N365" s="219" t="b">
        <f t="array" ref="N365">IF(K365=39001,"True")</f>
        <v>0</v>
      </c>
      <c r="O365" s="222" t="b">
        <f t="array" ref="O365">IF(H365='Defects Status'!$N$2,"True")</f>
        <v>0</v>
      </c>
      <c r="P365" s="223">
        <f t="array" ref="P365">'Defects Status'!$N$2-'All Defects'!H365</f>
        <v>39001</v>
      </c>
      <c r="Q365" s="222" t="str">
        <f t="array" ref="Q365">IF(P365&gt;10,"Greater",IF(AND(P365&gt;=5,P365&lt;=10),"Between","Less than"))</f>
        <v>Greater</v>
      </c>
      <c r="R365" s="222" t="str">
        <f t="array" ref="R365">CONCATENATE(T365,"+",D365,"+",Q365)</f>
        <v>Open++Greater</v>
      </c>
      <c r="S365" s="222" t="b">
        <f t="array" ref="S365">IF(K365='Defects Status'!$N$2,"True")</f>
        <v>0</v>
      </c>
      <c r="T365" s="222" t="str">
        <f t="array" ref="T365">IF(C365 &lt;&gt; "Ready for Re-test",IF(C365 &lt;&gt; "Closed","Open","Closed"),"Ready for Re-test")</f>
        <v>Open</v>
      </c>
    </row>
    <row r="366" spans="12:20" x14ac:dyDescent="0.2">
      <c r="L366" s="219" t="str">
        <f t="array" ref="L366">IF(C366&lt;&gt; "Duplicate", IF(C366&lt;&gt; "Rejected", IF(C366&lt;&gt; "Deferred", CONCATENATE(C366,"+",D366),CONCATENATE("Closed+",D366)),CONCATENATE("Closed+",D366)),CONCATENATE("Closed+",D366))</f>
        <v>+</v>
      </c>
      <c r="M366" s="219" t="b">
        <f t="array" ref="M366">IF(H366=39001,"True")</f>
        <v>0</v>
      </c>
      <c r="N366" s="219" t="b">
        <f t="array" ref="N366">IF(K366=39001,"True")</f>
        <v>0</v>
      </c>
      <c r="O366" s="222" t="b">
        <f t="array" ref="O366">IF(H366='Defects Status'!$N$2,"True")</f>
        <v>0</v>
      </c>
      <c r="P366" s="223">
        <f t="array" ref="P366">'Defects Status'!$N$2-'All Defects'!H366</f>
        <v>39001</v>
      </c>
      <c r="Q366" s="222" t="str">
        <f t="array" ref="Q366">IF(P366&gt;10,"Greater",IF(AND(P366&gt;=5,P366&lt;=10),"Between","Less than"))</f>
        <v>Greater</v>
      </c>
      <c r="R366" s="222" t="str">
        <f t="array" ref="R366">CONCATENATE(T366,"+",D366,"+",Q366)</f>
        <v>Open++Greater</v>
      </c>
      <c r="S366" s="222" t="b">
        <f t="array" ref="S366">IF(K366='Defects Status'!$N$2,"True")</f>
        <v>0</v>
      </c>
      <c r="T366" s="222" t="str">
        <f t="array" ref="T366">IF(C366 &lt;&gt; "Ready for Re-test",IF(C366 &lt;&gt; "Closed","Open","Closed"),"Ready for Re-test")</f>
        <v>Open</v>
      </c>
    </row>
    <row r="367" spans="12:20" x14ac:dyDescent="0.2">
      <c r="L367" s="219" t="str">
        <f t="array" ref="L367">IF(C367&lt;&gt; "Duplicate", IF(C367&lt;&gt; "Rejected", IF(C367&lt;&gt; "Deferred", CONCATENATE(C367,"+",D367),CONCATENATE("Closed+",D367)),CONCATENATE("Closed+",D367)),CONCATENATE("Closed+",D367))</f>
        <v>+</v>
      </c>
      <c r="M367" s="219" t="b">
        <f t="array" ref="M367">IF(H367=39001,"True")</f>
        <v>0</v>
      </c>
      <c r="N367" s="219" t="b">
        <f t="array" ref="N367">IF(K367=39001,"True")</f>
        <v>0</v>
      </c>
      <c r="O367" s="222" t="b">
        <f t="array" ref="O367">IF(H367='Defects Status'!$N$2,"True")</f>
        <v>0</v>
      </c>
      <c r="P367" s="223">
        <f t="array" ref="P367">'Defects Status'!$N$2-'All Defects'!H367</f>
        <v>39001</v>
      </c>
      <c r="Q367" s="222" t="str">
        <f t="array" ref="Q367">IF(P367&gt;10,"Greater",IF(AND(P367&gt;=5,P367&lt;=10),"Between","Less than"))</f>
        <v>Greater</v>
      </c>
      <c r="R367" s="222" t="str">
        <f t="array" ref="R367">CONCATENATE(T367,"+",D367,"+",Q367)</f>
        <v>Open++Greater</v>
      </c>
      <c r="S367" s="222" t="b">
        <f t="array" ref="S367">IF(K367='Defects Status'!$N$2,"True")</f>
        <v>0</v>
      </c>
      <c r="T367" s="222" t="str">
        <f t="array" ref="T367">IF(C367 &lt;&gt; "Ready for Re-test",IF(C367 &lt;&gt; "Closed","Open","Closed"),"Ready for Re-test")</f>
        <v>Open</v>
      </c>
    </row>
    <row r="368" spans="12:20" x14ac:dyDescent="0.2">
      <c r="L368" s="219" t="str">
        <f t="array" ref="L368">IF(C368&lt;&gt; "Duplicate", IF(C368&lt;&gt; "Rejected", IF(C368&lt;&gt; "Deferred", CONCATENATE(C368,"+",D368),CONCATENATE("Closed+",D368)),CONCATENATE("Closed+",D368)),CONCATENATE("Closed+",D368))</f>
        <v>+</v>
      </c>
      <c r="M368" s="219" t="b">
        <f t="array" ref="M368">IF(H368=39001,"True")</f>
        <v>0</v>
      </c>
      <c r="N368" s="219" t="b">
        <f t="array" ref="N368">IF(K368=39001,"True")</f>
        <v>0</v>
      </c>
      <c r="O368" s="222" t="b">
        <f t="array" ref="O368">IF(H368='Defects Status'!$N$2,"True")</f>
        <v>0</v>
      </c>
      <c r="P368" s="223">
        <f t="array" ref="P368">'Defects Status'!$N$2-'All Defects'!H368</f>
        <v>39001</v>
      </c>
      <c r="Q368" s="222" t="str">
        <f t="array" ref="Q368">IF(P368&gt;10,"Greater",IF(AND(P368&gt;=5,P368&lt;=10),"Between","Less than"))</f>
        <v>Greater</v>
      </c>
      <c r="R368" s="222" t="str">
        <f t="array" ref="R368">CONCATENATE(T368,"+",D368,"+",Q368)</f>
        <v>Open++Greater</v>
      </c>
      <c r="S368" s="222" t="b">
        <f t="array" ref="S368">IF(K368='Defects Status'!$N$2,"True")</f>
        <v>0</v>
      </c>
      <c r="T368" s="222" t="str">
        <f t="array" ref="T368">IF(C368 &lt;&gt; "Ready for Re-test",IF(C368 &lt;&gt; "Closed","Open","Closed"),"Ready for Re-test")</f>
        <v>Open</v>
      </c>
    </row>
    <row r="369" spans="12:20" x14ac:dyDescent="0.2">
      <c r="L369" s="219" t="str">
        <f t="array" ref="L369">IF(C369&lt;&gt; "Duplicate", IF(C369&lt;&gt; "Rejected", IF(C369&lt;&gt; "Deferred", CONCATENATE(C369,"+",D369),CONCATENATE("Closed+",D369)),CONCATENATE("Closed+",D369)),CONCATENATE("Closed+",D369))</f>
        <v>+</v>
      </c>
      <c r="M369" s="219" t="b">
        <f t="array" ref="M369">IF(H369=39001,"True")</f>
        <v>0</v>
      </c>
      <c r="N369" s="219" t="b">
        <f t="array" ref="N369">IF(K369=39001,"True")</f>
        <v>0</v>
      </c>
      <c r="O369" s="222" t="b">
        <f t="array" ref="O369">IF(H369='Defects Status'!$N$2,"True")</f>
        <v>0</v>
      </c>
      <c r="P369" s="223">
        <f t="array" ref="P369">'Defects Status'!$N$2-'All Defects'!H369</f>
        <v>39001</v>
      </c>
      <c r="Q369" s="222" t="str">
        <f t="array" ref="Q369">IF(P369&gt;10,"Greater",IF(AND(P369&gt;=5,P369&lt;=10),"Between","Less than"))</f>
        <v>Greater</v>
      </c>
      <c r="R369" s="222" t="str">
        <f t="array" ref="R369">CONCATENATE(T369,"+",D369,"+",Q369)</f>
        <v>Open++Greater</v>
      </c>
      <c r="S369" s="222" t="b">
        <f t="array" ref="S369">IF(K369='Defects Status'!$N$2,"True")</f>
        <v>0</v>
      </c>
      <c r="T369" s="222" t="str">
        <f t="array" ref="T369">IF(C369 &lt;&gt; "Ready for Re-test",IF(C369 &lt;&gt; "Closed","Open","Closed"),"Ready for Re-test")</f>
        <v>Open</v>
      </c>
    </row>
    <row r="370" spans="12:20" x14ac:dyDescent="0.2">
      <c r="L370" s="222" t="str">
        <f t="array" ref="L370">CONCATENATE(C370,"+",D370)</f>
        <v>+</v>
      </c>
      <c r="M370" s="219" t="b">
        <f t="array" ref="M370">IF(H370=39001,"True")</f>
        <v>0</v>
      </c>
      <c r="N370" s="219" t="b">
        <f t="array" ref="N370">IF(K370=39001,"True")</f>
        <v>0</v>
      </c>
      <c r="O370" s="222" t="b">
        <f t="array" ref="O370">IF(H370='Defects Status'!$N$2,"True")</f>
        <v>0</v>
      </c>
      <c r="P370" s="223">
        <f t="array" ref="P370">'Defects Status'!$N$2-'All Defects'!H370</f>
        <v>39001</v>
      </c>
      <c r="Q370" s="222" t="str">
        <f t="array" ref="Q370">IF(P370&gt;10,"Greater",IF(AND(P370&gt;=5,P370&lt;=10),"Between","Less than"))</f>
        <v>Greater</v>
      </c>
      <c r="R370" s="222" t="str">
        <f t="array" ref="R370">CONCATENATE(T370,"+",D370,"+",Q370)</f>
        <v>Open++Greater</v>
      </c>
      <c r="S370" s="222" t="b">
        <f t="array" ref="S370">IF(K370='Defects Status'!$N$2,"True")</f>
        <v>0</v>
      </c>
      <c r="T370" s="222" t="str">
        <f t="array" ref="T370">IF(C370 &lt;&gt; "Ready for Re-test",IF(C370 &lt;&gt; "Closed","Open","Closed"),"Ready for Re-test")</f>
        <v>Open</v>
      </c>
    </row>
    <row r="371" spans="12:20" x14ac:dyDescent="0.2">
      <c r="L371" s="222" t="str">
        <f t="array" ref="L371">CONCATENATE(C371,"+",D371)</f>
        <v>+</v>
      </c>
      <c r="M371" s="219" t="b">
        <f t="array" ref="M371">IF(H371=39001,"True")</f>
        <v>0</v>
      </c>
      <c r="N371" s="219" t="b">
        <f t="array" ref="N371">IF(K371=39001,"True")</f>
        <v>0</v>
      </c>
      <c r="O371" s="222" t="b">
        <f t="array" ref="O371">IF(H371='Defects Status'!$N$2,"True")</f>
        <v>0</v>
      </c>
      <c r="P371" s="223">
        <f t="array" ref="P371">'Defects Status'!$N$2-'All Defects'!H371</f>
        <v>39001</v>
      </c>
      <c r="Q371" s="222" t="str">
        <f t="array" ref="Q371">IF(P371&gt;10,"Greater",IF(AND(P371&gt;=5,P371&lt;=10),"Between","Less than"))</f>
        <v>Greater</v>
      </c>
      <c r="R371" s="222" t="str">
        <f t="array" ref="R371">CONCATENATE(T371,"+",D371,"+",Q371)</f>
        <v>Open++Greater</v>
      </c>
      <c r="S371" s="222" t="b">
        <f t="array" ref="S371">IF(K371='Defects Status'!$N$2,"True")</f>
        <v>0</v>
      </c>
      <c r="T371" s="222" t="str">
        <f t="array" ref="T371">IF(C371 &lt;&gt; "Ready for Re-test",IF(C371 &lt;&gt; "Closed","Open","Closed"),"Ready for Re-test")</f>
        <v>Open</v>
      </c>
    </row>
    <row r="372" spans="12:20" x14ac:dyDescent="0.2">
      <c r="L372" s="222" t="str">
        <f t="array" ref="L372">CONCATENATE(C372,"+",D372)</f>
        <v>+</v>
      </c>
      <c r="M372" s="219" t="b">
        <f t="array" ref="M372">IF(H372=39001,"True")</f>
        <v>0</v>
      </c>
      <c r="N372" s="219" t="b">
        <f t="array" ref="N372">IF(K372=39001,"True")</f>
        <v>0</v>
      </c>
      <c r="O372" s="222" t="b">
        <f t="array" ref="O372">IF(H372='Defects Status'!$N$2,"True")</f>
        <v>0</v>
      </c>
      <c r="P372" s="223">
        <f t="array" ref="P372">'Defects Status'!$N$2-'All Defects'!H372</f>
        <v>39001</v>
      </c>
      <c r="Q372" s="222" t="str">
        <f t="array" ref="Q372">IF(P372&gt;10,"Greater",IF(AND(P372&gt;=5,P372&lt;=10),"Between","Less than"))</f>
        <v>Greater</v>
      </c>
      <c r="R372" s="222" t="str">
        <f t="array" ref="R372">CONCATENATE(T372,"+",D372,"+",Q372)</f>
        <v>Open++Greater</v>
      </c>
      <c r="S372" s="222" t="b">
        <f t="array" ref="S372">IF(K372='Defects Status'!$N$2,"True")</f>
        <v>0</v>
      </c>
      <c r="T372" s="222" t="str">
        <f t="array" ref="T372">IF(C372 &lt;&gt; "Ready for Re-test",IF(C372 &lt;&gt; "Closed","Open","Closed"),"Ready for Re-test")</f>
        <v>Open</v>
      </c>
    </row>
    <row r="373" spans="12:20" x14ac:dyDescent="0.2">
      <c r="L373" s="222" t="str">
        <f t="array" ref="L373">CONCATENATE(C373,"+",D373)</f>
        <v>+</v>
      </c>
      <c r="M373" s="219" t="b">
        <f t="array" ref="M373">IF(H373=39001,"True")</f>
        <v>0</v>
      </c>
      <c r="N373" s="219" t="b">
        <f t="array" ref="N373">IF(K373=39001,"True")</f>
        <v>0</v>
      </c>
      <c r="O373" s="222" t="b">
        <f t="array" ref="O373">IF(H373='Defects Status'!$N$2,"True")</f>
        <v>0</v>
      </c>
      <c r="P373" s="223">
        <f t="array" ref="P373">'Defects Status'!$N$2-'All Defects'!H373</f>
        <v>39001</v>
      </c>
      <c r="Q373" s="222" t="str">
        <f t="array" ref="Q373">IF(P373&gt;10,"Greater",IF(AND(P373&gt;=5,P373&lt;=10),"Between","Less than"))</f>
        <v>Greater</v>
      </c>
      <c r="R373" s="222" t="str">
        <f t="array" ref="R373">CONCATENATE(T373,"+",D373,"+",Q373)</f>
        <v>Open++Greater</v>
      </c>
      <c r="S373" s="222" t="b">
        <f t="array" ref="S373">IF(K373='Defects Status'!$N$2,"True")</f>
        <v>0</v>
      </c>
      <c r="T373" s="222" t="str">
        <f t="array" ref="T373">IF(C373 &lt;&gt; "Ready for Re-test",IF(C373 &lt;&gt; "Closed","Open","Closed"),"Ready for Re-test")</f>
        <v>Open</v>
      </c>
    </row>
    <row r="374" spans="12:20" x14ac:dyDescent="0.2">
      <c r="L374" s="222" t="str">
        <f t="array" ref="L374">CONCATENATE(C374,"+",D374)</f>
        <v>+</v>
      </c>
      <c r="M374" s="219" t="b">
        <f t="array" ref="M374">IF(H374=39001,"True")</f>
        <v>0</v>
      </c>
      <c r="N374" s="219" t="b">
        <f t="array" ref="N374">IF(K374=39001,"True")</f>
        <v>0</v>
      </c>
      <c r="O374" s="222" t="b">
        <f t="array" ref="O374">IF(H374='Defects Status'!$N$2,"True")</f>
        <v>0</v>
      </c>
      <c r="P374" s="223">
        <f t="array" ref="P374">'Defects Status'!$N$2-'All Defects'!H374</f>
        <v>39001</v>
      </c>
      <c r="Q374" s="222" t="str">
        <f t="array" ref="Q374">IF(P374&gt;10,"Greater",IF(AND(P374&gt;=5,P374&lt;=10),"Between","Less than"))</f>
        <v>Greater</v>
      </c>
      <c r="R374" s="222" t="str">
        <f t="array" ref="R374">CONCATENATE(T374,"+",D374,"+",Q374)</f>
        <v>Open++Greater</v>
      </c>
      <c r="S374" s="222" t="b">
        <f t="array" ref="S374">IF(K374='Defects Status'!$N$2,"True")</f>
        <v>0</v>
      </c>
      <c r="T374" s="222" t="str">
        <f t="array" ref="T374">IF(C374 &lt;&gt; "Ready for Re-test",IF(C374 &lt;&gt; "Closed","Open","Closed"),"Ready for Re-test")</f>
        <v>Open</v>
      </c>
    </row>
    <row r="375" spans="12:20" x14ac:dyDescent="0.2">
      <c r="L375" s="222" t="str">
        <f t="array" ref="L375">CONCATENATE(C375,"+",D375)</f>
        <v>+</v>
      </c>
      <c r="M375" s="219" t="b">
        <f t="array" ref="M375">IF(H375=39001,"True")</f>
        <v>0</v>
      </c>
      <c r="N375" s="219" t="b">
        <f t="array" ref="N375">IF(K375=39001,"True")</f>
        <v>0</v>
      </c>
      <c r="O375" s="222" t="b">
        <f t="array" ref="O375">IF(H375='Defects Status'!$N$2,"True")</f>
        <v>0</v>
      </c>
      <c r="P375" s="223">
        <f t="array" ref="P375">'Defects Status'!$N$2-'All Defects'!H375</f>
        <v>39001</v>
      </c>
      <c r="Q375" s="222" t="str">
        <f t="array" ref="Q375">IF(P375&gt;10,"Greater",IF(AND(P375&gt;=5,P375&lt;=10),"Between","Less than"))</f>
        <v>Greater</v>
      </c>
      <c r="R375" s="222" t="str">
        <f t="array" ref="R375">CONCATENATE(T375,"+",D375,"+",Q375)</f>
        <v>Open++Greater</v>
      </c>
      <c r="S375" s="222" t="b">
        <f t="array" ref="S375">IF(K375='Defects Status'!$N$2,"True")</f>
        <v>0</v>
      </c>
      <c r="T375" s="222" t="str">
        <f t="array" ref="T375">IF(C375 &lt;&gt; "Ready for Re-test",IF(C375 &lt;&gt; "Closed","Open","Closed"),"Ready for Re-test")</f>
        <v>Open</v>
      </c>
    </row>
    <row r="376" spans="12:20" x14ac:dyDescent="0.2">
      <c r="L376" s="222" t="str">
        <f t="array" ref="L376">CONCATENATE(C376,"+",D376)</f>
        <v>+</v>
      </c>
      <c r="M376" s="219" t="b">
        <f t="array" ref="M376">IF(H376=39001,"True")</f>
        <v>0</v>
      </c>
      <c r="N376" s="219" t="b">
        <f t="array" ref="N376">IF(K376=39001,"True")</f>
        <v>0</v>
      </c>
      <c r="O376" s="222" t="b">
        <f t="array" ref="O376">IF(H376='Defects Status'!$N$2,"True")</f>
        <v>0</v>
      </c>
      <c r="P376" s="223">
        <f t="array" ref="P376">'Defects Status'!$N$2-'All Defects'!H376</f>
        <v>39001</v>
      </c>
      <c r="Q376" s="222" t="str">
        <f t="array" ref="Q376">IF(P376&gt;10,"Greater",IF(AND(P376&gt;=5,P376&lt;=10),"Between","Less than"))</f>
        <v>Greater</v>
      </c>
      <c r="R376" s="222" t="str">
        <f t="array" ref="R376">CONCATENATE(T376,"+",D376,"+",Q376)</f>
        <v>Open++Greater</v>
      </c>
      <c r="S376" s="222" t="b">
        <f t="array" ref="S376">IF(K376='Defects Status'!$N$2,"True")</f>
        <v>0</v>
      </c>
      <c r="T376" s="222" t="str">
        <f t="array" ref="T376">IF(C376 &lt;&gt; "Ready for Re-test",IF(C376 &lt;&gt; "Closed","Open","Closed"),"Ready for Re-test")</f>
        <v>Open</v>
      </c>
    </row>
    <row r="377" spans="12:20" x14ac:dyDescent="0.2">
      <c r="L377" s="222" t="str">
        <f t="array" ref="L377">CONCATENATE(C377,"+",D377)</f>
        <v>+</v>
      </c>
      <c r="M377" s="219" t="b">
        <f t="array" ref="M377">IF(H377=39001,"True")</f>
        <v>0</v>
      </c>
      <c r="N377" s="219" t="b">
        <f t="array" ref="N377">IF(K377=39001,"True")</f>
        <v>0</v>
      </c>
      <c r="O377" s="222" t="b">
        <f t="array" ref="O377">IF(H377='Defects Status'!$N$2,"True")</f>
        <v>0</v>
      </c>
      <c r="P377" s="223">
        <f t="array" ref="P377">'Defects Status'!$N$2-'All Defects'!H377</f>
        <v>39001</v>
      </c>
      <c r="Q377" s="222" t="str">
        <f t="array" ref="Q377">IF(P377&gt;10,"Greater",IF(AND(P377&gt;=5,P377&lt;=10),"Between","Less than"))</f>
        <v>Greater</v>
      </c>
      <c r="R377" s="222" t="str">
        <f t="array" ref="R377">CONCATENATE(T377,"+",D377,"+",Q377)</f>
        <v>Open++Greater</v>
      </c>
      <c r="S377" s="222" t="b">
        <f t="array" ref="S377">IF(K377='Defects Status'!$N$2,"True")</f>
        <v>0</v>
      </c>
      <c r="T377" s="222" t="str">
        <f t="array" ref="T377">IF(C377 &lt;&gt; "Ready for Re-test",IF(C377 &lt;&gt; "Closed","Open","Closed"),"Ready for Re-test")</f>
        <v>Open</v>
      </c>
    </row>
    <row r="378" spans="12:20" x14ac:dyDescent="0.2">
      <c r="L378" s="222" t="str">
        <f t="array" ref="L378">CONCATENATE(C378,"+",D378)</f>
        <v>+</v>
      </c>
      <c r="M378" s="219" t="b">
        <f t="array" ref="M378">IF(H378=39001,"True")</f>
        <v>0</v>
      </c>
      <c r="N378" s="219" t="b">
        <f t="array" ref="N378">IF(K378=39001,"True")</f>
        <v>0</v>
      </c>
      <c r="O378" s="222" t="b">
        <f t="array" ref="O378">IF(H378='Defects Status'!$N$2,"True")</f>
        <v>0</v>
      </c>
      <c r="P378" s="223">
        <f t="array" ref="P378">'Defects Status'!$N$2-'All Defects'!H378</f>
        <v>39001</v>
      </c>
      <c r="Q378" s="222" t="str">
        <f t="array" ref="Q378">IF(P378&gt;10,"Greater",IF(AND(P378&gt;=5,P378&lt;=10),"Between","Less than"))</f>
        <v>Greater</v>
      </c>
      <c r="R378" s="222" t="str">
        <f t="array" ref="R378">CONCATENATE(T378,"+",D378,"+",Q378)</f>
        <v>Open++Greater</v>
      </c>
      <c r="S378" s="222" t="b">
        <f t="array" ref="S378">IF(K378='Defects Status'!$N$2,"True")</f>
        <v>0</v>
      </c>
      <c r="T378" s="222" t="str">
        <f t="array" ref="T378">IF(C378 &lt;&gt; "Ready for Re-test",IF(C378 &lt;&gt; "Closed","Open","Closed"),"Ready for Re-test")</f>
        <v>Open</v>
      </c>
    </row>
    <row r="379" spans="12:20" x14ac:dyDescent="0.2">
      <c r="L379" s="222" t="str">
        <f t="array" ref="L379">CONCATENATE(C379,"+",D379)</f>
        <v>+</v>
      </c>
      <c r="M379" s="219" t="b">
        <f t="array" ref="M379">IF(H379=39001,"True")</f>
        <v>0</v>
      </c>
      <c r="N379" s="219" t="b">
        <f t="array" ref="N379">IF(K379=39001,"True")</f>
        <v>0</v>
      </c>
      <c r="O379" s="222" t="b">
        <f t="array" ref="O379">IF(H379='Defects Status'!$N$2,"True")</f>
        <v>0</v>
      </c>
      <c r="P379" s="223">
        <f t="array" ref="P379">'Defects Status'!$N$2-'All Defects'!H379</f>
        <v>39001</v>
      </c>
      <c r="Q379" s="222" t="str">
        <f t="array" ref="Q379">IF(P379&gt;10,"Greater",IF(AND(P379&gt;=5,P379&lt;=10),"Between","Less than"))</f>
        <v>Greater</v>
      </c>
      <c r="R379" s="222" t="str">
        <f t="array" ref="R379">CONCATENATE(T379,"+",D379,"+",Q379)</f>
        <v>Open++Greater</v>
      </c>
      <c r="S379" s="222" t="b">
        <f t="array" ref="S379">IF(K379='Defects Status'!$N$2,"True")</f>
        <v>0</v>
      </c>
      <c r="T379" s="222" t="str">
        <f t="array" ref="T379">IF(C379 &lt;&gt; "Ready for Re-test",IF(C379 &lt;&gt; "Closed","Open","Closed"),"Ready for Re-test")</f>
        <v>Open</v>
      </c>
    </row>
    <row r="380" spans="12:20" x14ac:dyDescent="0.2">
      <c r="L380" s="222" t="str">
        <f t="array" ref="L380">CONCATENATE(C380,"+",D380)</f>
        <v>+</v>
      </c>
      <c r="M380" s="219" t="b">
        <f t="array" ref="M380">IF(H380=39001,"True")</f>
        <v>0</v>
      </c>
      <c r="N380" s="219" t="b">
        <f t="array" ref="N380">IF(K380=39001,"True")</f>
        <v>0</v>
      </c>
      <c r="O380" s="222" t="b">
        <f t="array" ref="O380">IF(H380='Defects Status'!$N$2,"True")</f>
        <v>0</v>
      </c>
      <c r="P380" s="223">
        <f t="array" ref="P380">'Defects Status'!$N$2-'All Defects'!H380</f>
        <v>39001</v>
      </c>
      <c r="Q380" s="222" t="str">
        <f t="array" ref="Q380">IF(P380&gt;10,"Greater",IF(AND(P380&gt;=5,P380&lt;=10),"Between","Less than"))</f>
        <v>Greater</v>
      </c>
      <c r="R380" s="222" t="str">
        <f t="array" ref="R380">CONCATENATE(T380,"+",D380,"+",Q380)</f>
        <v>Open++Greater</v>
      </c>
      <c r="S380" s="222" t="b">
        <f t="array" ref="S380">IF(K380='Defects Status'!$N$2,"True")</f>
        <v>0</v>
      </c>
      <c r="T380" s="222" t="str">
        <f t="array" ref="T380">IF(C380 &lt;&gt; "Ready for Re-test",IF(C380 &lt;&gt; "Closed","Open","Closed"),"Ready for Re-test")</f>
        <v>Open</v>
      </c>
    </row>
    <row r="381" spans="12:20" x14ac:dyDescent="0.2">
      <c r="L381" s="222" t="str">
        <f t="array" ref="L381">CONCATENATE(C381,"+",D381)</f>
        <v>+</v>
      </c>
      <c r="M381" s="219" t="b">
        <f t="array" ref="M381">IF(H381=39001,"True")</f>
        <v>0</v>
      </c>
      <c r="N381" s="219" t="b">
        <f t="array" ref="N381">IF(K381=39001,"True")</f>
        <v>0</v>
      </c>
      <c r="O381" s="222" t="b">
        <f t="array" ref="O381">IF(H381='Defects Status'!$N$2,"True")</f>
        <v>0</v>
      </c>
      <c r="P381" s="223">
        <f t="array" ref="P381">'Defects Status'!$N$2-'All Defects'!H381</f>
        <v>39001</v>
      </c>
      <c r="Q381" s="222" t="str">
        <f t="array" ref="Q381">IF(P381&gt;10,"Greater",IF(AND(P381&gt;=5,P381&lt;=10),"Between","Less than"))</f>
        <v>Greater</v>
      </c>
      <c r="R381" s="222" t="str">
        <f t="array" ref="R381">CONCATENATE(T381,"+",D381,"+",Q381)</f>
        <v>Open++Greater</v>
      </c>
      <c r="S381" s="222" t="b">
        <f t="array" ref="S381">IF(K381='Defects Status'!$N$2,"True")</f>
        <v>0</v>
      </c>
      <c r="T381" s="222" t="str">
        <f t="array" ref="T381">IF(C381 &lt;&gt; "Ready for Re-test",IF(C381 &lt;&gt; "Closed","Open","Closed"),"Ready for Re-test")</f>
        <v>Open</v>
      </c>
    </row>
    <row r="382" spans="12:20" x14ac:dyDescent="0.2">
      <c r="L382" s="222" t="str">
        <f t="array" ref="L382">CONCATENATE(C382,"+",D382)</f>
        <v>+</v>
      </c>
      <c r="M382" s="219" t="b">
        <f t="array" ref="M382">IF(H382=39001,"True")</f>
        <v>0</v>
      </c>
      <c r="N382" s="219" t="b">
        <f t="array" ref="N382">IF(K382=39001,"True")</f>
        <v>0</v>
      </c>
      <c r="O382" s="222" t="b">
        <f t="array" ref="O382">IF(H382='Defects Status'!$N$2,"True")</f>
        <v>0</v>
      </c>
      <c r="P382" s="223">
        <f t="array" ref="P382">'Defects Status'!$N$2-'All Defects'!H382</f>
        <v>39001</v>
      </c>
      <c r="Q382" s="222" t="str">
        <f t="array" ref="Q382">IF(P382&gt;10,"Greater",IF(AND(P382&gt;=5,P382&lt;=10),"Between","Less than"))</f>
        <v>Greater</v>
      </c>
      <c r="R382" s="222" t="str">
        <f t="array" ref="R382">CONCATENATE(T382,"+",D382,"+",Q382)</f>
        <v>Open++Greater</v>
      </c>
      <c r="S382" s="222" t="b">
        <f t="array" ref="S382">IF(K382='Defects Status'!$N$2,"True")</f>
        <v>0</v>
      </c>
      <c r="T382" s="222" t="str">
        <f t="array" ref="T382">IF(C382 &lt;&gt; "Ready for Re-test",IF(C382 &lt;&gt; "Closed","Open","Closed"),"Ready for Re-test")</f>
        <v>Open</v>
      </c>
    </row>
    <row r="383" spans="12:20" x14ac:dyDescent="0.2">
      <c r="L383" s="222" t="str">
        <f t="array" ref="L383">CONCATENATE(C383,"+",D383)</f>
        <v>+</v>
      </c>
      <c r="M383" s="219" t="b">
        <f t="array" ref="M383">IF(H383=39001,"True")</f>
        <v>0</v>
      </c>
      <c r="N383" s="219" t="b">
        <f t="array" ref="N383">IF(K383=39001,"True")</f>
        <v>0</v>
      </c>
      <c r="O383" s="222" t="b">
        <f t="array" ref="O383">IF(H383='Defects Status'!$N$2,"True")</f>
        <v>0</v>
      </c>
      <c r="P383" s="223">
        <f t="array" ref="P383">'Defects Status'!$N$2-'All Defects'!H383</f>
        <v>39001</v>
      </c>
      <c r="Q383" s="222" t="str">
        <f t="array" ref="Q383">IF(P383&gt;10,"Greater",IF(AND(P383&gt;=5,P383&lt;=10),"Between","Less than"))</f>
        <v>Greater</v>
      </c>
      <c r="R383" s="222" t="str">
        <f t="array" ref="R383">CONCATENATE(T383,"+",D383,"+",Q383)</f>
        <v>Open++Greater</v>
      </c>
      <c r="S383" s="222" t="b">
        <f t="array" ref="S383">IF(K383='Defects Status'!$N$2,"True")</f>
        <v>0</v>
      </c>
      <c r="T383" s="222" t="str">
        <f t="array" ref="T383">IF(C383 &lt;&gt; "Ready for Re-test",IF(C383 &lt;&gt; "Closed","Open","Closed"),"Ready for Re-test")</f>
        <v>Open</v>
      </c>
    </row>
    <row r="384" spans="12:20" x14ac:dyDescent="0.2">
      <c r="L384" s="222" t="str">
        <f t="array" ref="L384">CONCATENATE(C384,"+",D384)</f>
        <v>+</v>
      </c>
      <c r="M384" s="219" t="b">
        <f t="array" ref="M384">IF(H384=39001,"True")</f>
        <v>0</v>
      </c>
      <c r="N384" s="219" t="b">
        <f t="array" ref="N384">IF(K384=39001,"True")</f>
        <v>0</v>
      </c>
      <c r="O384" s="222" t="b">
        <f t="array" ref="O384">IF(H384='Defects Status'!$N$2,"True")</f>
        <v>0</v>
      </c>
      <c r="P384" s="223">
        <f t="array" ref="P384">'Defects Status'!$N$2-'All Defects'!H384</f>
        <v>39001</v>
      </c>
      <c r="Q384" s="222" t="str">
        <f t="array" ref="Q384">IF(P384&gt;10,"Greater",IF(AND(P384&gt;=5,P384&lt;=10),"Between","Less than"))</f>
        <v>Greater</v>
      </c>
      <c r="R384" s="222" t="str">
        <f t="array" ref="R384">CONCATENATE(T384,"+",D384,"+",Q384)</f>
        <v>Open++Greater</v>
      </c>
      <c r="S384" s="222" t="b">
        <f t="array" ref="S384">IF(K384='Defects Status'!$N$2,"True")</f>
        <v>0</v>
      </c>
      <c r="T384" s="222" t="str">
        <f t="array" ref="T384">IF(C384 &lt;&gt; "Ready for Re-test",IF(C384 &lt;&gt; "Closed","Open","Closed"),"Ready for Re-test")</f>
        <v>Open</v>
      </c>
    </row>
    <row r="385" spans="12:20" x14ac:dyDescent="0.2">
      <c r="L385" s="222" t="str">
        <f t="array" ref="L385">CONCATENATE(C385,"+",D385)</f>
        <v>+</v>
      </c>
      <c r="M385" s="219" t="b">
        <f t="array" ref="M385">IF(H385=39001,"True")</f>
        <v>0</v>
      </c>
      <c r="N385" s="219" t="b">
        <f t="array" ref="N385">IF(K385=39001,"True")</f>
        <v>0</v>
      </c>
      <c r="O385" s="222" t="b">
        <f t="array" ref="O385">IF(H385='Defects Status'!$N$2,"True")</f>
        <v>0</v>
      </c>
      <c r="P385" s="223">
        <f t="array" ref="P385">'Defects Status'!$N$2-'All Defects'!H385</f>
        <v>39001</v>
      </c>
      <c r="Q385" s="222" t="str">
        <f t="array" ref="Q385">IF(P385&gt;10,"Greater",IF(AND(P385&gt;=5,P385&lt;=10),"Between","Less than"))</f>
        <v>Greater</v>
      </c>
      <c r="R385" s="222" t="str">
        <f t="array" ref="R385">CONCATENATE(T385,"+",D385,"+",Q385)</f>
        <v>Open++Greater</v>
      </c>
      <c r="S385" s="222" t="b">
        <f t="array" ref="S385">IF(K385='Defects Status'!$N$2,"True")</f>
        <v>0</v>
      </c>
      <c r="T385" s="222" t="str">
        <f t="array" ref="T385">IF(C385 &lt;&gt; "Ready for Re-test",IF(C385 &lt;&gt; "Closed","Open","Closed"),"Ready for Re-test")</f>
        <v>Open</v>
      </c>
    </row>
    <row r="386" spans="12:20" x14ac:dyDescent="0.2">
      <c r="L386" s="222" t="str">
        <f t="array" ref="L386">CONCATENATE(C386,"+",D386)</f>
        <v>+</v>
      </c>
      <c r="M386" s="219" t="b">
        <f t="array" ref="M386">IF(H386=39001,"True")</f>
        <v>0</v>
      </c>
      <c r="N386" s="219" t="b">
        <f t="array" ref="N386">IF(K386=39001,"True")</f>
        <v>0</v>
      </c>
      <c r="O386" s="222" t="b">
        <f t="array" ref="O386">IF(H386='Defects Status'!$N$2,"True")</f>
        <v>0</v>
      </c>
      <c r="P386" s="223">
        <f t="array" ref="P386">'Defects Status'!$N$2-'All Defects'!H386</f>
        <v>39001</v>
      </c>
      <c r="Q386" s="222" t="str">
        <f t="array" ref="Q386">IF(P386&gt;10,"Greater",IF(AND(P386&gt;=5,P386&lt;=10),"Between","Less than"))</f>
        <v>Greater</v>
      </c>
      <c r="R386" s="222" t="str">
        <f t="array" ref="R386">CONCATENATE(T386,"+",D386,"+",Q386)</f>
        <v>Open++Greater</v>
      </c>
      <c r="S386" s="222" t="b">
        <f t="array" ref="S386">IF(K386='Defects Status'!$N$2,"True")</f>
        <v>0</v>
      </c>
      <c r="T386" s="222" t="str">
        <f t="array" ref="T386">IF(C386 &lt;&gt; "Ready for Re-test",IF(C386 &lt;&gt; "Closed","Open","Closed"),"Ready for Re-test")</f>
        <v>Open</v>
      </c>
    </row>
    <row r="387" spans="12:20" x14ac:dyDescent="0.2">
      <c r="L387" s="222" t="str">
        <f t="array" ref="L387">CONCATENATE(C387,"+",D387)</f>
        <v>+</v>
      </c>
      <c r="M387" s="219" t="b">
        <f t="array" ref="M387">IF(H387=39001,"True")</f>
        <v>0</v>
      </c>
      <c r="N387" s="219" t="b">
        <f t="array" ref="N387">IF(K387=39001,"True")</f>
        <v>0</v>
      </c>
      <c r="O387" s="222" t="b">
        <f t="array" ref="O387">IF(H387='Defects Status'!$N$2,"True")</f>
        <v>0</v>
      </c>
      <c r="P387" s="223">
        <f t="array" ref="P387">'Defects Status'!$N$2-'All Defects'!H387</f>
        <v>39001</v>
      </c>
      <c r="Q387" s="222" t="str">
        <f t="array" ref="Q387">IF(P387&gt;10,"Greater",IF(AND(P387&gt;=5,P387&lt;=10),"Between","Less than"))</f>
        <v>Greater</v>
      </c>
      <c r="R387" s="222" t="str">
        <f t="array" ref="R387">CONCATENATE(T387,"+",D387,"+",Q387)</f>
        <v>Open++Greater</v>
      </c>
      <c r="S387" s="222" t="b">
        <f t="array" ref="S387">IF(K387='Defects Status'!$N$2,"True")</f>
        <v>0</v>
      </c>
      <c r="T387" s="222" t="str">
        <f t="array" ref="T387">IF(C387 &lt;&gt; "Ready for Re-test",IF(C387 &lt;&gt; "Closed","Open","Closed"),"Ready for Re-test")</f>
        <v>Open</v>
      </c>
    </row>
    <row r="388" spans="12:20" x14ac:dyDescent="0.2">
      <c r="L388" s="222" t="str">
        <f t="array" ref="L388">CONCATENATE(C388,"+",D388)</f>
        <v>+</v>
      </c>
      <c r="M388" s="219" t="b">
        <f t="array" ref="M388">IF(H388=39001,"True")</f>
        <v>0</v>
      </c>
      <c r="N388" s="219" t="b">
        <f t="array" ref="N388">IF(K388=39001,"True")</f>
        <v>0</v>
      </c>
      <c r="O388" s="222" t="b">
        <f t="array" ref="O388">IF(H388='Defects Status'!$N$2,"True")</f>
        <v>0</v>
      </c>
      <c r="P388" s="223">
        <f t="array" ref="P388">'Defects Status'!$N$2-'All Defects'!H388</f>
        <v>39001</v>
      </c>
      <c r="Q388" s="222" t="str">
        <f t="array" ref="Q388">IF(P388&gt;10,"Greater",IF(AND(P388&gt;=5,P388&lt;=10),"Between","Less than"))</f>
        <v>Greater</v>
      </c>
      <c r="R388" s="222" t="str">
        <f t="array" ref="R388">CONCATENATE(T388,"+",D388,"+",Q388)</f>
        <v>Open++Greater</v>
      </c>
      <c r="S388" s="222" t="b">
        <f t="array" ref="S388">IF(K388='Defects Status'!$N$2,"True")</f>
        <v>0</v>
      </c>
      <c r="T388" s="222" t="str">
        <f t="array" ref="T388">IF(C388 &lt;&gt; "Ready for Re-test",IF(C388 &lt;&gt; "Closed","Open","Closed"),"Ready for Re-test")</f>
        <v>Open</v>
      </c>
    </row>
    <row r="389" spans="12:20" x14ac:dyDescent="0.2">
      <c r="L389" s="222" t="str">
        <f t="array" ref="L389">CONCATENATE(C389,"+",D389)</f>
        <v>+</v>
      </c>
      <c r="M389" s="219" t="b">
        <f t="array" ref="M389">IF(H389=39001,"True")</f>
        <v>0</v>
      </c>
      <c r="N389" s="219" t="b">
        <f t="array" ref="N389">IF(K389=39001,"True")</f>
        <v>0</v>
      </c>
      <c r="O389" s="222" t="b">
        <f t="array" ref="O389">IF(H389='Defects Status'!$N$2,"True")</f>
        <v>0</v>
      </c>
      <c r="P389" s="223">
        <f t="array" ref="P389">'Defects Status'!$N$2-'All Defects'!H389</f>
        <v>39001</v>
      </c>
      <c r="Q389" s="222" t="str">
        <f t="array" ref="Q389">IF(P389&gt;10,"Greater",IF(AND(P389&gt;=5,P389&lt;=10),"Between","Less than"))</f>
        <v>Greater</v>
      </c>
      <c r="R389" s="222" t="str">
        <f t="array" ref="R389">CONCATENATE(T389,"+",D389,"+",Q389)</f>
        <v>Open++Greater</v>
      </c>
      <c r="S389" s="222" t="b">
        <f t="array" ref="S389">IF(K389='Defects Status'!$N$2,"True")</f>
        <v>0</v>
      </c>
      <c r="T389" s="222" t="str">
        <f t="array" ref="T389">IF(C389 &lt;&gt; "Ready for Re-test",IF(C389 &lt;&gt; "Closed","Open","Closed"),"Ready for Re-test")</f>
        <v>Open</v>
      </c>
    </row>
    <row r="390" spans="12:20" x14ac:dyDescent="0.2">
      <c r="L390" s="222" t="str">
        <f t="array" ref="L390">CONCATENATE(C390,"+",D390)</f>
        <v>+</v>
      </c>
      <c r="M390" s="219" t="b">
        <f t="array" ref="M390">IF(H390=39001,"True")</f>
        <v>0</v>
      </c>
      <c r="N390" s="219" t="b">
        <f t="array" ref="N390">IF(K390=39001,"True")</f>
        <v>0</v>
      </c>
      <c r="O390" s="222" t="b">
        <f t="array" ref="O390">IF(H390='Defects Status'!$N$2,"True")</f>
        <v>0</v>
      </c>
      <c r="P390" s="223">
        <f t="array" ref="P390">'Defects Status'!$N$2-'All Defects'!H390</f>
        <v>39001</v>
      </c>
      <c r="Q390" s="222" t="str">
        <f t="array" ref="Q390">IF(P390&gt;10,"Greater",IF(AND(P390&gt;=5,P390&lt;=10),"Between","Less than"))</f>
        <v>Greater</v>
      </c>
      <c r="R390" s="222" t="str">
        <f t="array" ref="R390">CONCATENATE(T390,"+",D390,"+",Q390)</f>
        <v>Open++Greater</v>
      </c>
      <c r="S390" s="222" t="b">
        <f t="array" ref="S390">IF(K390='Defects Status'!$N$2,"True")</f>
        <v>0</v>
      </c>
      <c r="T390" s="222" t="str">
        <f t="array" ref="T390">IF(C390 &lt;&gt; "Ready for Re-test",IF(C390 &lt;&gt; "Closed","Open","Closed"),"Ready for Re-test")</f>
        <v>Open</v>
      </c>
    </row>
    <row r="391" spans="12:20" x14ac:dyDescent="0.2">
      <c r="L391" s="222" t="str">
        <f t="array" ref="L391">CONCATENATE(C391,"+",D391)</f>
        <v>+</v>
      </c>
      <c r="M391" s="219" t="b">
        <f t="array" ref="M391">IF(H391=39001,"True")</f>
        <v>0</v>
      </c>
      <c r="N391" s="219" t="b">
        <f t="array" ref="N391">IF(K391=39001,"True")</f>
        <v>0</v>
      </c>
      <c r="O391" s="222" t="b">
        <f t="array" ref="O391">IF(H391='Defects Status'!$N$2,"True")</f>
        <v>0</v>
      </c>
      <c r="P391" s="223">
        <f t="array" ref="P391">'Defects Status'!$N$2-'All Defects'!H391</f>
        <v>39001</v>
      </c>
      <c r="Q391" s="222" t="str">
        <f t="array" ref="Q391">IF(P391&gt;10,"Greater",IF(AND(P391&gt;=5,P391&lt;=10),"Between","Less than"))</f>
        <v>Greater</v>
      </c>
      <c r="R391" s="222" t="str">
        <f t="array" ref="R391">CONCATENATE(T391,"+",D391,"+",Q391)</f>
        <v>Open++Greater</v>
      </c>
      <c r="S391" s="222" t="b">
        <f t="array" ref="S391">IF(K391='Defects Status'!$N$2,"True")</f>
        <v>0</v>
      </c>
      <c r="T391" s="222" t="str">
        <f t="array" ref="T391">IF(C391 &lt;&gt; "Ready for Re-test",IF(C391 &lt;&gt; "Closed","Open","Closed"),"Ready for Re-test")</f>
        <v>Open</v>
      </c>
    </row>
    <row r="392" spans="12:20" x14ac:dyDescent="0.2">
      <c r="L392" s="222" t="str">
        <f t="array" ref="L392">CONCATENATE(C392,"+",D392)</f>
        <v>+</v>
      </c>
      <c r="M392" s="219" t="b">
        <f t="array" ref="M392">IF(H392=39001,"True")</f>
        <v>0</v>
      </c>
      <c r="N392" s="219" t="b">
        <f t="array" ref="N392">IF(K392=39001,"True")</f>
        <v>0</v>
      </c>
      <c r="O392" s="222" t="b">
        <f t="array" ref="O392">IF(H392='Defects Status'!$N$2,"True")</f>
        <v>0</v>
      </c>
      <c r="P392" s="223">
        <f t="array" ref="P392">'Defects Status'!$N$2-'All Defects'!H392</f>
        <v>39001</v>
      </c>
      <c r="Q392" s="222" t="str">
        <f t="array" ref="Q392">IF(P392&gt;10,"Greater",IF(AND(P392&gt;=5,P392&lt;=10),"Between","Less than"))</f>
        <v>Greater</v>
      </c>
      <c r="R392" s="222" t="str">
        <f t="array" ref="R392">CONCATENATE(T392,"+",D392,"+",Q392)</f>
        <v>Open++Greater</v>
      </c>
      <c r="S392" s="222" t="b">
        <f t="array" ref="S392">IF(K392='Defects Status'!$N$2,"True")</f>
        <v>0</v>
      </c>
      <c r="T392" s="222" t="str">
        <f t="array" ref="T392">IF(C392 &lt;&gt; "Ready for Re-test",IF(C392 &lt;&gt; "Closed","Open","Closed"),"Ready for Re-test")</f>
        <v>Open</v>
      </c>
    </row>
    <row r="393" spans="12:20" x14ac:dyDescent="0.2">
      <c r="L393" s="222" t="str">
        <f t="array" ref="L393">CONCATENATE(C393,"+",D393)</f>
        <v>+</v>
      </c>
      <c r="M393" s="219" t="b">
        <f t="array" ref="M393">IF(H393=39001,"True")</f>
        <v>0</v>
      </c>
      <c r="N393" s="219" t="b">
        <f t="array" ref="N393">IF(K393=39001,"True")</f>
        <v>0</v>
      </c>
      <c r="O393" s="222" t="b">
        <f t="array" ref="O393">IF(H393='Defects Status'!$N$2,"True")</f>
        <v>0</v>
      </c>
      <c r="P393" s="223">
        <f t="array" ref="P393">'Defects Status'!$N$2-'All Defects'!H393</f>
        <v>39001</v>
      </c>
      <c r="Q393" s="222" t="str">
        <f t="array" ref="Q393">IF(P393&gt;10,"Greater",IF(AND(P393&gt;=5,P393&lt;=10),"Between","Less than"))</f>
        <v>Greater</v>
      </c>
      <c r="R393" s="222" t="str">
        <f t="array" ref="R393">CONCATENATE(T393,"+",D393,"+",Q393)</f>
        <v>Open++Greater</v>
      </c>
      <c r="S393" s="222" t="b">
        <f t="array" ref="S393">IF(K393='Defects Status'!$N$2,"True")</f>
        <v>0</v>
      </c>
      <c r="T393" s="222" t="str">
        <f t="array" ref="T393">IF(C393 &lt;&gt; "Ready for Re-test",IF(C393 &lt;&gt; "Closed","Open","Closed"),"Ready for Re-test")</f>
        <v>Open</v>
      </c>
    </row>
    <row r="394" spans="12:20" x14ac:dyDescent="0.2">
      <c r="L394" s="222" t="str">
        <f t="array" ref="L394">CONCATENATE(C394,"+",D394)</f>
        <v>+</v>
      </c>
      <c r="M394" s="219" t="b">
        <f t="array" ref="M394">IF(H394=39001,"True")</f>
        <v>0</v>
      </c>
      <c r="N394" s="219" t="b">
        <f t="array" ref="N394">IF(K394=39001,"True")</f>
        <v>0</v>
      </c>
      <c r="O394" s="222" t="b">
        <f t="array" ref="O394">IF(H394='Defects Status'!$N$2,"True")</f>
        <v>0</v>
      </c>
      <c r="P394" s="223">
        <f t="array" ref="P394">'Defects Status'!$N$2-'All Defects'!H394</f>
        <v>39001</v>
      </c>
      <c r="Q394" s="222" t="str">
        <f t="array" ref="Q394">IF(P394&gt;10,"Greater",IF(AND(P394&gt;=5,P394&lt;=10),"Between","Less than"))</f>
        <v>Greater</v>
      </c>
      <c r="R394" s="222" t="str">
        <f t="array" ref="R394">CONCATENATE(T394,"+",D394,"+",Q394)</f>
        <v>Open++Greater</v>
      </c>
      <c r="S394" s="222" t="b">
        <f t="array" ref="S394">IF(K394='Defects Status'!$N$2,"True")</f>
        <v>0</v>
      </c>
      <c r="T394" s="222" t="str">
        <f t="array" ref="T394">IF(C394 &lt;&gt; "Ready for Re-test",IF(C394 &lt;&gt; "Closed","Open","Closed"),"Ready for Re-test")</f>
        <v>Open</v>
      </c>
    </row>
    <row r="395" spans="12:20" x14ac:dyDescent="0.2">
      <c r="L395" s="222" t="str">
        <f t="array" ref="L395">CONCATENATE(C395,"+",D395)</f>
        <v>+</v>
      </c>
      <c r="M395" s="219" t="b">
        <f t="array" ref="M395">IF(H395=39001,"True")</f>
        <v>0</v>
      </c>
      <c r="N395" s="219" t="b">
        <f t="array" ref="N395">IF(K395=39001,"True")</f>
        <v>0</v>
      </c>
      <c r="O395" s="222" t="b">
        <f t="array" ref="O395">IF(H395='Defects Status'!$N$2,"True")</f>
        <v>0</v>
      </c>
      <c r="P395" s="223">
        <f t="array" ref="P395">'Defects Status'!$N$2-'All Defects'!H395</f>
        <v>39001</v>
      </c>
      <c r="Q395" s="222" t="str">
        <f t="array" ref="Q395">IF(P395&gt;10,"Greater",IF(AND(P395&gt;=5,P395&lt;=10),"Between","Less than"))</f>
        <v>Greater</v>
      </c>
      <c r="R395" s="222" t="str">
        <f t="array" ref="R395">CONCATENATE(T395,"+",D395,"+",Q395)</f>
        <v>Open++Greater</v>
      </c>
      <c r="S395" s="222" t="b">
        <f t="array" ref="S395">IF(K395='Defects Status'!$N$2,"True")</f>
        <v>0</v>
      </c>
      <c r="T395" s="222" t="str">
        <f t="array" ref="T395">IF(C395 &lt;&gt; "Ready for Re-test",IF(C395 &lt;&gt; "Closed","Open","Closed"),"Ready for Re-test")</f>
        <v>Open</v>
      </c>
    </row>
    <row r="396" spans="12:20" x14ac:dyDescent="0.2">
      <c r="L396" s="222" t="str">
        <f t="array" ref="L396">CONCATENATE(C396,"+",D396)</f>
        <v>+</v>
      </c>
      <c r="M396" s="219" t="b">
        <f t="array" ref="M396">IF(H396=39001,"True")</f>
        <v>0</v>
      </c>
      <c r="N396" s="219" t="b">
        <f t="array" ref="N396">IF(K396=39001,"True")</f>
        <v>0</v>
      </c>
      <c r="O396" s="222" t="b">
        <f t="array" ref="O396">IF(H396='Defects Status'!$N$2,"True")</f>
        <v>0</v>
      </c>
      <c r="P396" s="223">
        <f t="array" ref="P396">'Defects Status'!$N$2-'All Defects'!H396</f>
        <v>39001</v>
      </c>
      <c r="Q396" s="222" t="str">
        <f t="array" ref="Q396">IF(P396&gt;10,"Greater",IF(AND(P396&gt;=5,P396&lt;=10),"Between","Less than"))</f>
        <v>Greater</v>
      </c>
      <c r="R396" s="222" t="str">
        <f t="array" ref="R396">CONCATENATE(T396,"+",D396,"+",Q396)</f>
        <v>Open++Greater</v>
      </c>
      <c r="S396" s="222" t="b">
        <f t="array" ref="S396">IF(K396='Defects Status'!$N$2,"True")</f>
        <v>0</v>
      </c>
      <c r="T396" s="222" t="str">
        <f t="array" ref="T396">IF(C396 &lt;&gt; "Ready for Re-test",IF(C396 &lt;&gt; "Closed","Open","Closed"),"Ready for Re-test")</f>
        <v>Open</v>
      </c>
    </row>
    <row r="397" spans="12:20" x14ac:dyDescent="0.2">
      <c r="L397" s="222" t="str">
        <f t="array" ref="L397">CONCATENATE(C397,"+",D397)</f>
        <v>+</v>
      </c>
      <c r="M397" s="219" t="b">
        <f t="array" ref="M397">IF(H397=39001,"True")</f>
        <v>0</v>
      </c>
      <c r="N397" s="219" t="b">
        <f t="array" ref="N397">IF(K397=39001,"True")</f>
        <v>0</v>
      </c>
      <c r="O397" s="222" t="b">
        <f t="array" ref="O397">IF(H397='Defects Status'!$N$2,"True")</f>
        <v>0</v>
      </c>
      <c r="P397" s="223">
        <f t="array" ref="P397">'Defects Status'!$N$2-'All Defects'!H397</f>
        <v>39001</v>
      </c>
      <c r="Q397" s="222" t="str">
        <f t="array" ref="Q397">IF(P397&gt;10,"Greater",IF(AND(P397&gt;=5,P397&lt;=10),"Between","Less than"))</f>
        <v>Greater</v>
      </c>
      <c r="R397" s="222" t="str">
        <f t="array" ref="R397">CONCATENATE(T397,"+",D397,"+",Q397)</f>
        <v>Open++Greater</v>
      </c>
      <c r="S397" s="222" t="b">
        <f t="array" ref="S397">IF(K397='Defects Status'!$N$2,"True")</f>
        <v>0</v>
      </c>
      <c r="T397" s="222" t="str">
        <f t="array" ref="T397">IF(C397 &lt;&gt; "Ready for Re-test",IF(C397 &lt;&gt; "Closed","Open","Closed"),"Ready for Re-test")</f>
        <v>Open</v>
      </c>
    </row>
    <row r="398" spans="12:20" x14ac:dyDescent="0.2">
      <c r="L398" s="222" t="str">
        <f t="array" ref="L398">CONCATENATE(C398,"+",D398)</f>
        <v>+</v>
      </c>
      <c r="M398" s="219" t="b">
        <f t="array" ref="M398">IF(H398=39001,"True")</f>
        <v>0</v>
      </c>
      <c r="N398" s="219" t="b">
        <f t="array" ref="N398">IF(K398=39001,"True")</f>
        <v>0</v>
      </c>
      <c r="O398" s="222" t="b">
        <f t="array" ref="O398">IF(H398='Defects Status'!$N$2,"True")</f>
        <v>0</v>
      </c>
      <c r="P398" s="223">
        <f t="array" ref="P398">'Defects Status'!$N$2-'All Defects'!H398</f>
        <v>39001</v>
      </c>
      <c r="Q398" s="222" t="str">
        <f t="array" ref="Q398">IF(P398&gt;10,"Greater",IF(AND(P398&gt;=5,P398&lt;=10),"Between","Less than"))</f>
        <v>Greater</v>
      </c>
      <c r="R398" s="222" t="str">
        <f t="array" ref="R398">CONCATENATE(T398,"+",D398,"+",Q398)</f>
        <v>Open++Greater</v>
      </c>
      <c r="S398" s="222" t="b">
        <f t="array" ref="S398">IF(K398='Defects Status'!$N$2,"True")</f>
        <v>0</v>
      </c>
      <c r="T398" s="222" t="str">
        <f t="array" ref="T398">IF(C398 &lt;&gt; "Ready for Re-test",IF(C398 &lt;&gt; "Closed","Open","Closed"),"Ready for Re-test")</f>
        <v>Open</v>
      </c>
    </row>
    <row r="399" spans="12:20" x14ac:dyDescent="0.2">
      <c r="L399" s="222" t="str">
        <f t="array" ref="L399">CONCATENATE(C399,"+",D399)</f>
        <v>+</v>
      </c>
      <c r="M399" s="219" t="b">
        <f t="array" ref="M399">IF(H399=39001,"True")</f>
        <v>0</v>
      </c>
      <c r="N399" s="219" t="b">
        <f t="array" ref="N399">IF(K399=39001,"True")</f>
        <v>0</v>
      </c>
      <c r="O399" s="222" t="b">
        <f t="array" ref="O399">IF(H399='Defects Status'!$N$2,"True")</f>
        <v>0</v>
      </c>
      <c r="P399" s="223">
        <f t="array" ref="P399">'Defects Status'!$N$2-'All Defects'!H399</f>
        <v>39001</v>
      </c>
      <c r="Q399" s="222" t="str">
        <f t="array" ref="Q399">IF(P399&gt;10,"Greater",IF(AND(P399&gt;=5,P399&lt;=10),"Between","Less than"))</f>
        <v>Greater</v>
      </c>
      <c r="R399" s="222" t="str">
        <f t="array" ref="R399">CONCATENATE(T399,"+",D399,"+",Q399)</f>
        <v>Open++Greater</v>
      </c>
      <c r="S399" s="222" t="b">
        <f t="array" ref="S399">IF(K399='Defects Status'!$N$2,"True")</f>
        <v>0</v>
      </c>
      <c r="T399" s="222" t="str">
        <f t="array" ref="T399">IF(C399 &lt;&gt; "Ready for Re-test",IF(C399 &lt;&gt; "Closed","Open","Closed"),"Ready for Re-test")</f>
        <v>Open</v>
      </c>
    </row>
    <row r="400" spans="12:20" x14ac:dyDescent="0.2">
      <c r="L400" s="222" t="str">
        <f t="array" ref="L400">CONCATENATE(C400,"+",D400)</f>
        <v>+</v>
      </c>
      <c r="M400" s="219" t="b">
        <f t="array" ref="M400">IF(H400=39001,"True")</f>
        <v>0</v>
      </c>
      <c r="N400" s="219" t="b">
        <f t="array" ref="N400">IF(K400=39001,"True")</f>
        <v>0</v>
      </c>
      <c r="O400" s="222" t="b">
        <f t="array" ref="O400">IF(H400='Defects Status'!$N$2,"True")</f>
        <v>0</v>
      </c>
      <c r="P400" s="223">
        <f t="array" ref="P400">'Defects Status'!$N$2-'All Defects'!H400</f>
        <v>39001</v>
      </c>
      <c r="Q400" s="222" t="str">
        <f t="array" ref="Q400">IF(P400&gt;10,"Greater",IF(AND(P400&gt;=5,P400&lt;=10),"Between","Less than"))</f>
        <v>Greater</v>
      </c>
      <c r="R400" s="222" t="str">
        <f t="array" ref="R400">CONCATENATE(T400,"+",D400,"+",Q400)</f>
        <v>Open++Greater</v>
      </c>
      <c r="S400" s="222" t="b">
        <f t="array" ref="S400">IF(K400='Defects Status'!$N$2,"True")</f>
        <v>0</v>
      </c>
      <c r="T400" s="222" t="str">
        <f t="array" ref="T400">IF(C400 &lt;&gt; "Ready for Re-test",IF(C400 &lt;&gt; "Closed","Open","Closed"),"Ready for Re-test")</f>
        <v>Open</v>
      </c>
    </row>
    <row r="401" spans="12:20" x14ac:dyDescent="0.2">
      <c r="L401" s="222" t="str">
        <f t="array" ref="L401">CONCATENATE(C401,"+",D401)</f>
        <v>+</v>
      </c>
      <c r="M401" s="219" t="b">
        <f t="array" ref="M401">IF(H401=39001,"True")</f>
        <v>0</v>
      </c>
      <c r="N401" s="219" t="b">
        <f t="array" ref="N401">IF(K401=39001,"True")</f>
        <v>0</v>
      </c>
      <c r="O401" s="222" t="b">
        <f t="array" ref="O401">IF(H401='Defects Status'!$N$2,"True")</f>
        <v>0</v>
      </c>
      <c r="P401" s="223">
        <f t="array" ref="P401">'Defects Status'!$N$2-'All Defects'!H401</f>
        <v>39001</v>
      </c>
      <c r="Q401" s="222" t="str">
        <f t="array" ref="Q401">IF(P401&gt;10,"Greater",IF(AND(P401&gt;=5,P401&lt;=10),"Between","Less than"))</f>
        <v>Greater</v>
      </c>
      <c r="R401" s="222" t="str">
        <f t="array" ref="R401">CONCATENATE(T401,"+",D401,"+",Q401)</f>
        <v>Open++Greater</v>
      </c>
      <c r="S401" s="222" t="b">
        <f t="array" ref="S401">IF(K401='Defects Status'!$N$2,"True")</f>
        <v>0</v>
      </c>
      <c r="T401" s="222" t="str">
        <f t="array" ref="T401">IF(C401 &lt;&gt; "Ready for Re-test",IF(C401 &lt;&gt; "Closed","Open","Closed"),"Ready for Re-test")</f>
        <v>Open</v>
      </c>
    </row>
    <row r="402" spans="12:20" x14ac:dyDescent="0.2">
      <c r="L402" s="222" t="str">
        <f t="array" ref="L402">CONCATENATE(C402,"+",D402)</f>
        <v>+</v>
      </c>
      <c r="M402" s="219" t="b">
        <f t="array" ref="M402">IF(H402=39001,"True")</f>
        <v>0</v>
      </c>
      <c r="N402" s="219" t="b">
        <f t="array" ref="N402">IF(K402=39001,"True")</f>
        <v>0</v>
      </c>
      <c r="O402" s="222" t="b">
        <f t="array" ref="O402">IF(H402='Defects Status'!$N$2,"True")</f>
        <v>0</v>
      </c>
      <c r="P402" s="223">
        <f t="array" ref="P402">'Defects Status'!$N$2-'All Defects'!H402</f>
        <v>39001</v>
      </c>
      <c r="Q402" s="222" t="str">
        <f t="array" ref="Q402">IF(P402&gt;10,"Greater",IF(AND(P402&gt;=5,P402&lt;=10),"Between","Less than"))</f>
        <v>Greater</v>
      </c>
      <c r="R402" s="222" t="str">
        <f t="array" ref="R402">CONCATENATE(T402,"+",D402,"+",Q402)</f>
        <v>Open++Greater</v>
      </c>
      <c r="S402" s="222" t="b">
        <f t="array" ref="S402">IF(K402='Defects Status'!$N$2,"True")</f>
        <v>0</v>
      </c>
      <c r="T402" s="222" t="str">
        <f t="array" ref="T402">IF(C402 &lt;&gt; "Ready for Re-test",IF(C402 &lt;&gt; "Closed","Open","Closed"),"Ready for Re-test")</f>
        <v>Open</v>
      </c>
    </row>
    <row r="403" spans="12:20" x14ac:dyDescent="0.2">
      <c r="L403" s="222" t="str">
        <f t="array" ref="L403">CONCATENATE(C403,"+",D403)</f>
        <v>+</v>
      </c>
      <c r="M403" s="219" t="b">
        <f t="array" ref="M403">IF(H403=39001,"True")</f>
        <v>0</v>
      </c>
      <c r="N403" s="219" t="b">
        <f t="array" ref="N403">IF(K403=39001,"True")</f>
        <v>0</v>
      </c>
      <c r="O403" s="222" t="b">
        <f t="array" ref="O403">IF(H403='Defects Status'!$N$2,"True")</f>
        <v>0</v>
      </c>
      <c r="P403" s="223">
        <f t="array" ref="P403">'Defects Status'!$N$2-'All Defects'!H403</f>
        <v>39001</v>
      </c>
      <c r="Q403" s="222" t="str">
        <f t="array" ref="Q403">IF(P403&gt;10,"Greater",IF(AND(P403&gt;=5,P403&lt;=10),"Between","Less than"))</f>
        <v>Greater</v>
      </c>
      <c r="R403" s="222" t="str">
        <f t="array" ref="R403">CONCATENATE(T403,"+",D403,"+",Q403)</f>
        <v>Open++Greater</v>
      </c>
      <c r="S403" s="222" t="b">
        <f t="array" ref="S403">IF(K403='Defects Status'!$N$2,"True")</f>
        <v>0</v>
      </c>
      <c r="T403" s="222" t="str">
        <f t="array" ref="T403">IF(C403 &lt;&gt; "Ready for Re-test",IF(C403 &lt;&gt; "Closed","Open","Closed"),"Ready for Re-test")</f>
        <v>Open</v>
      </c>
    </row>
    <row r="404" spans="12:20" x14ac:dyDescent="0.2">
      <c r="L404" s="222" t="str">
        <f t="array" ref="L404">CONCATENATE(C404,"+",D404)</f>
        <v>+</v>
      </c>
      <c r="M404" s="219" t="b">
        <f t="array" ref="M404">IF(H404=39001,"True")</f>
        <v>0</v>
      </c>
      <c r="N404" s="219" t="b">
        <f t="array" ref="N404">IF(K404=39001,"True")</f>
        <v>0</v>
      </c>
      <c r="O404" s="222" t="b">
        <f t="array" ref="O404">IF(H404='Defects Status'!$N$2,"True")</f>
        <v>0</v>
      </c>
      <c r="P404" s="223">
        <f t="array" ref="P404">'Defects Status'!$N$2-'All Defects'!H404</f>
        <v>39001</v>
      </c>
      <c r="Q404" s="222" t="str">
        <f t="array" ref="Q404">IF(P404&gt;10,"Greater",IF(AND(P404&gt;=5,P404&lt;=10),"Between","Less than"))</f>
        <v>Greater</v>
      </c>
      <c r="R404" s="222" t="str">
        <f t="array" ref="R404">CONCATENATE(T404,"+",D404,"+",Q404)</f>
        <v>Open++Greater</v>
      </c>
      <c r="S404" s="222" t="b">
        <f t="array" ref="S404">IF(K404='Defects Status'!$N$2,"True")</f>
        <v>0</v>
      </c>
      <c r="T404" s="222" t="str">
        <f t="array" ref="T404">IF(C404 &lt;&gt; "Ready for Re-test",IF(C404 &lt;&gt; "Closed","Open","Closed"),"Ready for Re-test")</f>
        <v>Open</v>
      </c>
    </row>
    <row r="405" spans="12:20" x14ac:dyDescent="0.2">
      <c r="L405" s="222" t="str">
        <f t="array" ref="L405">CONCATENATE(C405,"+",D405)</f>
        <v>+</v>
      </c>
      <c r="M405" s="219" t="b">
        <f t="array" ref="M405">IF(H405=39001,"True")</f>
        <v>0</v>
      </c>
      <c r="N405" s="219" t="b">
        <f t="array" ref="N405">IF(K405=39001,"True")</f>
        <v>0</v>
      </c>
      <c r="O405" s="222" t="b">
        <f t="array" ref="O405">IF(H405='Defects Status'!$N$2,"True")</f>
        <v>0</v>
      </c>
      <c r="P405" s="223">
        <f t="array" ref="P405">'Defects Status'!$N$2-'All Defects'!H405</f>
        <v>39001</v>
      </c>
      <c r="Q405" s="222" t="str">
        <f t="array" ref="Q405">IF(P405&gt;10,"Greater",IF(AND(P405&gt;=5,P405&lt;=10),"Between","Less than"))</f>
        <v>Greater</v>
      </c>
      <c r="R405" s="222" t="str">
        <f t="array" ref="R405">CONCATENATE(T405,"+",D405,"+",Q405)</f>
        <v>Open++Greater</v>
      </c>
      <c r="S405" s="222" t="b">
        <f t="array" ref="S405">IF(K405='Defects Status'!$N$2,"True")</f>
        <v>0</v>
      </c>
      <c r="T405" s="222" t="str">
        <f t="array" ref="T405">IF(C405 &lt;&gt; "Ready for Re-test",IF(C405 &lt;&gt; "Closed","Open","Closed"),"Ready for Re-test")</f>
        <v>Open</v>
      </c>
    </row>
    <row r="406" spans="12:20" x14ac:dyDescent="0.2">
      <c r="L406" s="222" t="str">
        <f t="array" ref="L406">CONCATENATE(C406,"+",D406)</f>
        <v>+</v>
      </c>
      <c r="M406" s="219" t="b">
        <f t="array" ref="M406">IF(H406=39001,"True")</f>
        <v>0</v>
      </c>
      <c r="N406" s="219" t="b">
        <f t="array" ref="N406">IF(K406=39001,"True")</f>
        <v>0</v>
      </c>
      <c r="O406" s="222" t="b">
        <f t="array" ref="O406">IF(H406='Defects Status'!$N$2,"True")</f>
        <v>0</v>
      </c>
      <c r="P406" s="223">
        <f t="array" ref="P406">'Defects Status'!$N$2-'All Defects'!H406</f>
        <v>39001</v>
      </c>
      <c r="Q406" s="222" t="str">
        <f t="array" ref="Q406">IF(P406&gt;10,"Greater",IF(AND(P406&gt;=5,P406&lt;=10),"Between","Less than"))</f>
        <v>Greater</v>
      </c>
      <c r="R406" s="222" t="str">
        <f t="array" ref="R406">CONCATENATE(T406,"+",D406,"+",Q406)</f>
        <v>Open++Greater</v>
      </c>
      <c r="S406" s="222" t="b">
        <f t="array" ref="S406">IF(K406='Defects Status'!$N$2,"True")</f>
        <v>0</v>
      </c>
      <c r="T406" s="222" t="str">
        <f t="array" ref="T406">IF(C406 &lt;&gt; "Ready for Re-test",IF(C406 &lt;&gt; "Closed","Open","Closed"),"Ready for Re-test")</f>
        <v>Open</v>
      </c>
    </row>
    <row r="407" spans="12:20" x14ac:dyDescent="0.2">
      <c r="L407" s="222" t="str">
        <f t="array" ref="L407">CONCATENATE(C407,"+",D407)</f>
        <v>+</v>
      </c>
      <c r="M407" s="219" t="b">
        <f t="array" ref="M407">IF(H407=39001,"True")</f>
        <v>0</v>
      </c>
      <c r="N407" s="219" t="b">
        <f t="array" ref="N407">IF(K407=39001,"True")</f>
        <v>0</v>
      </c>
      <c r="O407" s="222" t="b">
        <f t="array" ref="O407">IF(H407='Defects Status'!$N$2,"True")</f>
        <v>0</v>
      </c>
      <c r="P407" s="223">
        <f t="array" ref="P407">'Defects Status'!$N$2-'All Defects'!H407</f>
        <v>39001</v>
      </c>
      <c r="Q407" s="222" t="str">
        <f t="array" ref="Q407">IF(P407&gt;10,"Greater",IF(AND(P407&gt;=5,P407&lt;=10),"Between","Less than"))</f>
        <v>Greater</v>
      </c>
      <c r="R407" s="222" t="str">
        <f t="array" ref="R407">CONCATENATE(T407,"+",D407,"+",Q407)</f>
        <v>Open++Greater</v>
      </c>
      <c r="S407" s="222" t="b">
        <f t="array" ref="S407">IF(K407='Defects Status'!$N$2,"True")</f>
        <v>0</v>
      </c>
      <c r="T407" s="222" t="str">
        <f t="array" ref="T407">IF(C407 &lt;&gt; "Ready for Re-test",IF(C407 &lt;&gt; "Closed","Open","Closed"),"Ready for Re-test")</f>
        <v>Open</v>
      </c>
    </row>
    <row r="408" spans="12:20" x14ac:dyDescent="0.2">
      <c r="L408" s="222" t="str">
        <f t="array" ref="L408">CONCATENATE(C408,"+",D408)</f>
        <v>+</v>
      </c>
      <c r="M408" s="219" t="b">
        <f t="array" ref="M408">IF(H408=39001,"True")</f>
        <v>0</v>
      </c>
      <c r="N408" s="219" t="b">
        <f t="array" ref="N408">IF(K408=39001,"True")</f>
        <v>0</v>
      </c>
      <c r="O408" s="222" t="b">
        <f t="array" ref="O408">IF(H408='Defects Status'!$N$2,"True")</f>
        <v>0</v>
      </c>
      <c r="P408" s="223">
        <f t="array" ref="P408">'Defects Status'!$N$2-'All Defects'!H408</f>
        <v>39001</v>
      </c>
      <c r="Q408" s="222" t="str">
        <f t="array" ref="Q408">IF(P408&gt;10,"Greater",IF(AND(P408&gt;=5,P408&lt;=10),"Between","Less than"))</f>
        <v>Greater</v>
      </c>
      <c r="R408" s="222" t="str">
        <f t="array" ref="R408">CONCATENATE(T408,"+",D408,"+",Q408)</f>
        <v>Open++Greater</v>
      </c>
      <c r="S408" s="222" t="b">
        <f t="array" ref="S408">IF(K408='Defects Status'!$N$2,"True")</f>
        <v>0</v>
      </c>
      <c r="T408" s="222" t="str">
        <f t="array" ref="T408">IF(C408 &lt;&gt; "Ready for Re-test",IF(C408 &lt;&gt; "Closed","Open","Closed"),"Ready for Re-test")</f>
        <v>Open</v>
      </c>
    </row>
    <row r="409" spans="12:20" x14ac:dyDescent="0.2">
      <c r="L409" s="222" t="str">
        <f t="array" ref="L409">CONCATENATE(C409,"+",D409)</f>
        <v>+</v>
      </c>
      <c r="M409" s="219" t="b">
        <f t="array" ref="M409">IF(H409=39001,"True")</f>
        <v>0</v>
      </c>
      <c r="N409" s="219" t="b">
        <f t="array" ref="N409">IF(K409=39001,"True")</f>
        <v>0</v>
      </c>
      <c r="O409" s="222" t="b">
        <f t="array" ref="O409">IF(H409='Defects Status'!$N$2,"True")</f>
        <v>0</v>
      </c>
      <c r="P409" s="223">
        <f t="array" ref="P409">'Defects Status'!$N$2-'All Defects'!H409</f>
        <v>39001</v>
      </c>
      <c r="Q409" s="222" t="str">
        <f t="array" ref="Q409">IF(P409&gt;10,"Greater",IF(AND(P409&gt;=5,P409&lt;=10),"Between","Less than"))</f>
        <v>Greater</v>
      </c>
      <c r="R409" s="222" t="str">
        <f t="array" ref="R409">CONCATENATE(T409,"+",D409,"+",Q409)</f>
        <v>Open++Greater</v>
      </c>
      <c r="S409" s="222" t="b">
        <f t="array" ref="S409">IF(K409='Defects Status'!$N$2,"True")</f>
        <v>0</v>
      </c>
      <c r="T409" s="222" t="str">
        <f t="array" ref="T409">IF(C409 &lt;&gt; "Ready for Re-test",IF(C409 &lt;&gt; "Closed","Open","Closed"),"Ready for Re-test")</f>
        <v>Open</v>
      </c>
    </row>
    <row r="410" spans="12:20" x14ac:dyDescent="0.2">
      <c r="L410" s="222" t="str">
        <f t="array" ref="L410">CONCATENATE(C410,"+",D410)</f>
        <v>+</v>
      </c>
      <c r="M410" s="219" t="b">
        <f t="array" ref="M410">IF(H410=39001,"True")</f>
        <v>0</v>
      </c>
      <c r="N410" s="219" t="b">
        <f t="array" ref="N410">IF(K410=39001,"True")</f>
        <v>0</v>
      </c>
      <c r="O410" s="222" t="b">
        <f t="array" ref="O410">IF(H410='Defects Status'!$N$2,"True")</f>
        <v>0</v>
      </c>
      <c r="P410" s="223">
        <f t="array" ref="P410">'Defects Status'!$N$2-'All Defects'!H410</f>
        <v>39001</v>
      </c>
      <c r="Q410" s="222" t="str">
        <f t="array" ref="Q410">IF(P410&gt;10,"Greater",IF(AND(P410&gt;=5,P410&lt;=10),"Between","Less than"))</f>
        <v>Greater</v>
      </c>
      <c r="R410" s="222" t="str">
        <f t="array" ref="R410">CONCATENATE(T410,"+",D410,"+",Q410)</f>
        <v>Open++Greater</v>
      </c>
      <c r="S410" s="222" t="b">
        <f t="array" ref="S410">IF(K410='Defects Status'!$N$2,"True")</f>
        <v>0</v>
      </c>
      <c r="T410" s="222" t="str">
        <f t="array" ref="T410">IF(C410 &lt;&gt; "Ready for Re-test",IF(C410 &lt;&gt; "Closed","Open","Closed"),"Ready for Re-test")</f>
        <v>Open</v>
      </c>
    </row>
    <row r="411" spans="12:20" x14ac:dyDescent="0.2">
      <c r="L411" s="222" t="str">
        <f t="array" ref="L411">CONCATENATE(C411,"+",D411)</f>
        <v>+</v>
      </c>
      <c r="M411" s="219" t="b">
        <f t="array" ref="M411">IF(H411=39001,"True")</f>
        <v>0</v>
      </c>
      <c r="N411" s="219" t="b">
        <f t="array" ref="N411">IF(K411=39001,"True")</f>
        <v>0</v>
      </c>
      <c r="O411" s="222" t="b">
        <f t="array" ref="O411">IF(H411='Defects Status'!$N$2,"True")</f>
        <v>0</v>
      </c>
      <c r="P411" s="223">
        <f t="array" ref="P411">'Defects Status'!$N$2-'All Defects'!H411</f>
        <v>39001</v>
      </c>
      <c r="Q411" s="222" t="str">
        <f t="array" ref="Q411">IF(P411&gt;10,"Greater",IF(AND(P411&gt;=5,P411&lt;=10),"Between","Less than"))</f>
        <v>Greater</v>
      </c>
      <c r="R411" s="222" t="str">
        <f t="array" ref="R411">CONCATENATE(T411,"+",D411,"+",Q411)</f>
        <v>Open++Greater</v>
      </c>
      <c r="S411" s="222" t="b">
        <f t="array" ref="S411">IF(K411='Defects Status'!$N$2,"True")</f>
        <v>0</v>
      </c>
      <c r="T411" s="222" t="str">
        <f t="array" ref="T411">IF(C411 &lt;&gt; "Ready for Re-test",IF(C411 &lt;&gt; "Closed","Open","Closed"),"Ready for Re-test")</f>
        <v>Open</v>
      </c>
    </row>
    <row r="412" spans="12:20" x14ac:dyDescent="0.2">
      <c r="L412" s="222" t="str">
        <f t="array" ref="L412">CONCATENATE(C412,"+",D412)</f>
        <v>+</v>
      </c>
      <c r="M412" s="219" t="b">
        <f t="array" ref="M412">IF(H412=39001,"True")</f>
        <v>0</v>
      </c>
      <c r="N412" s="219" t="b">
        <f t="array" ref="N412">IF(K412=39001,"True")</f>
        <v>0</v>
      </c>
      <c r="O412" s="222" t="b">
        <f t="array" ref="O412">IF(H412='Defects Status'!$N$2,"True")</f>
        <v>0</v>
      </c>
      <c r="P412" s="223">
        <f t="array" ref="P412">'Defects Status'!$N$2-'All Defects'!H412</f>
        <v>39001</v>
      </c>
      <c r="Q412" s="222" t="str">
        <f t="array" ref="Q412">IF(P412&gt;10,"Greater",IF(AND(P412&gt;=5,P412&lt;=10),"Between","Less than"))</f>
        <v>Greater</v>
      </c>
      <c r="R412" s="222" t="str">
        <f t="array" ref="R412">CONCATENATE(T412,"+",D412,"+",Q412)</f>
        <v>Open++Greater</v>
      </c>
      <c r="S412" s="222" t="b">
        <f t="array" ref="S412">IF(K412='Defects Status'!$N$2,"True")</f>
        <v>0</v>
      </c>
      <c r="T412" s="222" t="str">
        <f t="array" ref="T412">IF(C412 &lt;&gt; "Ready for Re-test",IF(C412 &lt;&gt; "Closed","Open","Closed"),"Ready for Re-test")</f>
        <v>Open</v>
      </c>
    </row>
    <row r="413" spans="12:20" x14ac:dyDescent="0.2">
      <c r="L413" s="222" t="str">
        <f t="array" ref="L413">CONCATENATE(C413,"+",D413)</f>
        <v>+</v>
      </c>
      <c r="M413" s="219" t="b">
        <f t="array" ref="M413">IF(H413=39001,"True")</f>
        <v>0</v>
      </c>
      <c r="N413" s="219" t="b">
        <f t="array" ref="N413">IF(K413=39001,"True")</f>
        <v>0</v>
      </c>
      <c r="O413" s="222" t="b">
        <f t="array" ref="O413">IF(H413='Defects Status'!$N$2,"True")</f>
        <v>0</v>
      </c>
      <c r="P413" s="223">
        <f t="array" ref="P413">'Defects Status'!$N$2-'All Defects'!H413</f>
        <v>39001</v>
      </c>
      <c r="Q413" s="222" t="str">
        <f t="array" ref="Q413">IF(P413&gt;10,"Greater",IF(AND(P413&gt;=5,P413&lt;=10),"Between","Less than"))</f>
        <v>Greater</v>
      </c>
      <c r="R413" s="222" t="str">
        <f t="array" ref="R413">CONCATENATE(T413,"+",D413,"+",Q413)</f>
        <v>Open++Greater</v>
      </c>
      <c r="S413" s="222" t="b">
        <f t="array" ref="S413">IF(K413='Defects Status'!$N$2,"True")</f>
        <v>0</v>
      </c>
      <c r="T413" s="222" t="str">
        <f t="array" ref="T413">IF(C413 &lt;&gt; "Ready for Re-test",IF(C413 &lt;&gt; "Closed","Open","Closed"),"Ready for Re-test")</f>
        <v>Open</v>
      </c>
    </row>
    <row r="414" spans="12:20" x14ac:dyDescent="0.2">
      <c r="L414" s="222" t="str">
        <f t="array" ref="L414">CONCATENATE(C414,"+",D414)</f>
        <v>+</v>
      </c>
      <c r="M414" s="219" t="b">
        <f t="array" ref="M414">IF(H414=39001,"True")</f>
        <v>0</v>
      </c>
      <c r="N414" s="219" t="b">
        <f t="array" ref="N414">IF(K414=39001,"True")</f>
        <v>0</v>
      </c>
      <c r="O414" s="222" t="b">
        <f t="array" ref="O414">IF(H414='Defects Status'!$N$2,"True")</f>
        <v>0</v>
      </c>
      <c r="P414" s="223">
        <f t="array" ref="P414">'Defects Status'!$N$2-'All Defects'!H414</f>
        <v>39001</v>
      </c>
      <c r="Q414" s="222" t="str">
        <f t="array" ref="Q414">IF(P414&gt;10,"Greater",IF(AND(P414&gt;=5,P414&lt;=10),"Between","Less than"))</f>
        <v>Greater</v>
      </c>
      <c r="R414" s="222" t="str">
        <f t="array" ref="R414">CONCATENATE(T414,"+",D414,"+",Q414)</f>
        <v>Open++Greater</v>
      </c>
      <c r="S414" s="222" t="b">
        <f t="array" ref="S414">IF(K414='Defects Status'!$N$2,"True")</f>
        <v>0</v>
      </c>
      <c r="T414" s="222" t="str">
        <f t="array" ref="T414">IF(C414 &lt;&gt; "Ready for Re-test",IF(C414 &lt;&gt; "Closed","Open","Closed"),"Ready for Re-test")</f>
        <v>Open</v>
      </c>
    </row>
    <row r="415" spans="12:20" x14ac:dyDescent="0.2">
      <c r="L415" s="222" t="str">
        <f t="array" ref="L415">CONCATENATE(C415,"+",D415)</f>
        <v>+</v>
      </c>
      <c r="M415" s="219" t="b">
        <f t="array" ref="M415">IF(H415=39001,"True")</f>
        <v>0</v>
      </c>
      <c r="N415" s="219" t="b">
        <f t="array" ref="N415">IF(K415=39001,"True")</f>
        <v>0</v>
      </c>
      <c r="O415" s="222" t="b">
        <f t="array" ref="O415">IF(H415='Defects Status'!$N$2,"True")</f>
        <v>0</v>
      </c>
      <c r="P415" s="223">
        <f t="array" ref="P415">'Defects Status'!$N$2-'All Defects'!H415</f>
        <v>39001</v>
      </c>
      <c r="Q415" s="222" t="str">
        <f t="array" ref="Q415">IF(P415&gt;10,"Greater",IF(AND(P415&gt;=5,P415&lt;=10),"Between","Less than"))</f>
        <v>Greater</v>
      </c>
      <c r="R415" s="222" t="str">
        <f t="array" ref="R415">CONCATENATE(T415,"+",D415,"+",Q415)</f>
        <v>Open++Greater</v>
      </c>
      <c r="S415" s="222" t="b">
        <f t="array" ref="S415">IF(K415='Defects Status'!$N$2,"True")</f>
        <v>0</v>
      </c>
      <c r="T415" s="222" t="str">
        <f t="array" ref="T415">IF(C415 &lt;&gt; "Ready for Re-test",IF(C415 &lt;&gt; "Closed","Open","Closed"),"Ready for Re-test")</f>
        <v>Open</v>
      </c>
    </row>
    <row r="416" spans="12:20" x14ac:dyDescent="0.2">
      <c r="L416" s="222" t="str">
        <f t="array" ref="L416">CONCATENATE(C416,"+",D416)</f>
        <v>+</v>
      </c>
      <c r="M416" s="219" t="b">
        <f t="array" ref="M416">IF(H416=39001,"True")</f>
        <v>0</v>
      </c>
      <c r="N416" s="219" t="b">
        <f t="array" ref="N416">IF(K416=39001,"True")</f>
        <v>0</v>
      </c>
      <c r="O416" s="222" t="b">
        <f t="array" ref="O416">IF(H416='Defects Status'!$N$2,"True")</f>
        <v>0</v>
      </c>
      <c r="P416" s="223">
        <f t="array" ref="P416">'Defects Status'!$N$2-'All Defects'!H416</f>
        <v>39001</v>
      </c>
      <c r="Q416" s="222" t="str">
        <f t="array" ref="Q416">IF(P416&gt;10,"Greater",IF(AND(P416&gt;=5,P416&lt;=10),"Between","Less than"))</f>
        <v>Greater</v>
      </c>
      <c r="R416" s="222" t="str">
        <f t="array" ref="R416">CONCATENATE(T416,"+",D416,"+",Q416)</f>
        <v>Open++Greater</v>
      </c>
      <c r="S416" s="222" t="b">
        <f t="array" ref="S416">IF(K416='Defects Status'!$N$2,"True")</f>
        <v>0</v>
      </c>
      <c r="T416" s="222" t="str">
        <f t="array" ref="T416">IF(C416 &lt;&gt; "Ready for Re-test",IF(C416 &lt;&gt; "Closed","Open","Closed"),"Ready for Re-test")</f>
        <v>Open</v>
      </c>
    </row>
    <row r="417" spans="12:20" x14ac:dyDescent="0.2">
      <c r="L417" s="222" t="str">
        <f t="array" ref="L417">CONCATENATE(C417,"+",D417)</f>
        <v>+</v>
      </c>
      <c r="M417" s="219" t="b">
        <f t="array" ref="M417">IF(H417=39001,"True")</f>
        <v>0</v>
      </c>
      <c r="N417" s="219" t="b">
        <f t="array" ref="N417">IF(K417=39001,"True")</f>
        <v>0</v>
      </c>
      <c r="O417" s="222" t="b">
        <f t="array" ref="O417">IF(H417='Defects Status'!$N$2,"True")</f>
        <v>0</v>
      </c>
      <c r="P417" s="223">
        <f t="array" ref="P417">'Defects Status'!$N$2-'All Defects'!H417</f>
        <v>39001</v>
      </c>
      <c r="Q417" s="222" t="str">
        <f t="array" ref="Q417">IF(P417&gt;10,"Greater",IF(AND(P417&gt;=5,P417&lt;=10),"Between","Less than"))</f>
        <v>Greater</v>
      </c>
      <c r="R417" s="222" t="str">
        <f t="array" ref="R417">CONCATENATE(T417,"+",D417,"+",Q417)</f>
        <v>Open++Greater</v>
      </c>
      <c r="S417" s="222" t="b">
        <f t="array" ref="S417">IF(K417='Defects Status'!$N$2,"True")</f>
        <v>0</v>
      </c>
      <c r="T417" s="222" t="str">
        <f t="array" ref="T417">IF(C417 &lt;&gt; "Ready for Re-test",IF(C417 &lt;&gt; "Closed","Open","Closed"),"Ready for Re-test")</f>
        <v>Open</v>
      </c>
    </row>
    <row r="418" spans="12:20" x14ac:dyDescent="0.2">
      <c r="L418" s="222" t="str">
        <f t="array" ref="L418">CONCATENATE(C418,"+",D418)</f>
        <v>+</v>
      </c>
      <c r="M418" s="219" t="b">
        <f t="array" ref="M418">IF(H418=39001,"True")</f>
        <v>0</v>
      </c>
      <c r="N418" s="219" t="b">
        <f t="array" ref="N418">IF(K418=39001,"True")</f>
        <v>0</v>
      </c>
      <c r="O418" s="222" t="b">
        <f t="array" ref="O418">IF(H418='Defects Status'!$N$2,"True")</f>
        <v>0</v>
      </c>
      <c r="P418" s="223">
        <f t="array" ref="P418">'Defects Status'!$N$2-'All Defects'!H418</f>
        <v>39001</v>
      </c>
      <c r="Q418" s="222" t="str">
        <f t="array" ref="Q418">IF(P418&gt;10,"Greater",IF(AND(P418&gt;=5,P418&lt;=10),"Between","Less than"))</f>
        <v>Greater</v>
      </c>
      <c r="R418" s="222" t="str">
        <f t="array" ref="R418">CONCATENATE(T418,"+",D418,"+",Q418)</f>
        <v>Open++Greater</v>
      </c>
      <c r="S418" s="222" t="b">
        <f t="array" ref="S418">IF(K418='Defects Status'!$N$2,"True")</f>
        <v>0</v>
      </c>
      <c r="T418" s="222" t="str">
        <f t="array" ref="T418">IF(C418 &lt;&gt; "Ready for Re-test",IF(C418 &lt;&gt; "Closed","Open","Closed"),"Ready for Re-test")</f>
        <v>Open</v>
      </c>
    </row>
    <row r="419" spans="12:20" x14ac:dyDescent="0.2">
      <c r="L419" s="222" t="str">
        <f t="array" ref="L419">CONCATENATE(C419,"+",D419)</f>
        <v>+</v>
      </c>
      <c r="M419" s="219" t="b">
        <f t="array" ref="M419">IF(H419=39001,"True")</f>
        <v>0</v>
      </c>
      <c r="N419" s="219" t="b">
        <f t="array" ref="N419">IF(K419=39001,"True")</f>
        <v>0</v>
      </c>
      <c r="O419" s="222" t="b">
        <f t="array" ref="O419">IF(H419='Defects Status'!$N$2,"True")</f>
        <v>0</v>
      </c>
      <c r="P419" s="223">
        <f t="array" ref="P419">'Defects Status'!$N$2-'All Defects'!H419</f>
        <v>39001</v>
      </c>
      <c r="Q419" s="222" t="str">
        <f t="array" ref="Q419">IF(P419&gt;10,"Greater",IF(AND(P419&gt;=5,P419&lt;=10),"Between","Less than"))</f>
        <v>Greater</v>
      </c>
      <c r="R419" s="222" t="str">
        <f t="array" ref="R419">CONCATENATE(T419,"+",D419,"+",Q419)</f>
        <v>Open++Greater</v>
      </c>
      <c r="S419" s="222" t="b">
        <f t="array" ref="S419">IF(K419='Defects Status'!$N$2,"True")</f>
        <v>0</v>
      </c>
      <c r="T419" s="222" t="str">
        <f t="array" ref="T419">IF(C419 &lt;&gt; "Ready for Re-test",IF(C419 &lt;&gt; "Closed","Open","Closed"),"Ready for Re-test")</f>
        <v>Open</v>
      </c>
    </row>
    <row r="420" spans="12:20" x14ac:dyDescent="0.2">
      <c r="L420" s="222" t="str">
        <f t="array" ref="L420">CONCATENATE(C420,"+",D420)</f>
        <v>+</v>
      </c>
      <c r="M420" s="219" t="b">
        <f t="array" ref="M420">IF(H420=39001,"True")</f>
        <v>0</v>
      </c>
      <c r="N420" s="219" t="b">
        <f t="array" ref="N420">IF(K420=39001,"True")</f>
        <v>0</v>
      </c>
      <c r="O420" s="222" t="b">
        <f t="array" ref="O420">IF(H420='Defects Status'!$N$2,"True")</f>
        <v>0</v>
      </c>
      <c r="P420" s="223">
        <f t="array" ref="P420">'Defects Status'!$N$2-'All Defects'!H420</f>
        <v>39001</v>
      </c>
      <c r="Q420" s="222" t="str">
        <f t="array" ref="Q420">IF(P420&gt;10,"Greater",IF(AND(P420&gt;=5,P420&lt;=10),"Between","Less than"))</f>
        <v>Greater</v>
      </c>
      <c r="R420" s="222" t="str">
        <f t="array" ref="R420">CONCATENATE(T420,"+",D420,"+",Q420)</f>
        <v>Open++Greater</v>
      </c>
      <c r="S420" s="222" t="b">
        <f t="array" ref="S420">IF(K420='Defects Status'!$N$2,"True")</f>
        <v>0</v>
      </c>
      <c r="T420" s="222" t="str">
        <f t="array" ref="T420">IF(C420 &lt;&gt; "Ready for Re-test",IF(C420 &lt;&gt; "Closed","Open","Closed"),"Ready for Re-test")</f>
        <v>Open</v>
      </c>
    </row>
    <row r="421" spans="12:20" x14ac:dyDescent="0.2">
      <c r="L421" s="222" t="str">
        <f t="array" ref="L421">CONCATENATE(C421,"+",D421)</f>
        <v>+</v>
      </c>
      <c r="M421" s="219" t="b">
        <f t="array" ref="M421">IF(H421=39001,"True")</f>
        <v>0</v>
      </c>
      <c r="N421" s="219" t="b">
        <f t="array" ref="N421">IF(K421=39001,"True")</f>
        <v>0</v>
      </c>
      <c r="O421" s="222" t="b">
        <f t="array" ref="O421">IF(H421='Defects Status'!$N$2,"True")</f>
        <v>0</v>
      </c>
      <c r="P421" s="223">
        <f t="array" ref="P421">'Defects Status'!$N$2-'All Defects'!H421</f>
        <v>39001</v>
      </c>
      <c r="Q421" s="222" t="str">
        <f t="array" ref="Q421">IF(P421&gt;10,"Greater",IF(AND(P421&gt;=5,P421&lt;=10),"Between","Less than"))</f>
        <v>Greater</v>
      </c>
      <c r="R421" s="222" t="str">
        <f t="array" ref="R421">CONCATENATE(T421,"+",D421,"+",Q421)</f>
        <v>Open++Greater</v>
      </c>
      <c r="S421" s="222" t="b">
        <f t="array" ref="S421">IF(K421='Defects Status'!$N$2,"True")</f>
        <v>0</v>
      </c>
      <c r="T421" s="222" t="str">
        <f t="array" ref="T421">IF(C421 &lt;&gt; "Ready for Re-test",IF(C421 &lt;&gt; "Closed","Open","Closed"),"Ready for Re-test")</f>
        <v>Open</v>
      </c>
    </row>
    <row r="422" spans="12:20" x14ac:dyDescent="0.2">
      <c r="L422" s="222" t="str">
        <f t="array" ref="L422">CONCATENATE(C422,"+",D422)</f>
        <v>+</v>
      </c>
      <c r="M422" s="219" t="b">
        <f t="array" ref="M422">IF(H422=39001,"True")</f>
        <v>0</v>
      </c>
      <c r="N422" s="219" t="b">
        <f t="array" ref="N422">IF(K422=39001,"True")</f>
        <v>0</v>
      </c>
      <c r="O422" s="222" t="b">
        <f t="array" ref="O422">IF(H422='Defects Status'!$N$2,"True")</f>
        <v>0</v>
      </c>
      <c r="P422" s="223">
        <f t="array" ref="P422">'Defects Status'!$N$2-'All Defects'!H422</f>
        <v>39001</v>
      </c>
      <c r="Q422" s="222" t="str">
        <f t="array" ref="Q422">IF(P422&gt;10,"Greater",IF(AND(P422&gt;=5,P422&lt;=10),"Between","Less than"))</f>
        <v>Greater</v>
      </c>
      <c r="R422" s="222" t="str">
        <f t="array" ref="R422">CONCATENATE(T422,"+",D422,"+",Q422)</f>
        <v>Open++Greater</v>
      </c>
      <c r="S422" s="222" t="b">
        <f t="array" ref="S422">IF(K422='Defects Status'!$N$2,"True")</f>
        <v>0</v>
      </c>
      <c r="T422" s="222" t="str">
        <f t="array" ref="T422">IF(C422 &lt;&gt; "Ready for Re-test",IF(C422 &lt;&gt; "Closed","Open","Closed"),"Ready for Re-test")</f>
        <v>Open</v>
      </c>
    </row>
    <row r="423" spans="12:20" x14ac:dyDescent="0.2">
      <c r="L423" s="222" t="str">
        <f t="array" ref="L423">CONCATENATE(C423,"+",D423)</f>
        <v>+</v>
      </c>
      <c r="M423" s="219" t="b">
        <f t="array" ref="M423">IF(H423=39001,"True")</f>
        <v>0</v>
      </c>
      <c r="N423" s="219" t="b">
        <f t="array" ref="N423">IF(K423=39001,"True")</f>
        <v>0</v>
      </c>
      <c r="O423" s="222" t="b">
        <f t="array" ref="O423">IF(H423='Defects Status'!$N$2,"True")</f>
        <v>0</v>
      </c>
      <c r="P423" s="223">
        <f t="array" ref="P423">'Defects Status'!$N$2-'All Defects'!H423</f>
        <v>39001</v>
      </c>
      <c r="Q423" s="222" t="str">
        <f t="array" ref="Q423">IF(P423&gt;10,"Greater",IF(AND(P423&gt;=5,P423&lt;=10),"Between","Less than"))</f>
        <v>Greater</v>
      </c>
      <c r="R423" s="222" t="str">
        <f t="array" ref="R423">CONCATENATE(T423,"+",D423,"+",Q423)</f>
        <v>Open++Greater</v>
      </c>
      <c r="S423" s="222" t="b">
        <f t="array" ref="S423">IF(K423='Defects Status'!$N$2,"True")</f>
        <v>0</v>
      </c>
      <c r="T423" s="222" t="str">
        <f t="array" ref="T423">IF(C423 &lt;&gt; "Ready for Re-test",IF(C423 &lt;&gt; "Closed","Open","Closed"),"Ready for Re-test")</f>
        <v>Open</v>
      </c>
    </row>
    <row r="424" spans="12:20" x14ac:dyDescent="0.2">
      <c r="L424" s="222" t="str">
        <f t="array" ref="L424">CONCATENATE(C424,"+",D424)</f>
        <v>+</v>
      </c>
      <c r="M424" s="219" t="b">
        <f t="array" ref="M424">IF(H424=39001,"True")</f>
        <v>0</v>
      </c>
      <c r="N424" s="219" t="b">
        <f t="array" ref="N424">IF(K424=39001,"True")</f>
        <v>0</v>
      </c>
      <c r="O424" s="222" t="b">
        <f t="array" ref="O424">IF(H424='Defects Status'!$N$2,"True")</f>
        <v>0</v>
      </c>
      <c r="P424" s="223">
        <f t="array" ref="P424">'Defects Status'!$N$2-'All Defects'!H424</f>
        <v>39001</v>
      </c>
      <c r="Q424" s="222" t="str">
        <f t="array" ref="Q424">IF(P424&gt;10,"Greater",IF(AND(P424&gt;=5,P424&lt;=10),"Between","Less than"))</f>
        <v>Greater</v>
      </c>
      <c r="R424" s="222" t="str">
        <f t="array" ref="R424">CONCATENATE(T424,"+",D424,"+",Q424)</f>
        <v>Open++Greater</v>
      </c>
      <c r="S424" s="222" t="b">
        <f t="array" ref="S424">IF(K424='Defects Status'!$N$2,"True")</f>
        <v>0</v>
      </c>
      <c r="T424" s="222" t="str">
        <f t="array" ref="T424">IF(C424 &lt;&gt; "Ready for Re-test",IF(C424 &lt;&gt; "Closed","Open","Closed"),"Ready for Re-test")</f>
        <v>Open</v>
      </c>
    </row>
    <row r="425" spans="12:20" x14ac:dyDescent="0.2">
      <c r="L425" s="222" t="str">
        <f t="array" ref="L425">CONCATENATE(C425,"+",D425)</f>
        <v>+</v>
      </c>
      <c r="M425" s="219" t="b">
        <f t="array" ref="M425">IF(H425=39001,"True")</f>
        <v>0</v>
      </c>
      <c r="N425" s="219" t="b">
        <f t="array" ref="N425">IF(K425=39001,"True")</f>
        <v>0</v>
      </c>
      <c r="O425" s="222" t="b">
        <f t="array" ref="O425">IF(H425='Defects Status'!$N$2,"True")</f>
        <v>0</v>
      </c>
      <c r="P425" s="223">
        <f t="array" ref="P425">'Defects Status'!$N$2-'All Defects'!H425</f>
        <v>39001</v>
      </c>
      <c r="Q425" s="222" t="str">
        <f t="array" ref="Q425">IF(P425&gt;10,"Greater",IF(AND(P425&gt;=5,P425&lt;=10),"Between","Less than"))</f>
        <v>Greater</v>
      </c>
      <c r="R425" s="222" t="str">
        <f t="array" ref="R425">CONCATENATE(T425,"+",D425,"+",Q425)</f>
        <v>Open++Greater</v>
      </c>
      <c r="S425" s="222" t="b">
        <f t="array" ref="S425">IF(K425='Defects Status'!$N$2,"True")</f>
        <v>0</v>
      </c>
      <c r="T425" s="222" t="str">
        <f t="array" ref="T425">IF(C425 &lt;&gt; "Ready for Re-test",IF(C425 &lt;&gt; "Closed","Open","Closed"),"Ready for Re-test")</f>
        <v>Open</v>
      </c>
    </row>
    <row r="426" spans="12:20" x14ac:dyDescent="0.2">
      <c r="L426" s="222" t="str">
        <f t="array" ref="L426">CONCATENATE(C426,"+",D426)</f>
        <v>+</v>
      </c>
      <c r="M426" s="219" t="b">
        <f t="array" ref="M426">IF(H426=39001,"True")</f>
        <v>0</v>
      </c>
      <c r="N426" s="219" t="b">
        <f t="array" ref="N426">IF(K426=39001,"True")</f>
        <v>0</v>
      </c>
      <c r="O426" s="222" t="b">
        <f t="array" ref="O426">IF(H426='Defects Status'!$N$2,"True")</f>
        <v>0</v>
      </c>
      <c r="P426" s="223">
        <f t="array" ref="P426">'Defects Status'!$N$2-'All Defects'!H426</f>
        <v>39001</v>
      </c>
      <c r="Q426" s="222" t="str">
        <f t="array" ref="Q426">IF(P426&gt;10,"Greater",IF(AND(P426&gt;=5,P426&lt;=10),"Between","Less than"))</f>
        <v>Greater</v>
      </c>
      <c r="R426" s="222" t="str">
        <f t="array" ref="R426">CONCATENATE(T426,"+",D426,"+",Q426)</f>
        <v>Open++Greater</v>
      </c>
      <c r="S426" s="222" t="b">
        <f t="array" ref="S426">IF(K426='Defects Status'!$N$2,"True")</f>
        <v>0</v>
      </c>
      <c r="T426" s="222" t="str">
        <f t="array" ref="T426">IF(C426 &lt;&gt; "Ready for Re-test",IF(C426 &lt;&gt; "Closed","Open","Closed"),"Ready for Re-test")</f>
        <v>Open</v>
      </c>
    </row>
    <row r="427" spans="12:20" x14ac:dyDescent="0.2">
      <c r="L427" s="222" t="str">
        <f t="array" ref="L427">CONCATENATE(C427,"+",D427)</f>
        <v>+</v>
      </c>
      <c r="M427" s="219" t="b">
        <f t="array" ref="M427">IF(H427=39001,"True")</f>
        <v>0</v>
      </c>
      <c r="N427" s="219" t="b">
        <f t="array" ref="N427">IF(K427=39001,"True")</f>
        <v>0</v>
      </c>
      <c r="O427" s="222" t="b">
        <f t="array" ref="O427">IF(H427='Defects Status'!$N$2,"True")</f>
        <v>0</v>
      </c>
      <c r="P427" s="223">
        <f t="array" ref="P427">'Defects Status'!$N$2-'All Defects'!H427</f>
        <v>39001</v>
      </c>
      <c r="Q427" s="222" t="str">
        <f t="array" ref="Q427">IF(P427&gt;10,"Greater",IF(AND(P427&gt;=5,P427&lt;=10),"Between","Less than"))</f>
        <v>Greater</v>
      </c>
      <c r="R427" s="222" t="str">
        <f t="array" ref="R427">CONCATENATE(T427,"+",D427,"+",Q427)</f>
        <v>Open++Greater</v>
      </c>
      <c r="S427" s="222" t="b">
        <f t="array" ref="S427">IF(K427='Defects Status'!$N$2,"True")</f>
        <v>0</v>
      </c>
      <c r="T427" s="222" t="str">
        <f t="array" ref="T427">IF(C427 &lt;&gt; "Ready for Re-test",IF(C427 &lt;&gt; "Closed","Open","Closed"),"Ready for Re-test")</f>
        <v>Open</v>
      </c>
    </row>
    <row r="428" spans="12:20" x14ac:dyDescent="0.2">
      <c r="L428" s="222" t="str">
        <f t="array" ref="L428">CONCATENATE(C428,"+",D428)</f>
        <v>+</v>
      </c>
      <c r="M428" s="219" t="b">
        <f t="array" ref="M428">IF(H428=39001,"True")</f>
        <v>0</v>
      </c>
      <c r="N428" s="219" t="b">
        <f t="array" ref="N428">IF(K428=39001,"True")</f>
        <v>0</v>
      </c>
      <c r="O428" s="222" t="b">
        <f t="array" ref="O428">IF(H428='Defects Status'!$N$2,"True")</f>
        <v>0</v>
      </c>
      <c r="P428" s="223">
        <f t="array" ref="P428">'Defects Status'!$N$2-'All Defects'!H428</f>
        <v>39001</v>
      </c>
      <c r="Q428" s="222" t="str">
        <f t="array" ref="Q428">IF(P428&gt;10,"Greater",IF(AND(P428&gt;=5,P428&lt;=10),"Between","Less than"))</f>
        <v>Greater</v>
      </c>
      <c r="R428" s="222" t="str">
        <f t="array" ref="R428">CONCATENATE(T428,"+",D428,"+",Q428)</f>
        <v>Open++Greater</v>
      </c>
      <c r="S428" s="222" t="b">
        <f t="array" ref="S428">IF(K428='Defects Status'!$N$2,"True")</f>
        <v>0</v>
      </c>
      <c r="T428" s="222" t="str">
        <f t="array" ref="T428">IF(C428 &lt;&gt; "Ready for Re-test",IF(C428 &lt;&gt; "Closed","Open","Closed"),"Ready for Re-test")</f>
        <v>Open</v>
      </c>
    </row>
    <row r="429" spans="12:20" x14ac:dyDescent="0.2">
      <c r="L429" s="222" t="str">
        <f t="array" ref="L429">CONCATENATE(C429,"+",D429)</f>
        <v>+</v>
      </c>
      <c r="M429" s="219" t="b">
        <f t="array" ref="M429">IF(H429=39001,"True")</f>
        <v>0</v>
      </c>
      <c r="N429" s="219" t="b">
        <f t="array" ref="N429">IF(K429=39001,"True")</f>
        <v>0</v>
      </c>
      <c r="O429" s="222" t="b">
        <f t="array" ref="O429">IF(H429='Defects Status'!$N$2,"True")</f>
        <v>0</v>
      </c>
      <c r="P429" s="223">
        <f t="array" ref="P429">'Defects Status'!$N$2-'All Defects'!H429</f>
        <v>39001</v>
      </c>
      <c r="Q429" s="222" t="str">
        <f t="array" ref="Q429">IF(P429&gt;10,"Greater",IF(AND(P429&gt;=5,P429&lt;=10),"Between","Less than"))</f>
        <v>Greater</v>
      </c>
      <c r="R429" s="222" t="str">
        <f t="array" ref="R429">CONCATENATE(T429,"+",D429,"+",Q429)</f>
        <v>Open++Greater</v>
      </c>
      <c r="S429" s="222" t="b">
        <f t="array" ref="S429">IF(K429='Defects Status'!$N$2,"True")</f>
        <v>0</v>
      </c>
      <c r="T429" s="222" t="str">
        <f t="array" ref="T429">IF(C429 &lt;&gt; "Ready for Re-test",IF(C429 &lt;&gt; "Closed","Open","Closed"),"Ready for Re-test")</f>
        <v>Open</v>
      </c>
    </row>
    <row r="430" spans="12:20" x14ac:dyDescent="0.2">
      <c r="L430" s="222" t="str">
        <f t="array" ref="L430">CONCATENATE(C430,"+",D430)</f>
        <v>+</v>
      </c>
      <c r="M430" s="219" t="b">
        <f t="array" ref="M430">IF(H430=39001,"True")</f>
        <v>0</v>
      </c>
      <c r="N430" s="219" t="b">
        <f t="array" ref="N430">IF(K430=39001,"True")</f>
        <v>0</v>
      </c>
      <c r="O430" s="222" t="b">
        <f t="array" ref="O430">IF(H430='Defects Status'!$N$2,"True")</f>
        <v>0</v>
      </c>
      <c r="P430" s="223">
        <f t="array" ref="P430">'Defects Status'!$N$2-'All Defects'!H430</f>
        <v>39001</v>
      </c>
      <c r="Q430" s="222" t="str">
        <f t="array" ref="Q430">IF(P430&gt;10,"Greater",IF(AND(P430&gt;=5,P430&lt;=10),"Between","Less than"))</f>
        <v>Greater</v>
      </c>
      <c r="R430" s="222" t="str">
        <f t="array" ref="R430">CONCATENATE(T430,"+",D430,"+",Q430)</f>
        <v>Open++Greater</v>
      </c>
      <c r="S430" s="222" t="b">
        <f t="array" ref="S430">IF(K430='Defects Status'!$N$2,"True")</f>
        <v>0</v>
      </c>
      <c r="T430" s="222" t="str">
        <f t="array" ref="T430">IF(C430 &lt;&gt; "Ready for Re-test",IF(C430 &lt;&gt; "Closed","Open","Closed"),"Ready for Re-test")</f>
        <v>Open</v>
      </c>
    </row>
    <row r="431" spans="12:20" x14ac:dyDescent="0.2">
      <c r="L431" s="222" t="str">
        <f t="array" ref="L431">CONCATENATE(C431,"+",D431)</f>
        <v>+</v>
      </c>
      <c r="M431" s="219" t="b">
        <f t="array" ref="M431">IF(H431=39001,"True")</f>
        <v>0</v>
      </c>
      <c r="N431" s="219" t="b">
        <f t="array" ref="N431">IF(K431=39001,"True")</f>
        <v>0</v>
      </c>
      <c r="O431" s="222" t="b">
        <f t="array" ref="O431">IF(H431='Defects Status'!$N$2,"True")</f>
        <v>0</v>
      </c>
      <c r="P431" s="223">
        <f t="array" ref="P431">'Defects Status'!$N$2-'All Defects'!H431</f>
        <v>39001</v>
      </c>
      <c r="Q431" s="222" t="str">
        <f t="array" ref="Q431">IF(P431&gt;10,"Greater",IF(AND(P431&gt;=5,P431&lt;=10),"Between","Less than"))</f>
        <v>Greater</v>
      </c>
      <c r="R431" s="222" t="str">
        <f t="array" ref="R431">CONCATENATE(T431,"+",D431,"+",Q431)</f>
        <v>Open++Greater</v>
      </c>
      <c r="S431" s="222" t="b">
        <f t="array" ref="S431">IF(K431='Defects Status'!$N$2,"True")</f>
        <v>0</v>
      </c>
      <c r="T431" s="222" t="str">
        <f t="array" ref="T431">IF(C431 &lt;&gt; "Ready for Re-test",IF(C431 &lt;&gt; "Closed","Open","Closed"),"Ready for Re-test")</f>
        <v>Open</v>
      </c>
    </row>
    <row r="432" spans="12:20" x14ac:dyDescent="0.2">
      <c r="L432" s="222" t="str">
        <f t="array" ref="L432">CONCATENATE(C432,"+",D432)</f>
        <v>+</v>
      </c>
      <c r="M432" s="219" t="b">
        <f t="array" ref="M432">IF(H432=39001,"True")</f>
        <v>0</v>
      </c>
      <c r="N432" s="219" t="b">
        <f t="array" ref="N432">IF(K432=39001,"True")</f>
        <v>0</v>
      </c>
      <c r="O432" s="222" t="b">
        <f t="array" ref="O432">IF(H432='Defects Status'!$N$2,"True")</f>
        <v>0</v>
      </c>
      <c r="P432" s="223">
        <f t="array" ref="P432">'Defects Status'!$N$2-'All Defects'!H432</f>
        <v>39001</v>
      </c>
      <c r="Q432" s="222" t="str">
        <f t="array" ref="Q432">IF(P432&gt;10,"Greater",IF(AND(P432&gt;=5,P432&lt;=10),"Between","Less than"))</f>
        <v>Greater</v>
      </c>
      <c r="R432" s="222" t="str">
        <f t="array" ref="R432">CONCATENATE(T432,"+",D432,"+",Q432)</f>
        <v>Open++Greater</v>
      </c>
      <c r="S432" s="222" t="b">
        <f t="array" ref="S432">IF(K432='Defects Status'!$N$2,"True")</f>
        <v>0</v>
      </c>
      <c r="T432" s="222" t="str">
        <f t="array" ref="T432">IF(C432 &lt;&gt; "Ready for Re-test",IF(C432 &lt;&gt; "Closed","Open","Closed"),"Ready for Re-test")</f>
        <v>Open</v>
      </c>
    </row>
    <row r="433" spans="12:20" x14ac:dyDescent="0.2">
      <c r="L433" s="222" t="str">
        <f t="array" ref="L433">CONCATENATE(C433,"+",D433)</f>
        <v>+</v>
      </c>
      <c r="M433" s="219" t="b">
        <f t="array" ref="M433">IF(H433=39001,"True")</f>
        <v>0</v>
      </c>
      <c r="N433" s="219" t="b">
        <f t="array" ref="N433">IF(K433=39001,"True")</f>
        <v>0</v>
      </c>
      <c r="O433" s="222" t="b">
        <f t="array" ref="O433">IF(H433='Defects Status'!$N$2,"True")</f>
        <v>0</v>
      </c>
      <c r="P433" s="223">
        <f t="array" ref="P433">'Defects Status'!$N$2-'All Defects'!H433</f>
        <v>39001</v>
      </c>
      <c r="Q433" s="222" t="str">
        <f t="array" ref="Q433">IF(P433&gt;10,"Greater",IF(AND(P433&gt;=5,P433&lt;=10),"Between","Less than"))</f>
        <v>Greater</v>
      </c>
      <c r="R433" s="222" t="str">
        <f t="array" ref="R433">CONCATENATE(T433,"+",D433,"+",Q433)</f>
        <v>Open++Greater</v>
      </c>
      <c r="S433" s="222" t="b">
        <f t="array" ref="S433">IF(K433='Defects Status'!$N$2,"True")</f>
        <v>0</v>
      </c>
      <c r="T433" s="222" t="str">
        <f t="array" ref="T433">IF(C433 &lt;&gt; "Ready for Re-test",IF(C433 &lt;&gt; "Closed","Open","Closed"),"Ready for Re-test")</f>
        <v>Open</v>
      </c>
    </row>
    <row r="434" spans="12:20" x14ac:dyDescent="0.2">
      <c r="L434" s="222" t="str">
        <f t="array" ref="L434">CONCATENATE(C434,"+",D434)</f>
        <v>+</v>
      </c>
      <c r="M434" s="219" t="b">
        <f t="array" ref="M434">IF(H434=39001,"True")</f>
        <v>0</v>
      </c>
      <c r="N434" s="219" t="b">
        <f t="array" ref="N434">IF(K434=39001,"True")</f>
        <v>0</v>
      </c>
      <c r="O434" s="222" t="b">
        <f t="array" ref="O434">IF(H434='Defects Status'!$N$2,"True")</f>
        <v>0</v>
      </c>
      <c r="P434" s="223">
        <f t="array" ref="P434">'Defects Status'!$N$2-'All Defects'!H434</f>
        <v>39001</v>
      </c>
      <c r="Q434" s="222" t="str">
        <f t="array" ref="Q434">IF(P434&gt;10,"Greater",IF(AND(P434&gt;=5,P434&lt;=10),"Between","Less than"))</f>
        <v>Greater</v>
      </c>
      <c r="R434" s="222" t="str">
        <f t="array" ref="R434">CONCATENATE(T434,"+",D434,"+",Q434)</f>
        <v>Open++Greater</v>
      </c>
      <c r="S434" s="222" t="b">
        <f t="array" ref="S434">IF(K434='Defects Status'!$N$2,"True")</f>
        <v>0</v>
      </c>
      <c r="T434" s="222" t="str">
        <f t="array" ref="T434">IF(C434 &lt;&gt; "Ready for Re-test",IF(C434 &lt;&gt; "Closed","Open","Closed"),"Ready for Re-test")</f>
        <v>Open</v>
      </c>
    </row>
    <row r="435" spans="12:20" x14ac:dyDescent="0.2">
      <c r="L435" s="222" t="str">
        <f t="array" ref="L435">CONCATENATE(C435,"+",D435)</f>
        <v>+</v>
      </c>
      <c r="M435" s="219" t="b">
        <f t="array" ref="M435">IF(H435=39001,"True")</f>
        <v>0</v>
      </c>
      <c r="N435" s="219" t="b">
        <f t="array" ref="N435">IF(K435=39001,"True")</f>
        <v>0</v>
      </c>
      <c r="O435" s="222" t="b">
        <f t="array" ref="O435">IF(H435='Defects Status'!$N$2,"True")</f>
        <v>0</v>
      </c>
      <c r="P435" s="223">
        <f t="array" ref="P435">'Defects Status'!$N$2-'All Defects'!H435</f>
        <v>39001</v>
      </c>
      <c r="Q435" s="222" t="str">
        <f t="array" ref="Q435">IF(P435&gt;10,"Greater",IF(AND(P435&gt;=5,P435&lt;=10),"Between","Less than"))</f>
        <v>Greater</v>
      </c>
      <c r="R435" s="222" t="str">
        <f t="array" ref="R435">CONCATENATE(T435,"+",D435,"+",Q435)</f>
        <v>Open++Greater</v>
      </c>
      <c r="S435" s="222" t="b">
        <f t="array" ref="S435">IF(K435='Defects Status'!$N$2,"True")</f>
        <v>0</v>
      </c>
      <c r="T435" s="222" t="str">
        <f t="array" ref="T435">IF(C435 &lt;&gt; "Ready for Re-test",IF(C435 &lt;&gt; "Closed","Open","Closed"),"Ready for Re-test")</f>
        <v>Open</v>
      </c>
    </row>
    <row r="436" spans="12:20" x14ac:dyDescent="0.2">
      <c r="L436" s="222" t="str">
        <f t="array" ref="L436">CONCATENATE(C436,"+",D436)</f>
        <v>+</v>
      </c>
      <c r="M436" s="219" t="b">
        <f t="array" ref="M436">IF(H436=39001,"True")</f>
        <v>0</v>
      </c>
      <c r="N436" s="219" t="b">
        <f t="array" ref="N436">IF(K436=39001,"True")</f>
        <v>0</v>
      </c>
      <c r="O436" s="222" t="b">
        <f t="array" ref="O436">IF(H436='Defects Status'!$N$2,"True")</f>
        <v>0</v>
      </c>
      <c r="P436" s="223">
        <f t="array" ref="P436">'Defects Status'!$N$2-'All Defects'!H436</f>
        <v>39001</v>
      </c>
      <c r="Q436" s="222" t="str">
        <f t="array" ref="Q436">IF(P436&gt;10,"Greater",IF(AND(P436&gt;=5,P436&lt;=10),"Between","Less than"))</f>
        <v>Greater</v>
      </c>
      <c r="R436" s="222" t="str">
        <f t="array" ref="R436">CONCATENATE(T436,"+",D436,"+",Q436)</f>
        <v>Open++Greater</v>
      </c>
      <c r="S436" s="222" t="b">
        <f t="array" ref="S436">IF(K436='Defects Status'!$N$2,"True")</f>
        <v>0</v>
      </c>
      <c r="T436" s="222" t="str">
        <f t="array" ref="T436">IF(C436 &lt;&gt; "Ready for Re-test",IF(C436 &lt;&gt; "Closed","Open","Closed"),"Ready for Re-test")</f>
        <v>Open</v>
      </c>
    </row>
    <row r="437" spans="12:20" x14ac:dyDescent="0.2">
      <c r="L437" s="222" t="str">
        <f t="array" ref="L437">CONCATENATE(C437,"+",D437)</f>
        <v>+</v>
      </c>
      <c r="M437" s="219" t="b">
        <f t="array" ref="M437">IF(H437=39001,"True")</f>
        <v>0</v>
      </c>
      <c r="N437" s="219" t="b">
        <f t="array" ref="N437">IF(K437=39001,"True")</f>
        <v>0</v>
      </c>
      <c r="O437" s="222" t="b">
        <f t="array" ref="O437">IF(H437='Defects Status'!$N$2,"True")</f>
        <v>0</v>
      </c>
      <c r="P437" s="223">
        <f t="array" ref="P437">'Defects Status'!$N$2-'All Defects'!H437</f>
        <v>39001</v>
      </c>
      <c r="Q437" s="222" t="str">
        <f t="array" ref="Q437">IF(P437&gt;10,"Greater",IF(AND(P437&gt;=5,P437&lt;=10),"Between","Less than"))</f>
        <v>Greater</v>
      </c>
      <c r="R437" s="222" t="str">
        <f t="array" ref="R437">CONCATENATE(T437,"+",D437,"+",Q437)</f>
        <v>Open++Greater</v>
      </c>
      <c r="S437" s="222" t="b">
        <f t="array" ref="S437">IF(K437='Defects Status'!$N$2,"True")</f>
        <v>0</v>
      </c>
      <c r="T437" s="222" t="str">
        <f t="array" ref="T437">IF(C437 &lt;&gt; "Ready for Re-test",IF(C437 &lt;&gt; "Closed","Open","Closed"),"Ready for Re-test")</f>
        <v>Open</v>
      </c>
    </row>
    <row r="438" spans="12:20" x14ac:dyDescent="0.2">
      <c r="L438" s="222" t="str">
        <f t="array" ref="L438">CONCATENATE(C438,"+",D438)</f>
        <v>+</v>
      </c>
      <c r="M438" s="219" t="b">
        <f t="array" ref="M438">IF(H438=39001,"True")</f>
        <v>0</v>
      </c>
      <c r="N438" s="219" t="b">
        <f t="array" ref="N438">IF(K438=39001,"True")</f>
        <v>0</v>
      </c>
      <c r="O438" s="222" t="b">
        <f t="array" ref="O438">IF(H438='Defects Status'!$N$2,"True")</f>
        <v>0</v>
      </c>
      <c r="P438" s="223">
        <f t="array" ref="P438">'Defects Status'!$N$2-'All Defects'!H438</f>
        <v>39001</v>
      </c>
      <c r="Q438" s="222" t="str">
        <f t="array" ref="Q438">IF(P438&gt;10,"Greater",IF(AND(P438&gt;=5,P438&lt;=10),"Between","Less than"))</f>
        <v>Greater</v>
      </c>
      <c r="R438" s="222" t="str">
        <f t="array" ref="R438">CONCATENATE(T438,"+",D438,"+",Q438)</f>
        <v>Open++Greater</v>
      </c>
      <c r="S438" s="222" t="b">
        <f t="array" ref="S438">IF(K438='Defects Status'!$N$2,"True")</f>
        <v>0</v>
      </c>
      <c r="T438" s="222" t="str">
        <f t="array" ref="T438">IF(C438 &lt;&gt; "Ready for Re-test",IF(C438 &lt;&gt; "Closed","Open","Closed"),"Ready for Re-test")</f>
        <v>Open</v>
      </c>
    </row>
    <row r="439" spans="12:20" x14ac:dyDescent="0.2">
      <c r="L439" s="222" t="str">
        <f t="array" ref="L439">CONCATENATE(C439,"+",D439)</f>
        <v>+</v>
      </c>
      <c r="M439" s="219" t="b">
        <f t="array" ref="M439">IF(H439=39001,"True")</f>
        <v>0</v>
      </c>
      <c r="N439" s="219" t="b">
        <f t="array" ref="N439">IF(K439=39001,"True")</f>
        <v>0</v>
      </c>
      <c r="O439" s="222" t="b">
        <f t="array" ref="O439">IF(H439='Defects Status'!$N$2,"True")</f>
        <v>0</v>
      </c>
      <c r="P439" s="223">
        <f t="array" ref="P439">'Defects Status'!$N$2-'All Defects'!H439</f>
        <v>39001</v>
      </c>
      <c r="Q439" s="222" t="str">
        <f t="array" ref="Q439">IF(P439&gt;10,"Greater",IF(AND(P439&gt;=5,P439&lt;=10),"Between","Less than"))</f>
        <v>Greater</v>
      </c>
      <c r="R439" s="222" t="str">
        <f t="array" ref="R439">CONCATENATE(T439,"+",D439,"+",Q439)</f>
        <v>Open++Greater</v>
      </c>
      <c r="S439" s="222" t="b">
        <f t="array" ref="S439">IF(K439='Defects Status'!$N$2,"True")</f>
        <v>0</v>
      </c>
      <c r="T439" s="222" t="str">
        <f t="array" ref="T439">IF(C439 &lt;&gt; "Ready for Re-test",IF(C439 &lt;&gt; "Closed","Open","Closed"),"Ready for Re-test")</f>
        <v>Open</v>
      </c>
    </row>
    <row r="440" spans="12:20" x14ac:dyDescent="0.2">
      <c r="L440" s="222" t="str">
        <f t="array" ref="L440">CONCATENATE(C440,"+",D440)</f>
        <v>+</v>
      </c>
      <c r="M440" s="219" t="b">
        <f t="array" ref="M440">IF(H440=39001,"True")</f>
        <v>0</v>
      </c>
      <c r="N440" s="219" t="b">
        <f t="array" ref="N440">IF(K440=39001,"True")</f>
        <v>0</v>
      </c>
      <c r="O440" s="222" t="b">
        <f t="array" ref="O440">IF(H440='Defects Status'!$N$2,"True")</f>
        <v>0</v>
      </c>
      <c r="P440" s="223">
        <f t="array" ref="P440">'Defects Status'!$N$2-'All Defects'!H440</f>
        <v>39001</v>
      </c>
      <c r="Q440" s="222" t="str">
        <f t="array" ref="Q440">IF(P440&gt;10,"Greater",IF(AND(P440&gt;=5,P440&lt;=10),"Between","Less than"))</f>
        <v>Greater</v>
      </c>
      <c r="R440" s="222" t="str">
        <f t="array" ref="R440">CONCATENATE(T440,"+",D440,"+",Q440)</f>
        <v>Open++Greater</v>
      </c>
      <c r="S440" s="222" t="b">
        <f t="array" ref="S440">IF(K440='Defects Status'!$N$2,"True")</f>
        <v>0</v>
      </c>
      <c r="T440" s="222" t="str">
        <f t="array" ref="T440">IF(C440 &lt;&gt; "Ready for Re-test",IF(C440 &lt;&gt; "Closed","Open","Closed"),"Ready for Re-test")</f>
        <v>Open</v>
      </c>
    </row>
    <row r="441" spans="12:20" x14ac:dyDescent="0.2">
      <c r="L441" s="222" t="str">
        <f t="array" ref="L441">CONCATENATE(C441,"+",D441)</f>
        <v>+</v>
      </c>
      <c r="M441" s="219" t="b">
        <f t="array" ref="M441">IF(H441=39001,"True")</f>
        <v>0</v>
      </c>
      <c r="N441" s="219" t="b">
        <f t="array" ref="N441">IF(K441=39001,"True")</f>
        <v>0</v>
      </c>
      <c r="O441" s="222" t="b">
        <f t="array" ref="O441">IF(H441='Defects Status'!$N$2,"True")</f>
        <v>0</v>
      </c>
      <c r="P441" s="223">
        <f t="array" ref="P441">'Defects Status'!$N$2-'All Defects'!H441</f>
        <v>39001</v>
      </c>
      <c r="Q441" s="222" t="str">
        <f t="array" ref="Q441">IF(P441&gt;10,"Greater",IF(AND(P441&gt;=5,P441&lt;=10),"Between","Less than"))</f>
        <v>Greater</v>
      </c>
      <c r="R441" s="222" t="str">
        <f t="array" ref="R441">CONCATENATE(T441,"+",D441,"+",Q441)</f>
        <v>Open++Greater</v>
      </c>
      <c r="S441" s="222" t="b">
        <f t="array" ref="S441">IF(K441='Defects Status'!$N$2,"True")</f>
        <v>0</v>
      </c>
      <c r="T441" s="222" t="str">
        <f t="array" ref="T441">IF(C441 &lt;&gt; "Ready for Re-test",IF(C441 &lt;&gt; "Closed","Open","Closed"),"Ready for Re-test")</f>
        <v>Open</v>
      </c>
    </row>
    <row r="442" spans="12:20" x14ac:dyDescent="0.2">
      <c r="L442" s="222" t="str">
        <f t="array" ref="L442">CONCATENATE(C442,"+",D442)</f>
        <v>+</v>
      </c>
      <c r="M442" s="219" t="b">
        <f t="array" ref="M442">IF(H442=39001,"True")</f>
        <v>0</v>
      </c>
      <c r="N442" s="219" t="b">
        <f t="array" ref="N442">IF(K442=39001,"True")</f>
        <v>0</v>
      </c>
      <c r="O442" s="222" t="b">
        <f t="array" ref="O442">IF(H442='Defects Status'!$N$2,"True")</f>
        <v>0</v>
      </c>
      <c r="P442" s="223">
        <f t="array" ref="P442">'Defects Status'!$N$2-'All Defects'!H442</f>
        <v>39001</v>
      </c>
      <c r="Q442" s="222" t="str">
        <f t="array" ref="Q442">IF(P442&gt;10,"Greater",IF(AND(P442&gt;=5,P442&lt;=10),"Between","Less than"))</f>
        <v>Greater</v>
      </c>
      <c r="R442" s="222" t="str">
        <f t="array" ref="R442">CONCATENATE(T442,"+",D442,"+",Q442)</f>
        <v>Open++Greater</v>
      </c>
      <c r="S442" s="222" t="b">
        <f t="array" ref="S442">IF(K442='Defects Status'!$N$2,"True")</f>
        <v>0</v>
      </c>
      <c r="T442" s="222" t="str">
        <f t="array" ref="T442">IF(C442 &lt;&gt; "Ready for Re-test",IF(C442 &lt;&gt; "Closed","Open","Closed"),"Ready for Re-test")</f>
        <v>Open</v>
      </c>
    </row>
    <row r="443" spans="12:20" x14ac:dyDescent="0.2">
      <c r="L443" s="222" t="str">
        <f t="array" ref="L443">CONCATENATE(C443,"+",D443)</f>
        <v>+</v>
      </c>
      <c r="M443" s="219" t="b">
        <f t="array" ref="M443">IF(H443=39001,"True")</f>
        <v>0</v>
      </c>
      <c r="N443" s="219" t="b">
        <f t="array" ref="N443">IF(K443=39001,"True")</f>
        <v>0</v>
      </c>
      <c r="O443" s="222" t="b">
        <f t="array" ref="O443">IF(H443='Defects Status'!$N$2,"True")</f>
        <v>0</v>
      </c>
      <c r="P443" s="223">
        <f t="array" ref="P443">'Defects Status'!$N$2-'All Defects'!H443</f>
        <v>39001</v>
      </c>
      <c r="Q443" s="222" t="str">
        <f t="array" ref="Q443">IF(P443&gt;10,"Greater",IF(AND(P443&gt;=5,P443&lt;=10),"Between","Less than"))</f>
        <v>Greater</v>
      </c>
      <c r="R443" s="222" t="str">
        <f t="array" ref="R443">CONCATENATE(T443,"+",D443,"+",Q443)</f>
        <v>Open++Greater</v>
      </c>
      <c r="S443" s="222" t="b">
        <f t="array" ref="S443">IF(K443='Defects Status'!$N$2,"True")</f>
        <v>0</v>
      </c>
      <c r="T443" s="222" t="str">
        <f t="array" ref="T443">IF(C443 &lt;&gt; "Ready for Re-test",IF(C443 &lt;&gt; "Closed","Open","Closed"),"Ready for Re-test")</f>
        <v>Open</v>
      </c>
    </row>
    <row r="444" spans="12:20" x14ac:dyDescent="0.2">
      <c r="L444" s="222" t="str">
        <f t="array" ref="L444">CONCATENATE(C444,"+",D444)</f>
        <v>+</v>
      </c>
      <c r="M444" s="219" t="b">
        <f t="array" ref="M444">IF(H444=39001,"True")</f>
        <v>0</v>
      </c>
      <c r="N444" s="219" t="b">
        <f t="array" ref="N444">IF(K444=39001,"True")</f>
        <v>0</v>
      </c>
      <c r="O444" s="222" t="b">
        <f t="array" ref="O444">IF(H444='Defects Status'!$N$2,"True")</f>
        <v>0</v>
      </c>
      <c r="P444" s="223">
        <f t="array" ref="P444">'Defects Status'!$N$2-'All Defects'!H444</f>
        <v>39001</v>
      </c>
      <c r="Q444" s="222" t="str">
        <f t="array" ref="Q444">IF(P444&gt;10,"Greater",IF(AND(P444&gt;=5,P444&lt;=10),"Between","Less than"))</f>
        <v>Greater</v>
      </c>
      <c r="R444" s="222" t="str">
        <f t="array" ref="R444">CONCATENATE(T444,"+",D444,"+",Q444)</f>
        <v>Open++Greater</v>
      </c>
      <c r="S444" s="222" t="b">
        <f t="array" ref="S444">IF(K444='Defects Status'!$N$2,"True")</f>
        <v>0</v>
      </c>
      <c r="T444" s="222" t="str">
        <f t="array" ref="T444">IF(C444 &lt;&gt; "Ready for Re-test",IF(C444 &lt;&gt; "Closed","Open","Closed"),"Ready for Re-test")</f>
        <v>Open</v>
      </c>
    </row>
    <row r="445" spans="12:20" x14ac:dyDescent="0.2">
      <c r="L445" s="222" t="str">
        <f t="array" ref="L445">CONCATENATE(C445,"+",D445)</f>
        <v>+</v>
      </c>
      <c r="M445" s="219" t="b">
        <f t="array" ref="M445">IF(H445=39001,"True")</f>
        <v>0</v>
      </c>
      <c r="N445" s="219" t="b">
        <f t="array" ref="N445">IF(K445=39001,"True")</f>
        <v>0</v>
      </c>
      <c r="O445" s="222" t="b">
        <f t="array" ref="O445">IF(H445='Defects Status'!$N$2,"True")</f>
        <v>0</v>
      </c>
      <c r="P445" s="223">
        <f t="array" ref="P445">'Defects Status'!$N$2-'All Defects'!H445</f>
        <v>39001</v>
      </c>
      <c r="Q445" s="222" t="str">
        <f t="array" ref="Q445">IF(P445&gt;10,"Greater",IF(AND(P445&gt;=5,P445&lt;=10),"Between","Less than"))</f>
        <v>Greater</v>
      </c>
      <c r="R445" s="222" t="str">
        <f t="array" ref="R445">CONCATENATE(T445,"+",D445,"+",Q445)</f>
        <v>Open++Greater</v>
      </c>
      <c r="S445" s="222" t="b">
        <f t="array" ref="S445">IF(K445='Defects Status'!$N$2,"True")</f>
        <v>0</v>
      </c>
      <c r="T445" s="222" t="str">
        <f t="array" ref="T445">IF(C445 &lt;&gt; "Ready for Re-test",IF(C445 &lt;&gt; "Closed","Open","Closed"),"Ready for Re-test")</f>
        <v>Open</v>
      </c>
    </row>
    <row r="446" spans="12:20" x14ac:dyDescent="0.2">
      <c r="L446" s="222" t="str">
        <f t="array" ref="L446">CONCATENATE(C446,"+",D446)</f>
        <v>+</v>
      </c>
      <c r="M446" s="219" t="b">
        <f t="array" ref="M446">IF(H446=39001,"True")</f>
        <v>0</v>
      </c>
      <c r="N446" s="219" t="b">
        <f t="array" ref="N446">IF(K446=39001,"True")</f>
        <v>0</v>
      </c>
      <c r="O446" s="222" t="b">
        <f t="array" ref="O446">IF(H446='Defects Status'!$N$2,"True")</f>
        <v>0</v>
      </c>
      <c r="P446" s="223">
        <f t="array" ref="P446">'Defects Status'!$N$2-'All Defects'!H446</f>
        <v>39001</v>
      </c>
      <c r="Q446" s="222" t="str">
        <f t="array" ref="Q446">IF(P446&gt;10,"Greater",IF(AND(P446&gt;=5,P446&lt;=10),"Between","Less than"))</f>
        <v>Greater</v>
      </c>
      <c r="R446" s="222" t="str">
        <f t="array" ref="R446">CONCATENATE(T446,"+",D446,"+",Q446)</f>
        <v>Open++Greater</v>
      </c>
      <c r="S446" s="222" t="b">
        <f t="array" ref="S446">IF(K446='Defects Status'!$N$2,"True")</f>
        <v>0</v>
      </c>
      <c r="T446" s="222" t="str">
        <f t="array" ref="T446">IF(C446 &lt;&gt; "Ready for Re-test",IF(C446 &lt;&gt; "Closed","Open","Closed"),"Ready for Re-test")</f>
        <v>Open</v>
      </c>
    </row>
    <row r="447" spans="12:20" x14ac:dyDescent="0.2">
      <c r="L447" s="222" t="str">
        <f t="array" ref="L447">CONCATENATE(C447,"+",D447)</f>
        <v>+</v>
      </c>
      <c r="M447" s="219" t="b">
        <f t="array" ref="M447">IF(H447=39001,"True")</f>
        <v>0</v>
      </c>
      <c r="N447" s="219" t="b">
        <f t="array" ref="N447">IF(K447=39001,"True")</f>
        <v>0</v>
      </c>
      <c r="O447" s="222" t="b">
        <f t="array" ref="O447">IF(H447='Defects Status'!$N$2,"True")</f>
        <v>0</v>
      </c>
      <c r="P447" s="223">
        <f t="array" ref="P447">'Defects Status'!$N$2-'All Defects'!H447</f>
        <v>39001</v>
      </c>
      <c r="Q447" s="222" t="str">
        <f t="array" ref="Q447">IF(P447&gt;10,"Greater",IF(AND(P447&gt;=5,P447&lt;=10),"Between","Less than"))</f>
        <v>Greater</v>
      </c>
      <c r="R447" s="222" t="str">
        <f t="array" ref="R447">CONCATENATE(T447,"+",D447,"+",Q447)</f>
        <v>Open++Greater</v>
      </c>
      <c r="S447" s="222" t="b">
        <f t="array" ref="S447">IF(K447='Defects Status'!$N$2,"True")</f>
        <v>0</v>
      </c>
      <c r="T447" s="222" t="str">
        <f t="array" ref="T447">IF(C447 &lt;&gt; "Ready for Re-test",IF(C447 &lt;&gt; "Closed","Open","Closed"),"Ready for Re-test")</f>
        <v>Open</v>
      </c>
    </row>
    <row r="448" spans="12:20" x14ac:dyDescent="0.2">
      <c r="L448" s="222" t="str">
        <f t="array" ref="L448">CONCATENATE(C448,"+",D448)</f>
        <v>+</v>
      </c>
      <c r="M448" s="219" t="b">
        <f t="array" ref="M448">IF(H448=39001,"True")</f>
        <v>0</v>
      </c>
      <c r="N448" s="219" t="b">
        <f t="array" ref="N448">IF(K448=39001,"True")</f>
        <v>0</v>
      </c>
      <c r="O448" s="222" t="b">
        <f t="array" ref="O448">IF(H448='Defects Status'!$N$2,"True")</f>
        <v>0</v>
      </c>
      <c r="P448" s="223">
        <f t="array" ref="P448">'Defects Status'!$N$2-'All Defects'!H448</f>
        <v>39001</v>
      </c>
      <c r="Q448" s="222" t="str">
        <f t="array" ref="Q448">IF(P448&gt;10,"Greater",IF(AND(P448&gt;=5,P448&lt;=10),"Between","Less than"))</f>
        <v>Greater</v>
      </c>
      <c r="R448" s="222" t="str">
        <f t="array" ref="R448">CONCATENATE(T448,"+",D448,"+",Q448)</f>
        <v>Open++Greater</v>
      </c>
      <c r="S448" s="222" t="b">
        <f t="array" ref="S448">IF(K448='Defects Status'!$N$2,"True")</f>
        <v>0</v>
      </c>
      <c r="T448" s="222" t="str">
        <f t="array" ref="T448">IF(C448 &lt;&gt; "Ready for Re-test",IF(C448 &lt;&gt; "Closed","Open","Closed"),"Ready for Re-test")</f>
        <v>Open</v>
      </c>
    </row>
    <row r="449" spans="12:20" x14ac:dyDescent="0.2">
      <c r="L449" s="222" t="str">
        <f t="array" ref="L449">CONCATENATE(C449,"+",D449)</f>
        <v>+</v>
      </c>
      <c r="M449" s="219" t="b">
        <f t="array" ref="M449">IF(H449=39001,"True")</f>
        <v>0</v>
      </c>
      <c r="N449" s="219" t="b">
        <f t="array" ref="N449">IF(K449=39001,"True")</f>
        <v>0</v>
      </c>
      <c r="O449" s="222" t="b">
        <f t="array" ref="O449">IF(H449='Defects Status'!$N$2,"True")</f>
        <v>0</v>
      </c>
      <c r="P449" s="223">
        <f t="array" ref="P449">'Defects Status'!$N$2-'All Defects'!H449</f>
        <v>39001</v>
      </c>
      <c r="Q449" s="222" t="str">
        <f t="array" ref="Q449">IF(P449&gt;10,"Greater",IF(AND(P449&gt;=5,P449&lt;=10),"Between","Less than"))</f>
        <v>Greater</v>
      </c>
      <c r="R449" s="222" t="str">
        <f t="array" ref="R449">CONCATENATE(T449,"+",D449,"+",Q449)</f>
        <v>Open++Greater</v>
      </c>
      <c r="S449" s="222" t="b">
        <f t="array" ref="S449">IF(K449='Defects Status'!$N$2,"True")</f>
        <v>0</v>
      </c>
      <c r="T449" s="222" t="str">
        <f t="array" ref="T449">IF(C449 &lt;&gt; "Ready for Re-test",IF(C449 &lt;&gt; "Closed","Open","Closed"),"Ready for Re-test")</f>
        <v>Open</v>
      </c>
    </row>
    <row r="450" spans="12:20" x14ac:dyDescent="0.2">
      <c r="L450" s="222" t="str">
        <f t="array" ref="L450">CONCATENATE(C450,"+",D450)</f>
        <v>+</v>
      </c>
      <c r="M450" s="219" t="b">
        <f t="array" ref="M450">IF(H450=39001,"True")</f>
        <v>0</v>
      </c>
      <c r="N450" s="219" t="b">
        <f t="array" ref="N450">IF(K450=39001,"True")</f>
        <v>0</v>
      </c>
      <c r="O450" s="222" t="b">
        <f t="array" ref="O450">IF(H450='Defects Status'!$N$2,"True")</f>
        <v>0</v>
      </c>
      <c r="P450" s="223">
        <f t="array" ref="P450">'Defects Status'!$N$2-'All Defects'!H450</f>
        <v>39001</v>
      </c>
      <c r="Q450" s="222" t="str">
        <f t="array" ref="Q450">IF(P450&gt;10,"Greater",IF(AND(P450&gt;=5,P450&lt;=10),"Between","Less than"))</f>
        <v>Greater</v>
      </c>
      <c r="R450" s="222" t="str">
        <f t="array" ref="R450">CONCATENATE(T450,"+",D450,"+",Q450)</f>
        <v>Open++Greater</v>
      </c>
      <c r="S450" s="222" t="b">
        <f t="array" ref="S450">IF(K450='Defects Status'!$N$2,"True")</f>
        <v>0</v>
      </c>
      <c r="T450" s="222" t="str">
        <f t="array" ref="T450">IF(C450 &lt;&gt; "Ready for Re-test",IF(C450 &lt;&gt; "Closed","Open","Closed"),"Ready for Re-test")</f>
        <v>Open</v>
      </c>
    </row>
    <row r="451" spans="12:20" x14ac:dyDescent="0.2">
      <c r="L451" s="222" t="str">
        <f t="array" ref="L451">CONCATENATE(C451,"+",D451)</f>
        <v>+</v>
      </c>
      <c r="M451" s="219" t="b">
        <f t="array" ref="M451">IF(H451=39001,"True")</f>
        <v>0</v>
      </c>
      <c r="N451" s="219" t="b">
        <f t="array" ref="N451">IF(K451=39001,"True")</f>
        <v>0</v>
      </c>
      <c r="O451" s="222" t="b">
        <f t="array" ref="O451">IF(H451='Defects Status'!$N$2,"True")</f>
        <v>0</v>
      </c>
      <c r="P451" s="223">
        <f t="array" ref="P451">'Defects Status'!$N$2-'All Defects'!H451</f>
        <v>39001</v>
      </c>
      <c r="Q451" s="222" t="str">
        <f t="array" ref="Q451">IF(P451&gt;10,"Greater",IF(AND(P451&gt;=5,P451&lt;=10),"Between","Less than"))</f>
        <v>Greater</v>
      </c>
      <c r="R451" s="222" t="str">
        <f t="array" ref="R451">CONCATENATE(T451,"+",D451,"+",Q451)</f>
        <v>Open++Greater</v>
      </c>
      <c r="S451" s="222" t="b">
        <f t="array" ref="S451">IF(K451='Defects Status'!$N$2,"True")</f>
        <v>0</v>
      </c>
      <c r="T451" s="222" t="str">
        <f t="array" ref="T451">IF(C451 &lt;&gt; "Ready for Re-test",IF(C451 &lt;&gt; "Closed","Open","Closed"),"Ready for Re-test")</f>
        <v>Open</v>
      </c>
    </row>
    <row r="452" spans="12:20" x14ac:dyDescent="0.2">
      <c r="L452" s="222" t="str">
        <f t="array" ref="L452">CONCATENATE(C452,"+",D452)</f>
        <v>+</v>
      </c>
      <c r="M452" s="219" t="b">
        <f t="array" ref="M452">IF(H452=39001,"True")</f>
        <v>0</v>
      </c>
      <c r="N452" s="219" t="b">
        <f t="array" ref="N452">IF(K452=39001,"True")</f>
        <v>0</v>
      </c>
      <c r="O452" s="222" t="b">
        <f t="array" ref="O452">IF(H452='Defects Status'!$N$2,"True")</f>
        <v>0</v>
      </c>
      <c r="P452" s="223">
        <f t="array" ref="P452">'Defects Status'!$N$2-'All Defects'!H452</f>
        <v>39001</v>
      </c>
      <c r="Q452" s="222" t="str">
        <f t="array" ref="Q452">IF(P452&gt;10,"Greater",IF(AND(P452&gt;=5,P452&lt;=10),"Between","Less than"))</f>
        <v>Greater</v>
      </c>
      <c r="R452" s="222" t="str">
        <f t="array" ref="R452">CONCATENATE(T452,"+",D452,"+",Q452)</f>
        <v>Open++Greater</v>
      </c>
      <c r="S452" s="222" t="b">
        <f t="array" ref="S452">IF(K452='Defects Status'!$N$2,"True")</f>
        <v>0</v>
      </c>
      <c r="T452" s="222" t="str">
        <f t="array" ref="T452">IF(C452 &lt;&gt; "Ready for Re-test",IF(C452 &lt;&gt; "Closed","Open","Closed"),"Ready for Re-test")</f>
        <v>Open</v>
      </c>
    </row>
    <row r="453" spans="12:20" x14ac:dyDescent="0.2">
      <c r="L453" s="222" t="str">
        <f t="array" ref="L453">CONCATENATE(C453,"+",D453)</f>
        <v>+</v>
      </c>
      <c r="M453" s="219" t="b">
        <f t="array" ref="M453">IF(H453=39001,"True")</f>
        <v>0</v>
      </c>
      <c r="N453" s="219" t="b">
        <f t="array" ref="N453">IF(K453=39001,"True")</f>
        <v>0</v>
      </c>
      <c r="O453" s="222" t="b">
        <f t="array" ref="O453">IF(H453='Defects Status'!$N$2,"True")</f>
        <v>0</v>
      </c>
      <c r="P453" s="223">
        <f t="array" ref="P453">'Defects Status'!$N$2-'All Defects'!H453</f>
        <v>39001</v>
      </c>
      <c r="Q453" s="222" t="str">
        <f t="array" ref="Q453">IF(P453&gt;10,"Greater",IF(AND(P453&gt;=5,P453&lt;=10),"Between","Less than"))</f>
        <v>Greater</v>
      </c>
      <c r="R453" s="222" t="str">
        <f t="array" ref="R453">CONCATENATE(T453,"+",D453,"+",Q453)</f>
        <v>Open++Greater</v>
      </c>
      <c r="S453" s="222" t="b">
        <f t="array" ref="S453">IF(K453='Defects Status'!$N$2,"True")</f>
        <v>0</v>
      </c>
      <c r="T453" s="222" t="str">
        <f t="array" ref="T453">IF(C453 &lt;&gt; "Ready for Re-test",IF(C453 &lt;&gt; "Closed","Open","Closed"),"Ready for Re-test")</f>
        <v>Open</v>
      </c>
    </row>
    <row r="454" spans="12:20" x14ac:dyDescent="0.2">
      <c r="L454" s="222" t="str">
        <f t="array" ref="L454">CONCATENATE(C454,"+",D454)</f>
        <v>+</v>
      </c>
      <c r="M454" s="219" t="b">
        <f t="array" ref="M454">IF(H454=39001,"True")</f>
        <v>0</v>
      </c>
      <c r="N454" s="219" t="b">
        <f t="array" ref="N454">IF(K454=39001,"True")</f>
        <v>0</v>
      </c>
      <c r="O454" s="222" t="b">
        <f t="array" ref="O454">IF(H454='Defects Status'!$N$2,"True")</f>
        <v>0</v>
      </c>
      <c r="P454" s="223">
        <f t="array" ref="P454">'Defects Status'!$N$2-'All Defects'!H454</f>
        <v>39001</v>
      </c>
      <c r="Q454" s="222" t="str">
        <f t="array" ref="Q454">IF(P454&gt;10,"Greater",IF(AND(P454&gt;=5,P454&lt;=10),"Between","Less than"))</f>
        <v>Greater</v>
      </c>
      <c r="R454" s="222" t="str">
        <f t="array" ref="R454">CONCATENATE(T454,"+",D454,"+",Q454)</f>
        <v>Open++Greater</v>
      </c>
      <c r="S454" s="222" t="b">
        <f t="array" ref="S454">IF(K454='Defects Status'!$N$2,"True")</f>
        <v>0</v>
      </c>
      <c r="T454" s="222" t="str">
        <f t="array" ref="T454">IF(C454 &lt;&gt; "Ready for Re-test",IF(C454 &lt;&gt; "Closed","Open","Closed"),"Ready for Re-test")</f>
        <v>Open</v>
      </c>
    </row>
    <row r="455" spans="12:20" x14ac:dyDescent="0.2">
      <c r="L455" s="222" t="str">
        <f t="array" ref="L455">CONCATENATE(C455,"+",D455)</f>
        <v>+</v>
      </c>
      <c r="M455" s="219" t="b">
        <f t="array" ref="M455">IF(H455=39001,"True")</f>
        <v>0</v>
      </c>
      <c r="N455" s="219" t="b">
        <f t="array" ref="N455">IF(K455=39001,"True")</f>
        <v>0</v>
      </c>
      <c r="O455" s="222" t="b">
        <f t="array" ref="O455">IF(H455='Defects Status'!$N$2,"True")</f>
        <v>0</v>
      </c>
      <c r="P455" s="223">
        <f t="array" ref="P455">'Defects Status'!$N$2-'All Defects'!H455</f>
        <v>39001</v>
      </c>
      <c r="Q455" s="222" t="str">
        <f t="array" ref="Q455">IF(P455&gt;10,"Greater",IF(AND(P455&gt;=5,P455&lt;=10),"Between","Less than"))</f>
        <v>Greater</v>
      </c>
      <c r="R455" s="222" t="str">
        <f t="array" ref="R455">CONCATENATE(T455,"+",D455,"+",Q455)</f>
        <v>Open++Greater</v>
      </c>
      <c r="S455" s="222" t="b">
        <f t="array" ref="S455">IF(K455='Defects Status'!$N$2,"True")</f>
        <v>0</v>
      </c>
      <c r="T455" s="222" t="str">
        <f t="array" ref="T455">IF(C455 &lt;&gt; "Ready for Re-test",IF(C455 &lt;&gt; "Closed","Open","Closed"),"Ready for Re-test")</f>
        <v>Open</v>
      </c>
    </row>
    <row r="456" spans="12:20" x14ac:dyDescent="0.2">
      <c r="L456" s="222" t="str">
        <f t="array" ref="L456">CONCATENATE(C456,"+",D456)</f>
        <v>+</v>
      </c>
      <c r="M456" s="219" t="b">
        <f t="array" ref="M456">IF(H456=39001,"True")</f>
        <v>0</v>
      </c>
      <c r="N456" s="219" t="b">
        <f t="array" ref="N456">IF(K456=39001,"True")</f>
        <v>0</v>
      </c>
      <c r="O456" s="222" t="b">
        <f t="array" ref="O456">IF(H456='Defects Status'!$N$2,"True")</f>
        <v>0</v>
      </c>
      <c r="P456" s="223">
        <f t="array" ref="P456">'Defects Status'!$N$2-'All Defects'!H456</f>
        <v>39001</v>
      </c>
      <c r="Q456" s="222" t="str">
        <f t="array" ref="Q456">IF(P456&gt;10,"Greater",IF(AND(P456&gt;=5,P456&lt;=10),"Between","Less than"))</f>
        <v>Greater</v>
      </c>
      <c r="R456" s="222" t="str">
        <f t="array" ref="R456">CONCATENATE(T456,"+",D456,"+",Q456)</f>
        <v>Open++Greater</v>
      </c>
      <c r="S456" s="222" t="b">
        <f t="array" ref="S456">IF(K456='Defects Status'!$N$2,"True")</f>
        <v>0</v>
      </c>
      <c r="T456" s="222" t="str">
        <f t="array" ref="T456">IF(C456 &lt;&gt; "Ready for Re-test",IF(C456 &lt;&gt; "Closed","Open","Closed"),"Ready for Re-test")</f>
        <v>Open</v>
      </c>
    </row>
    <row r="457" spans="12:20" x14ac:dyDescent="0.2">
      <c r="L457" s="222" t="str">
        <f t="array" ref="L457">CONCATENATE(C457,"+",D457)</f>
        <v>+</v>
      </c>
      <c r="M457" s="219" t="b">
        <f t="array" ref="M457">IF(H457=39001,"True")</f>
        <v>0</v>
      </c>
      <c r="N457" s="219" t="b">
        <f t="array" ref="N457">IF(K457=39001,"True")</f>
        <v>0</v>
      </c>
      <c r="O457" s="222" t="b">
        <f t="array" ref="O457">IF(H457='Defects Status'!$N$2,"True")</f>
        <v>0</v>
      </c>
      <c r="P457" s="223">
        <f t="array" ref="P457">'Defects Status'!$N$2-'All Defects'!H457</f>
        <v>39001</v>
      </c>
      <c r="Q457" s="222" t="str">
        <f t="array" ref="Q457">IF(P457&gt;10,"Greater",IF(AND(P457&gt;=5,P457&lt;=10),"Between","Less than"))</f>
        <v>Greater</v>
      </c>
      <c r="R457" s="222" t="str">
        <f t="array" ref="R457">CONCATENATE(T457,"+",D457,"+",Q457)</f>
        <v>Open++Greater</v>
      </c>
      <c r="S457" s="222" t="b">
        <f t="array" ref="S457">IF(K457='Defects Status'!$N$2,"True")</f>
        <v>0</v>
      </c>
      <c r="T457" s="222" t="str">
        <f t="array" ref="T457">IF(C457 &lt;&gt; "Ready for Re-test",IF(C457 &lt;&gt; "Closed","Open","Closed"),"Ready for Re-test")</f>
        <v>Open</v>
      </c>
    </row>
    <row r="458" spans="12:20" x14ac:dyDescent="0.2">
      <c r="L458" s="222" t="str">
        <f t="array" ref="L458">CONCATENATE(C458,"+",D458)</f>
        <v>+</v>
      </c>
      <c r="M458" s="219" t="b">
        <f t="array" ref="M458">IF(H458=39001,"True")</f>
        <v>0</v>
      </c>
      <c r="N458" s="219" t="b">
        <f t="array" ref="N458">IF(K458=39001,"True")</f>
        <v>0</v>
      </c>
      <c r="O458" s="222" t="b">
        <f t="array" ref="O458">IF(H458='Defects Status'!$N$2,"True")</f>
        <v>0</v>
      </c>
      <c r="P458" s="223">
        <f t="array" ref="P458">'Defects Status'!$N$2-'All Defects'!H458</f>
        <v>39001</v>
      </c>
      <c r="Q458" s="222" t="str">
        <f t="array" ref="Q458">IF(P458&gt;10,"Greater",IF(AND(P458&gt;=5,P458&lt;=10),"Between","Less than"))</f>
        <v>Greater</v>
      </c>
      <c r="R458" s="222" t="str">
        <f t="array" ref="R458">CONCATENATE(T458,"+",D458,"+",Q458)</f>
        <v>Open++Greater</v>
      </c>
      <c r="S458" s="222" t="b">
        <f t="array" ref="S458">IF(K458='Defects Status'!$N$2,"True")</f>
        <v>0</v>
      </c>
      <c r="T458" s="222" t="str">
        <f t="array" ref="T458">IF(C458 &lt;&gt; "Ready for Re-test",IF(C458 &lt;&gt; "Closed","Open","Closed"),"Ready for Re-test")</f>
        <v>Open</v>
      </c>
    </row>
    <row r="459" spans="12:20" x14ac:dyDescent="0.2">
      <c r="L459" s="222" t="str">
        <f t="array" ref="L459">CONCATENATE(C459,"+",D459)</f>
        <v>+</v>
      </c>
      <c r="M459" s="219" t="b">
        <f t="array" ref="M459">IF(H459=39001,"True")</f>
        <v>0</v>
      </c>
      <c r="N459" s="219" t="b">
        <f t="array" ref="N459">IF(K459=39001,"True")</f>
        <v>0</v>
      </c>
      <c r="O459" s="222" t="b">
        <f t="array" ref="O459">IF(H459='Defects Status'!$N$2,"True")</f>
        <v>0</v>
      </c>
      <c r="P459" s="223">
        <f t="array" ref="P459">'Defects Status'!$N$2-'All Defects'!H459</f>
        <v>39001</v>
      </c>
      <c r="Q459" s="222" t="str">
        <f t="array" ref="Q459">IF(P459&gt;10,"Greater",IF(AND(P459&gt;=5,P459&lt;=10),"Between","Less than"))</f>
        <v>Greater</v>
      </c>
      <c r="R459" s="222" t="str">
        <f t="array" ref="R459">CONCATENATE(T459,"+",D459,"+",Q459)</f>
        <v>Open++Greater</v>
      </c>
      <c r="S459" s="222" t="b">
        <f t="array" ref="S459">IF(K459='Defects Status'!$N$2,"True")</f>
        <v>0</v>
      </c>
      <c r="T459" s="222" t="str">
        <f t="array" ref="T459">IF(C459 &lt;&gt; "Ready for Re-test",IF(C459 &lt;&gt; "Closed","Open","Closed"),"Ready for Re-test")</f>
        <v>Open</v>
      </c>
    </row>
    <row r="460" spans="12:20" x14ac:dyDescent="0.2">
      <c r="L460" s="222" t="str">
        <f t="array" ref="L460">CONCATENATE(C460,"+",D460)</f>
        <v>+</v>
      </c>
      <c r="M460" s="219" t="b">
        <f t="array" ref="M460">IF(H460=39001,"True")</f>
        <v>0</v>
      </c>
      <c r="N460" s="219" t="b">
        <f t="array" ref="N460">IF(K460=39001,"True")</f>
        <v>0</v>
      </c>
      <c r="O460" s="222" t="b">
        <f t="array" ref="O460">IF(H460='Defects Status'!$N$2,"True")</f>
        <v>0</v>
      </c>
      <c r="P460" s="223">
        <f t="array" ref="P460">'Defects Status'!$N$2-'All Defects'!H460</f>
        <v>39001</v>
      </c>
      <c r="Q460" s="222" t="str">
        <f t="array" ref="Q460">IF(P460&gt;10,"Greater",IF(AND(P460&gt;=5,P460&lt;=10),"Between","Less than"))</f>
        <v>Greater</v>
      </c>
      <c r="R460" s="222" t="str">
        <f t="array" ref="R460">CONCATENATE(T460,"+",D460,"+",Q460)</f>
        <v>Open++Greater</v>
      </c>
      <c r="S460" s="222" t="b">
        <f t="array" ref="S460">IF(K460='Defects Status'!$N$2,"True")</f>
        <v>0</v>
      </c>
      <c r="T460" s="222" t="str">
        <f t="array" ref="T460">IF(C460 &lt;&gt; "Ready for Re-test",IF(C460 &lt;&gt; "Closed","Open","Closed"),"Ready for Re-test")</f>
        <v>Open</v>
      </c>
    </row>
    <row r="461" spans="12:20" x14ac:dyDescent="0.2">
      <c r="L461" s="222" t="str">
        <f t="array" ref="L461">CONCATENATE(C461,"+",D461)</f>
        <v>+</v>
      </c>
      <c r="M461" s="219" t="b">
        <f t="array" ref="M461">IF(H461=39001,"True")</f>
        <v>0</v>
      </c>
      <c r="N461" s="219" t="b">
        <f t="array" ref="N461">IF(K461=39001,"True")</f>
        <v>0</v>
      </c>
      <c r="O461" s="222" t="b">
        <f t="array" ref="O461">IF(H461='Defects Status'!$N$2,"True")</f>
        <v>0</v>
      </c>
      <c r="P461" s="223">
        <f t="array" ref="P461">'Defects Status'!$N$2-'All Defects'!H461</f>
        <v>39001</v>
      </c>
      <c r="Q461" s="222" t="str">
        <f t="array" ref="Q461">IF(P461&gt;10,"Greater",IF(AND(P461&gt;=5,P461&lt;=10),"Between","Less than"))</f>
        <v>Greater</v>
      </c>
      <c r="R461" s="222" t="str">
        <f t="array" ref="R461">CONCATENATE(T461,"+",D461,"+",Q461)</f>
        <v>Open++Greater</v>
      </c>
      <c r="S461" s="222" t="b">
        <f t="array" ref="S461">IF(K461='Defects Status'!$N$2,"True")</f>
        <v>0</v>
      </c>
      <c r="T461" s="222" t="str">
        <f t="array" ref="T461">IF(C461 &lt;&gt; "Ready for Re-test",IF(C461 &lt;&gt; "Closed","Open","Closed"),"Ready for Re-test")</f>
        <v>Open</v>
      </c>
    </row>
    <row r="462" spans="12:20" x14ac:dyDescent="0.2">
      <c r="L462" s="222" t="str">
        <f t="array" ref="L462">CONCATENATE(C462,"+",D462)</f>
        <v>+</v>
      </c>
      <c r="M462" s="219" t="b">
        <f t="array" ref="M462">IF(H462=39001,"True")</f>
        <v>0</v>
      </c>
      <c r="N462" s="219" t="b">
        <f t="array" ref="N462">IF(K462=39001,"True")</f>
        <v>0</v>
      </c>
      <c r="O462" s="222" t="b">
        <f t="array" ref="O462">IF(H462='Defects Status'!$N$2,"True")</f>
        <v>0</v>
      </c>
      <c r="P462" s="223">
        <f t="array" ref="P462">'Defects Status'!$N$2-'All Defects'!H462</f>
        <v>39001</v>
      </c>
      <c r="Q462" s="222" t="str">
        <f t="array" ref="Q462">IF(P462&gt;10,"Greater",IF(AND(P462&gt;=5,P462&lt;=10),"Between","Less than"))</f>
        <v>Greater</v>
      </c>
      <c r="R462" s="222" t="str">
        <f t="array" ref="R462">CONCATENATE(T462,"+",D462,"+",Q462)</f>
        <v>Open++Greater</v>
      </c>
      <c r="S462" s="222" t="b">
        <f t="array" ref="S462">IF(K462='Defects Status'!$N$2,"True")</f>
        <v>0</v>
      </c>
      <c r="T462" s="222" t="str">
        <f t="array" ref="T462">IF(C462 &lt;&gt; "Ready for Re-test",IF(C462 &lt;&gt; "Closed","Open","Closed"),"Ready for Re-test")</f>
        <v>Open</v>
      </c>
    </row>
    <row r="463" spans="12:20" x14ac:dyDescent="0.2">
      <c r="L463" s="222" t="str">
        <f t="array" ref="L463">CONCATENATE(C463,"+",D463)</f>
        <v>+</v>
      </c>
      <c r="M463" s="219" t="b">
        <f t="array" ref="M463">IF(H463=39001,"True")</f>
        <v>0</v>
      </c>
      <c r="N463" s="219" t="b">
        <f t="array" ref="N463">IF(K463=39001,"True")</f>
        <v>0</v>
      </c>
      <c r="O463" s="222" t="b">
        <f t="array" ref="O463">IF(H463='Defects Status'!$N$2,"True")</f>
        <v>0</v>
      </c>
      <c r="P463" s="223">
        <f t="array" ref="P463">'Defects Status'!$N$2-'All Defects'!H463</f>
        <v>39001</v>
      </c>
      <c r="Q463" s="222" t="str">
        <f t="array" ref="Q463">IF(P463&gt;10,"Greater",IF(AND(P463&gt;=5,P463&lt;=10),"Between","Less than"))</f>
        <v>Greater</v>
      </c>
      <c r="R463" s="222" t="str">
        <f t="array" ref="R463">CONCATENATE(T463,"+",D463,"+",Q463)</f>
        <v>Open++Greater</v>
      </c>
      <c r="S463" s="222" t="b">
        <f t="array" ref="S463">IF(K463='Defects Status'!$N$2,"True")</f>
        <v>0</v>
      </c>
      <c r="T463" s="222" t="str">
        <f t="array" ref="T463">IF(C463 &lt;&gt; "Ready for Re-test",IF(C463 &lt;&gt; "Closed","Open","Closed"),"Ready for Re-test")</f>
        <v>Open</v>
      </c>
    </row>
    <row r="464" spans="12:20" x14ac:dyDescent="0.2">
      <c r="L464" s="222" t="str">
        <f t="array" ref="L464">CONCATENATE(C464,"+",D464)</f>
        <v>+</v>
      </c>
      <c r="M464" s="219" t="b">
        <f t="array" ref="M464">IF(H464=39001,"True")</f>
        <v>0</v>
      </c>
      <c r="N464" s="219" t="b">
        <f t="array" ref="N464">IF(K464=39001,"True")</f>
        <v>0</v>
      </c>
      <c r="O464" s="222" t="b">
        <f t="array" ref="O464">IF(H464='Defects Status'!$N$2,"True")</f>
        <v>0</v>
      </c>
      <c r="P464" s="223">
        <f t="array" ref="P464">'Defects Status'!$N$2-'All Defects'!H464</f>
        <v>39001</v>
      </c>
      <c r="Q464" s="222" t="str">
        <f t="array" ref="Q464">IF(P464&gt;10,"Greater",IF(AND(P464&gt;=5,P464&lt;=10),"Between","Less than"))</f>
        <v>Greater</v>
      </c>
      <c r="R464" s="222" t="str">
        <f t="array" ref="R464">CONCATENATE(T464,"+",D464,"+",Q464)</f>
        <v>Open++Greater</v>
      </c>
      <c r="S464" s="222" t="b">
        <f t="array" ref="S464">IF(K464='Defects Status'!$N$2,"True")</f>
        <v>0</v>
      </c>
      <c r="T464" s="222" t="str">
        <f t="array" ref="T464">IF(C464 &lt;&gt; "Ready for Re-test",IF(C464 &lt;&gt; "Closed","Open","Closed"),"Ready for Re-test")</f>
        <v>Open</v>
      </c>
    </row>
    <row r="465" spans="12:20" x14ac:dyDescent="0.2">
      <c r="L465" s="222" t="str">
        <f t="array" ref="L465">CONCATENATE(C465,"+",D465)</f>
        <v>+</v>
      </c>
      <c r="M465" s="219" t="b">
        <f t="array" ref="M465">IF(H465=39001,"True")</f>
        <v>0</v>
      </c>
      <c r="N465" s="219" t="b">
        <f t="array" ref="N465">IF(K465=39001,"True")</f>
        <v>0</v>
      </c>
      <c r="O465" s="222" t="b">
        <f t="array" ref="O465">IF(H465='Defects Status'!$N$2,"True")</f>
        <v>0</v>
      </c>
      <c r="P465" s="223">
        <f t="array" ref="P465">'Defects Status'!$N$2-'All Defects'!H465</f>
        <v>39001</v>
      </c>
      <c r="Q465" s="222" t="str">
        <f t="array" ref="Q465">IF(P465&gt;10,"Greater",IF(AND(P465&gt;=5,P465&lt;=10),"Between","Less than"))</f>
        <v>Greater</v>
      </c>
      <c r="R465" s="222" t="str">
        <f t="array" ref="R465">CONCATENATE(T465,"+",D465,"+",Q465)</f>
        <v>Open++Greater</v>
      </c>
      <c r="S465" s="222" t="b">
        <f t="array" ref="S465">IF(K465='Defects Status'!$N$2,"True")</f>
        <v>0</v>
      </c>
      <c r="T465" s="222" t="str">
        <f t="array" ref="T465">IF(C465 &lt;&gt; "Ready for Re-test",IF(C465 &lt;&gt; "Closed","Open","Closed"),"Ready for Re-test")</f>
        <v>Open</v>
      </c>
    </row>
    <row r="466" spans="12:20" x14ac:dyDescent="0.2">
      <c r="L466" s="222" t="str">
        <f t="array" ref="L466">CONCATENATE(C466,"+",D466)</f>
        <v>+</v>
      </c>
      <c r="M466" s="219" t="b">
        <f t="array" ref="M466">IF(H466=39001,"True")</f>
        <v>0</v>
      </c>
      <c r="N466" s="219" t="b">
        <f t="array" ref="N466">IF(K466=39001,"True")</f>
        <v>0</v>
      </c>
      <c r="O466" s="222" t="b">
        <f t="array" ref="O466">IF(H466='Defects Status'!$N$2,"True")</f>
        <v>0</v>
      </c>
      <c r="P466" s="223">
        <f t="array" ref="P466">'Defects Status'!$N$2-'All Defects'!H466</f>
        <v>39001</v>
      </c>
      <c r="Q466" s="222" t="str">
        <f t="array" ref="Q466">IF(P466&gt;10,"Greater",IF(AND(P466&gt;=5,P466&lt;=10),"Between","Less than"))</f>
        <v>Greater</v>
      </c>
      <c r="R466" s="222" t="str">
        <f t="array" ref="R466">CONCATENATE(T466,"+",D466,"+",Q466)</f>
        <v>Open++Greater</v>
      </c>
      <c r="S466" s="222" t="b">
        <f t="array" ref="S466">IF(K466='Defects Status'!$N$2,"True")</f>
        <v>0</v>
      </c>
      <c r="T466" s="222" t="str">
        <f t="array" ref="T466">IF(C466 &lt;&gt; "Ready for Re-test",IF(C466 &lt;&gt; "Closed","Open","Closed"),"Ready for Re-test")</f>
        <v>Open</v>
      </c>
    </row>
    <row r="467" spans="12:20" x14ac:dyDescent="0.2">
      <c r="L467" s="222" t="str">
        <f t="array" ref="L467">CONCATENATE(C467,"+",D467)</f>
        <v>+</v>
      </c>
      <c r="M467" s="219" t="b">
        <f t="array" ref="M467">IF(H467=39001,"True")</f>
        <v>0</v>
      </c>
      <c r="N467" s="219" t="b">
        <f t="array" ref="N467">IF(K467=39001,"True")</f>
        <v>0</v>
      </c>
      <c r="O467" s="222" t="b">
        <f t="array" ref="O467">IF(H467='Defects Status'!$N$2,"True")</f>
        <v>0</v>
      </c>
      <c r="P467" s="223">
        <f t="array" ref="P467">'Defects Status'!$N$2-'All Defects'!H467</f>
        <v>39001</v>
      </c>
      <c r="Q467" s="222" t="str">
        <f t="array" ref="Q467">IF(P467&gt;10,"Greater",IF(AND(P467&gt;=5,P467&lt;=10),"Between","Less than"))</f>
        <v>Greater</v>
      </c>
      <c r="R467" s="222" t="str">
        <f t="array" ref="R467">CONCATENATE(T467,"+",D467,"+",Q467)</f>
        <v>Open++Greater</v>
      </c>
      <c r="S467" s="222" t="b">
        <f t="array" ref="S467">IF(K467='Defects Status'!$N$2,"True")</f>
        <v>0</v>
      </c>
      <c r="T467" s="222" t="str">
        <f t="array" ref="T467">IF(C467 &lt;&gt; "Ready for Re-test",IF(C467 &lt;&gt; "Closed","Open","Closed"),"Ready for Re-test")</f>
        <v>Open</v>
      </c>
    </row>
    <row r="468" spans="12:20" x14ac:dyDescent="0.2">
      <c r="L468" s="222" t="str">
        <f t="array" ref="L468">CONCATENATE(C468,"+",D468)</f>
        <v>+</v>
      </c>
      <c r="M468" s="219" t="b">
        <f t="array" ref="M468">IF(H468=39001,"True")</f>
        <v>0</v>
      </c>
      <c r="N468" s="219" t="b">
        <f t="array" ref="N468">IF(K468=39001,"True")</f>
        <v>0</v>
      </c>
      <c r="O468" s="222" t="b">
        <f t="array" ref="O468">IF(H468='Defects Status'!$N$2,"True")</f>
        <v>0</v>
      </c>
      <c r="P468" s="223">
        <f t="array" ref="P468">'Defects Status'!$N$2-'All Defects'!H468</f>
        <v>39001</v>
      </c>
      <c r="Q468" s="222" t="str">
        <f t="array" ref="Q468">IF(P468&gt;10,"Greater",IF(AND(P468&gt;=5,P468&lt;=10),"Between","Less than"))</f>
        <v>Greater</v>
      </c>
      <c r="R468" s="222" t="str">
        <f t="array" ref="R468">CONCATENATE(T468,"+",D468,"+",Q468)</f>
        <v>Open++Greater</v>
      </c>
      <c r="S468" s="222" t="b">
        <f t="array" ref="S468">IF(K468='Defects Status'!$N$2,"True")</f>
        <v>0</v>
      </c>
      <c r="T468" s="222" t="str">
        <f t="array" ref="T468">IF(C468 &lt;&gt; "Ready for Re-test",IF(C468 &lt;&gt; "Closed","Open","Closed"),"Ready for Re-test")</f>
        <v>Open</v>
      </c>
    </row>
    <row r="469" spans="12:20" x14ac:dyDescent="0.2">
      <c r="L469" s="222" t="str">
        <f t="array" ref="L469">CONCATENATE(C469,"+",D469)</f>
        <v>+</v>
      </c>
      <c r="M469" s="219" t="b">
        <f t="array" ref="M469">IF(H469=39001,"True")</f>
        <v>0</v>
      </c>
      <c r="N469" s="219" t="b">
        <f t="array" ref="N469">IF(K469=39001,"True")</f>
        <v>0</v>
      </c>
      <c r="O469" s="222" t="b">
        <f t="array" ref="O469">IF(H469='Defects Status'!$N$2,"True")</f>
        <v>0</v>
      </c>
      <c r="P469" s="223">
        <f t="array" ref="P469">'Defects Status'!$N$2-'All Defects'!H469</f>
        <v>39001</v>
      </c>
      <c r="Q469" s="222" t="str">
        <f t="array" ref="Q469">IF(P469&gt;10,"Greater",IF(AND(P469&gt;=5,P469&lt;=10),"Between","Less than"))</f>
        <v>Greater</v>
      </c>
      <c r="R469" s="222" t="str">
        <f t="array" ref="R469">CONCATENATE(T469,"+",D469,"+",Q469)</f>
        <v>Open++Greater</v>
      </c>
      <c r="S469" s="222" t="b">
        <f t="array" ref="S469">IF(K469='Defects Status'!$N$2,"True")</f>
        <v>0</v>
      </c>
      <c r="T469" s="222" t="str">
        <f t="array" ref="T469">IF(C469 &lt;&gt; "Ready for Re-test",IF(C469 &lt;&gt; "Closed","Open","Closed"),"Ready for Re-test")</f>
        <v>Open</v>
      </c>
    </row>
    <row r="470" spans="12:20" x14ac:dyDescent="0.2">
      <c r="L470" s="222" t="str">
        <f t="array" ref="L470">CONCATENATE(C470,"+",D470)</f>
        <v>+</v>
      </c>
      <c r="M470" s="219" t="b">
        <f t="array" ref="M470">IF(H470=39001,"True")</f>
        <v>0</v>
      </c>
      <c r="N470" s="219" t="b">
        <f t="array" ref="N470">IF(K470=39001,"True")</f>
        <v>0</v>
      </c>
      <c r="O470" s="222" t="b">
        <f t="array" ref="O470">IF(H470='Defects Status'!$N$2,"True")</f>
        <v>0</v>
      </c>
      <c r="P470" s="223">
        <f t="array" ref="P470">'Defects Status'!$N$2-'All Defects'!H470</f>
        <v>39001</v>
      </c>
      <c r="Q470" s="222" t="str">
        <f t="array" ref="Q470">IF(P470&gt;10,"Greater",IF(AND(P470&gt;=5,P470&lt;=10),"Between","Less than"))</f>
        <v>Greater</v>
      </c>
      <c r="R470" s="222" t="str">
        <f t="array" ref="R470">CONCATENATE(T470,"+",D470,"+",Q470)</f>
        <v>Open++Greater</v>
      </c>
      <c r="S470" s="222" t="b">
        <f t="array" ref="S470">IF(K470='Defects Status'!$N$2,"True")</f>
        <v>0</v>
      </c>
      <c r="T470" s="222" t="str">
        <f t="array" ref="T470">IF(C470 &lt;&gt; "Ready for Re-test",IF(C470 &lt;&gt; "Closed","Open","Closed"),"Ready for Re-test")</f>
        <v>Open</v>
      </c>
    </row>
    <row r="471" spans="12:20" x14ac:dyDescent="0.2">
      <c r="L471" s="222" t="str">
        <f t="array" ref="L471">CONCATENATE(C471,"+",D471)</f>
        <v>+</v>
      </c>
      <c r="M471" s="219" t="b">
        <f t="array" ref="M471">IF(H471=39001,"True")</f>
        <v>0</v>
      </c>
      <c r="N471" s="219" t="b">
        <f t="array" ref="N471">IF(K471=39001,"True")</f>
        <v>0</v>
      </c>
      <c r="O471" s="222" t="b">
        <f t="array" ref="O471">IF(H471='Defects Status'!$N$2,"True")</f>
        <v>0</v>
      </c>
      <c r="P471" s="223">
        <f t="array" ref="P471">'Defects Status'!$N$2-'All Defects'!H471</f>
        <v>39001</v>
      </c>
      <c r="Q471" s="222" t="str">
        <f t="array" ref="Q471">IF(P471&gt;10,"Greater",IF(AND(P471&gt;=5,P471&lt;=10),"Between","Less than"))</f>
        <v>Greater</v>
      </c>
      <c r="R471" s="222" t="str">
        <f t="array" ref="R471">CONCATENATE(T471,"+",D471,"+",Q471)</f>
        <v>Open++Greater</v>
      </c>
      <c r="S471" s="222" t="b">
        <f t="array" ref="S471">IF(K471='Defects Status'!$N$2,"True")</f>
        <v>0</v>
      </c>
      <c r="T471" s="222" t="str">
        <f t="array" ref="T471">IF(C471 &lt;&gt; "Ready for Re-test",IF(C471 &lt;&gt; "Closed","Open","Closed"),"Ready for Re-test")</f>
        <v>Open</v>
      </c>
    </row>
    <row r="472" spans="12:20" x14ac:dyDescent="0.2">
      <c r="L472" s="222" t="str">
        <f t="array" ref="L472">CONCATENATE(C472,"+",D472)</f>
        <v>+</v>
      </c>
      <c r="M472" s="219" t="b">
        <f t="array" ref="M472">IF(H472=39001,"True")</f>
        <v>0</v>
      </c>
      <c r="N472" s="219" t="b">
        <f t="array" ref="N472">IF(K472=39001,"True")</f>
        <v>0</v>
      </c>
      <c r="O472" s="222" t="b">
        <f t="array" ref="O472">IF(H472='Defects Status'!$N$2,"True")</f>
        <v>0</v>
      </c>
      <c r="P472" s="223">
        <f t="array" ref="P472">'Defects Status'!$N$2-'All Defects'!H472</f>
        <v>39001</v>
      </c>
      <c r="Q472" s="222" t="str">
        <f t="array" ref="Q472">IF(P472&gt;10,"Greater",IF(AND(P472&gt;=5,P472&lt;=10),"Between","Less than"))</f>
        <v>Greater</v>
      </c>
      <c r="R472" s="222" t="str">
        <f t="array" ref="R472">CONCATENATE(T472,"+",D472,"+",Q472)</f>
        <v>Open++Greater</v>
      </c>
      <c r="S472" s="222" t="b">
        <f t="array" ref="S472">IF(K472='Defects Status'!$N$2,"True")</f>
        <v>0</v>
      </c>
      <c r="T472" s="222" t="str">
        <f t="array" ref="T472">IF(C472 &lt;&gt; "Ready for Re-test",IF(C472 &lt;&gt; "Closed","Open","Closed"),"Ready for Re-test")</f>
        <v>Open</v>
      </c>
    </row>
    <row r="473" spans="12:20" x14ac:dyDescent="0.2">
      <c r="L473" s="222" t="str">
        <f t="array" ref="L473">CONCATENATE(C473,"+",D473)</f>
        <v>+</v>
      </c>
      <c r="M473" s="219" t="b">
        <f t="array" ref="M473">IF(H473=39001,"True")</f>
        <v>0</v>
      </c>
      <c r="N473" s="219" t="b">
        <f t="array" ref="N473">IF(K473=39001,"True")</f>
        <v>0</v>
      </c>
      <c r="O473" s="222" t="b">
        <f t="array" ref="O473">IF(H473='Defects Status'!$N$2,"True")</f>
        <v>0</v>
      </c>
      <c r="P473" s="223">
        <f t="array" ref="P473">'Defects Status'!$N$2-'All Defects'!H473</f>
        <v>39001</v>
      </c>
      <c r="Q473" s="222" t="str">
        <f t="array" ref="Q473">IF(P473&gt;10,"Greater",IF(AND(P473&gt;=5,P473&lt;=10),"Between","Less than"))</f>
        <v>Greater</v>
      </c>
      <c r="R473" s="222" t="str">
        <f t="array" ref="R473">CONCATENATE(T473,"+",D473,"+",Q473)</f>
        <v>Open++Greater</v>
      </c>
      <c r="S473" s="222" t="b">
        <f t="array" ref="S473">IF(K473='Defects Status'!$N$2,"True")</f>
        <v>0</v>
      </c>
      <c r="T473" s="222" t="str">
        <f t="array" ref="T473">IF(C473 &lt;&gt; "Ready for Re-test",IF(C473 &lt;&gt; "Closed","Open","Closed"),"Ready for Re-test")</f>
        <v>Open</v>
      </c>
    </row>
    <row r="474" spans="12:20" x14ac:dyDescent="0.2">
      <c r="L474" s="222" t="str">
        <f t="array" ref="L474">CONCATENATE(C474,"+",D474)</f>
        <v>+</v>
      </c>
      <c r="M474" s="219" t="b">
        <f t="array" ref="M474">IF(H474=39001,"True")</f>
        <v>0</v>
      </c>
      <c r="N474" s="219" t="b">
        <f t="array" ref="N474">IF(K474=39001,"True")</f>
        <v>0</v>
      </c>
      <c r="O474" s="222" t="b">
        <f t="array" ref="O474">IF(H474='Defects Status'!$N$2,"True")</f>
        <v>0</v>
      </c>
      <c r="P474" s="223">
        <f t="array" ref="P474">'Defects Status'!$N$2-'All Defects'!H474</f>
        <v>39001</v>
      </c>
      <c r="Q474" s="222" t="str">
        <f t="array" ref="Q474">IF(P474&gt;10,"Greater",IF(AND(P474&gt;=5,P474&lt;=10),"Between","Less than"))</f>
        <v>Greater</v>
      </c>
      <c r="R474" s="222" t="str">
        <f t="array" ref="R474">CONCATENATE(T474,"+",D474,"+",Q474)</f>
        <v>Open++Greater</v>
      </c>
      <c r="S474" s="222" t="b">
        <f t="array" ref="S474">IF(K474='Defects Status'!$N$2,"True")</f>
        <v>0</v>
      </c>
      <c r="T474" s="222" t="str">
        <f t="array" ref="T474">IF(C474 &lt;&gt; "Ready for Re-test",IF(C474 &lt;&gt; "Closed","Open","Closed"),"Ready for Re-test")</f>
        <v>Open</v>
      </c>
    </row>
    <row r="475" spans="12:20" x14ac:dyDescent="0.2">
      <c r="L475" s="222" t="str">
        <f t="array" ref="L475">CONCATENATE(C475,"+",D475)</f>
        <v>+</v>
      </c>
      <c r="M475" s="219" t="b">
        <f t="array" ref="M475">IF(H475=39001,"True")</f>
        <v>0</v>
      </c>
      <c r="N475" s="219" t="b">
        <f t="array" ref="N475">IF(K475=39001,"True")</f>
        <v>0</v>
      </c>
      <c r="O475" s="222" t="b">
        <f t="array" ref="O475">IF(H475='Defects Status'!$N$2,"True")</f>
        <v>0</v>
      </c>
      <c r="P475" s="223">
        <f t="array" ref="P475">'Defects Status'!$N$2-'All Defects'!H475</f>
        <v>39001</v>
      </c>
      <c r="Q475" s="222" t="str">
        <f t="array" ref="Q475">IF(P475&gt;10,"Greater",IF(AND(P475&gt;=5,P475&lt;=10),"Between","Less than"))</f>
        <v>Greater</v>
      </c>
      <c r="R475" s="222" t="str">
        <f t="array" ref="R475">CONCATENATE(T475,"+",D475,"+",Q475)</f>
        <v>Open++Greater</v>
      </c>
      <c r="S475" s="222" t="b">
        <f t="array" ref="S475">IF(K475='Defects Status'!$N$2,"True")</f>
        <v>0</v>
      </c>
      <c r="T475" s="222" t="str">
        <f t="array" ref="T475">IF(C475 &lt;&gt; "Ready for Re-test",IF(C475 &lt;&gt; "Closed","Open","Closed"),"Ready for Re-test")</f>
        <v>Open</v>
      </c>
    </row>
    <row r="476" spans="12:20" x14ac:dyDescent="0.2">
      <c r="L476" s="222" t="str">
        <f t="array" ref="L476">CONCATENATE(C476,"+",D476)</f>
        <v>+</v>
      </c>
      <c r="M476" s="219" t="b">
        <f t="array" ref="M476">IF(H476=39001,"True")</f>
        <v>0</v>
      </c>
      <c r="N476" s="219" t="b">
        <f t="array" ref="N476">IF(K476=39001,"True")</f>
        <v>0</v>
      </c>
      <c r="O476" s="222" t="b">
        <f t="array" ref="O476">IF(H476='Defects Status'!$N$2,"True")</f>
        <v>0</v>
      </c>
      <c r="P476" s="223">
        <f t="array" ref="P476">'Defects Status'!$N$2-'All Defects'!H476</f>
        <v>39001</v>
      </c>
      <c r="Q476" s="222" t="str">
        <f t="array" ref="Q476">IF(P476&gt;10,"Greater",IF(AND(P476&gt;=5,P476&lt;=10),"Between","Less than"))</f>
        <v>Greater</v>
      </c>
      <c r="R476" s="222" t="str">
        <f t="array" ref="R476">CONCATENATE(T476,"+",D476,"+",Q476)</f>
        <v>Open++Greater</v>
      </c>
      <c r="S476" s="222" t="b">
        <f t="array" ref="S476">IF(K476='Defects Status'!$N$2,"True")</f>
        <v>0</v>
      </c>
      <c r="T476" s="222" t="str">
        <f t="array" ref="T476">IF(C476 &lt;&gt; "Ready for Re-test",IF(C476 &lt;&gt; "Closed","Open","Closed"),"Ready for Re-test")</f>
        <v>Open</v>
      </c>
    </row>
    <row r="477" spans="12:20" x14ac:dyDescent="0.2">
      <c r="L477" s="222" t="str">
        <f t="array" ref="L477">CONCATENATE(C477,"+",D477)</f>
        <v>+</v>
      </c>
      <c r="M477" s="219" t="b">
        <f t="array" ref="M477">IF(H477=39001,"True")</f>
        <v>0</v>
      </c>
      <c r="N477" s="219" t="b">
        <f t="array" ref="N477">IF(K477=39001,"True")</f>
        <v>0</v>
      </c>
      <c r="O477" s="222" t="b">
        <f t="array" ref="O477">IF(H477='Defects Status'!$N$2,"True")</f>
        <v>0</v>
      </c>
      <c r="P477" s="223">
        <f t="array" ref="P477">'Defects Status'!$N$2-'All Defects'!H477</f>
        <v>39001</v>
      </c>
      <c r="Q477" s="222" t="str">
        <f t="array" ref="Q477">IF(P477&gt;10,"Greater",IF(AND(P477&gt;=5,P477&lt;=10),"Between","Less than"))</f>
        <v>Greater</v>
      </c>
      <c r="R477" s="222" t="str">
        <f t="array" ref="R477">CONCATENATE(T477,"+",D477,"+",Q477)</f>
        <v>Open++Greater</v>
      </c>
      <c r="S477" s="222" t="b">
        <f t="array" ref="S477">IF(K477='Defects Status'!$N$2,"True")</f>
        <v>0</v>
      </c>
      <c r="T477" s="222" t="str">
        <f t="array" ref="T477">IF(C477 &lt;&gt; "Ready for Re-test",IF(C477 &lt;&gt; "Closed","Open","Closed"),"Ready for Re-test")</f>
        <v>Open</v>
      </c>
    </row>
    <row r="478" spans="12:20" x14ac:dyDescent="0.2">
      <c r="L478" s="222" t="str">
        <f t="array" ref="L478">CONCATENATE(C478,"+",D478)</f>
        <v>+</v>
      </c>
      <c r="M478" s="219" t="b">
        <f t="array" ref="M478">IF(H478=39001,"True")</f>
        <v>0</v>
      </c>
      <c r="N478" s="219" t="b">
        <f t="array" ref="N478">IF(K478=39001,"True")</f>
        <v>0</v>
      </c>
      <c r="O478" s="222" t="b">
        <f t="array" ref="O478">IF(H478='Defects Status'!$N$2,"True")</f>
        <v>0</v>
      </c>
      <c r="P478" s="223">
        <f t="array" ref="P478">'Defects Status'!$N$2-'All Defects'!H478</f>
        <v>39001</v>
      </c>
      <c r="Q478" s="222" t="str">
        <f t="array" ref="Q478">IF(P478&gt;10,"Greater",IF(AND(P478&gt;=5,P478&lt;=10),"Between","Less than"))</f>
        <v>Greater</v>
      </c>
      <c r="R478" s="222" t="str">
        <f t="array" ref="R478">CONCATENATE(T478,"+",D478,"+",Q478)</f>
        <v>Open++Greater</v>
      </c>
      <c r="S478" s="222" t="b">
        <f t="array" ref="S478">IF(K478='Defects Status'!$N$2,"True")</f>
        <v>0</v>
      </c>
      <c r="T478" s="222" t="str">
        <f t="array" ref="T478">IF(C478 &lt;&gt; "Ready for Re-test",IF(C478 &lt;&gt; "Closed","Open","Closed"),"Ready for Re-test")</f>
        <v>Open</v>
      </c>
    </row>
    <row r="479" spans="12:20" x14ac:dyDescent="0.2">
      <c r="L479" s="222" t="str">
        <f t="array" ref="L479">CONCATENATE(C479,"+",D479)</f>
        <v>+</v>
      </c>
      <c r="M479" s="219" t="b">
        <f t="array" ref="M479">IF(H479=39001,"True")</f>
        <v>0</v>
      </c>
      <c r="N479" s="219" t="b">
        <f t="array" ref="N479">IF(K479=39001,"True")</f>
        <v>0</v>
      </c>
      <c r="O479" s="222" t="b">
        <f t="array" ref="O479">IF(H479='Defects Status'!$N$2,"True")</f>
        <v>0</v>
      </c>
      <c r="P479" s="223">
        <f t="array" ref="P479">'Defects Status'!$N$2-'All Defects'!H479</f>
        <v>39001</v>
      </c>
      <c r="Q479" s="222" t="str">
        <f t="array" ref="Q479">IF(P479&gt;10,"Greater",IF(AND(P479&gt;=5,P479&lt;=10),"Between","Less than"))</f>
        <v>Greater</v>
      </c>
      <c r="R479" s="222" t="str">
        <f t="array" ref="R479">CONCATENATE(T479,"+",D479,"+",Q479)</f>
        <v>Open++Greater</v>
      </c>
      <c r="S479" s="222" t="b">
        <f t="array" ref="S479">IF(K479='Defects Status'!$N$2,"True")</f>
        <v>0</v>
      </c>
      <c r="T479" s="222" t="str">
        <f t="array" ref="T479">IF(C479 &lt;&gt; "Ready for Re-test",IF(C479 &lt;&gt; "Closed","Open","Closed"),"Ready for Re-test")</f>
        <v>Open</v>
      </c>
    </row>
    <row r="480" spans="12:20" x14ac:dyDescent="0.2">
      <c r="L480" s="222" t="str">
        <f t="array" ref="L480">CONCATENATE(C480,"+",D480)</f>
        <v>+</v>
      </c>
      <c r="M480" s="219" t="b">
        <f t="array" ref="M480">IF(H480=39001,"True")</f>
        <v>0</v>
      </c>
      <c r="N480" s="219" t="b">
        <f t="array" ref="N480">IF(K480=39001,"True")</f>
        <v>0</v>
      </c>
      <c r="O480" s="222" t="b">
        <f t="array" ref="O480">IF(H480='Defects Status'!$N$2,"True")</f>
        <v>0</v>
      </c>
      <c r="P480" s="223">
        <f t="array" ref="P480">'Defects Status'!$N$2-'All Defects'!H480</f>
        <v>39001</v>
      </c>
      <c r="Q480" s="222" t="str">
        <f t="array" ref="Q480">IF(P480&gt;10,"Greater",IF(AND(P480&gt;=5,P480&lt;=10),"Between","Less than"))</f>
        <v>Greater</v>
      </c>
      <c r="R480" s="222" t="str">
        <f t="array" ref="R480">CONCATENATE(T480,"+",D480,"+",Q480)</f>
        <v>Open++Greater</v>
      </c>
      <c r="S480" s="222" t="b">
        <f t="array" ref="S480">IF(K480='Defects Status'!$N$2,"True")</f>
        <v>0</v>
      </c>
      <c r="T480" s="222" t="str">
        <f t="array" ref="T480">IF(C480 &lt;&gt; "Ready for Re-test",IF(C480 &lt;&gt; "Closed","Open","Closed"),"Ready for Re-test")</f>
        <v>Open</v>
      </c>
    </row>
    <row r="481" spans="12:20" x14ac:dyDescent="0.2">
      <c r="L481" s="222" t="str">
        <f t="array" ref="L481">CONCATENATE(C481,"+",D481)</f>
        <v>+</v>
      </c>
      <c r="M481" s="219" t="b">
        <f t="array" ref="M481">IF(H481=39001,"True")</f>
        <v>0</v>
      </c>
      <c r="N481" s="219" t="b">
        <f t="array" ref="N481">IF(K481=39001,"True")</f>
        <v>0</v>
      </c>
      <c r="O481" s="222" t="b">
        <f t="array" ref="O481">IF(H481='Defects Status'!$N$2,"True")</f>
        <v>0</v>
      </c>
      <c r="P481" s="223">
        <f t="array" ref="P481">'Defects Status'!$N$2-'All Defects'!H481</f>
        <v>39001</v>
      </c>
      <c r="Q481" s="222" t="str">
        <f t="array" ref="Q481">IF(P481&gt;10,"Greater",IF(AND(P481&gt;=5,P481&lt;=10),"Between","Less than"))</f>
        <v>Greater</v>
      </c>
      <c r="R481" s="222" t="str">
        <f t="array" ref="R481">CONCATENATE(T481,"+",D481,"+",Q481)</f>
        <v>Open++Greater</v>
      </c>
      <c r="S481" s="222" t="b">
        <f t="array" ref="S481">IF(K481='Defects Status'!$N$2,"True")</f>
        <v>0</v>
      </c>
      <c r="T481" s="222" t="str">
        <f t="array" ref="T481">IF(C481 &lt;&gt; "Ready for Re-test",IF(C481 &lt;&gt; "Closed","Open","Closed"),"Ready for Re-test")</f>
        <v>Open</v>
      </c>
    </row>
    <row r="482" spans="12:20" x14ac:dyDescent="0.2">
      <c r="L482" s="222" t="str">
        <f t="array" ref="L482">CONCATENATE(C482,"+",D482)</f>
        <v>+</v>
      </c>
      <c r="M482" s="219" t="b">
        <f t="array" ref="M482">IF(H482=39001,"True")</f>
        <v>0</v>
      </c>
      <c r="N482" s="219" t="b">
        <f t="array" ref="N482">IF(K482=39001,"True")</f>
        <v>0</v>
      </c>
      <c r="O482" s="222" t="b">
        <f t="array" ref="O482">IF(H482='Defects Status'!$N$2,"True")</f>
        <v>0</v>
      </c>
      <c r="P482" s="223">
        <f t="array" ref="P482">'Defects Status'!$N$2-'All Defects'!H482</f>
        <v>39001</v>
      </c>
      <c r="Q482" s="222" t="str">
        <f t="array" ref="Q482">IF(P482&gt;10,"Greater",IF(AND(P482&gt;=5,P482&lt;=10),"Between","Less than"))</f>
        <v>Greater</v>
      </c>
      <c r="R482" s="222" t="str">
        <f t="array" ref="R482">CONCATENATE(T482,"+",D482,"+",Q482)</f>
        <v>Open++Greater</v>
      </c>
      <c r="S482" s="222" t="b">
        <f t="array" ref="S482">IF(K482='Defects Status'!$N$2,"True")</f>
        <v>0</v>
      </c>
      <c r="T482" s="222" t="str">
        <f t="array" ref="T482">IF(C482 &lt;&gt; "Ready for Re-test",IF(C482 &lt;&gt; "Closed","Open","Closed"),"Ready for Re-test")</f>
        <v>Open</v>
      </c>
    </row>
    <row r="483" spans="12:20" x14ac:dyDescent="0.2">
      <c r="L483" s="222" t="str">
        <f t="array" ref="L483">CONCATENATE(C483,"+",D483)</f>
        <v>+</v>
      </c>
      <c r="M483" s="219" t="b">
        <f t="array" ref="M483">IF(H483=39001,"True")</f>
        <v>0</v>
      </c>
      <c r="N483" s="219" t="b">
        <f t="array" ref="N483">IF(K483=39001,"True")</f>
        <v>0</v>
      </c>
      <c r="O483" s="222" t="b">
        <f t="array" ref="O483">IF(H483='Defects Status'!$N$2,"True")</f>
        <v>0</v>
      </c>
      <c r="P483" s="223">
        <f t="array" ref="P483">'Defects Status'!$N$2-'All Defects'!H483</f>
        <v>39001</v>
      </c>
      <c r="Q483" s="222" t="str">
        <f t="array" ref="Q483">IF(P483&gt;10,"Greater",IF(AND(P483&gt;=5,P483&lt;=10),"Between","Less than"))</f>
        <v>Greater</v>
      </c>
      <c r="R483" s="222" t="str">
        <f t="array" ref="R483">CONCATENATE(T483,"+",D483,"+",Q483)</f>
        <v>Open++Greater</v>
      </c>
      <c r="S483" s="222" t="b">
        <f t="array" ref="S483">IF(K483='Defects Status'!$N$2,"True")</f>
        <v>0</v>
      </c>
      <c r="T483" s="222" t="str">
        <f t="array" ref="T483">IF(C483 &lt;&gt; "Ready for Re-test",IF(C483 &lt;&gt; "Closed","Open","Closed"),"Ready for Re-test")</f>
        <v>Open</v>
      </c>
    </row>
    <row r="484" spans="12:20" x14ac:dyDescent="0.2">
      <c r="L484" s="222" t="str">
        <f t="array" ref="L484">CONCATENATE(C484,"+",D484)</f>
        <v>+</v>
      </c>
      <c r="M484" s="219" t="b">
        <f t="array" ref="M484">IF(H484=39001,"True")</f>
        <v>0</v>
      </c>
      <c r="N484" s="219" t="b">
        <f t="array" ref="N484">IF(K484=39001,"True")</f>
        <v>0</v>
      </c>
      <c r="O484" s="222" t="b">
        <f t="array" ref="O484">IF(H484='Defects Status'!$N$2,"True")</f>
        <v>0</v>
      </c>
      <c r="P484" s="223">
        <f t="array" ref="P484">'Defects Status'!$N$2-'All Defects'!H484</f>
        <v>39001</v>
      </c>
      <c r="Q484" s="222" t="str">
        <f t="array" ref="Q484">IF(P484&gt;10,"Greater",IF(AND(P484&gt;=5,P484&lt;=10),"Between","Less than"))</f>
        <v>Greater</v>
      </c>
      <c r="R484" s="222" t="str">
        <f t="array" ref="R484">CONCATENATE(T484,"+",D484,"+",Q484)</f>
        <v>Open++Greater</v>
      </c>
      <c r="S484" s="222" t="b">
        <f t="array" ref="S484">IF(K484='Defects Status'!$N$2,"True")</f>
        <v>0</v>
      </c>
      <c r="T484" s="222" t="str">
        <f t="array" ref="T484">IF(C484 &lt;&gt; "Ready for Re-test",IF(C484 &lt;&gt; "Closed","Open","Closed"),"Ready for Re-test")</f>
        <v>Open</v>
      </c>
    </row>
    <row r="485" spans="12:20" x14ac:dyDescent="0.2">
      <c r="L485" s="222" t="str">
        <f t="array" ref="L485">CONCATENATE(C485,"+",D485)</f>
        <v>+</v>
      </c>
      <c r="M485" s="219" t="b">
        <f t="array" ref="M485">IF(H485=39001,"True")</f>
        <v>0</v>
      </c>
      <c r="N485" s="219" t="b">
        <f t="array" ref="N485">IF(K485=39001,"True")</f>
        <v>0</v>
      </c>
      <c r="O485" s="222" t="b">
        <f t="array" ref="O485">IF(H485='Defects Status'!$N$2,"True")</f>
        <v>0</v>
      </c>
      <c r="P485" s="223">
        <f t="array" ref="P485">'Defects Status'!$N$2-'All Defects'!H485</f>
        <v>39001</v>
      </c>
      <c r="Q485" s="222" t="str">
        <f t="array" ref="Q485">IF(P485&gt;10,"Greater",IF(AND(P485&gt;=5,P485&lt;=10),"Between","Less than"))</f>
        <v>Greater</v>
      </c>
      <c r="R485" s="222" t="str">
        <f t="array" ref="R485">CONCATENATE(T485,"+",D485,"+",Q485)</f>
        <v>Open++Greater</v>
      </c>
      <c r="S485" s="222" t="b">
        <f t="array" ref="S485">IF(K485='Defects Status'!$N$2,"True")</f>
        <v>0</v>
      </c>
      <c r="T485" s="222" t="str">
        <f t="array" ref="T485">IF(C485 &lt;&gt; "Ready for Re-test",IF(C485 &lt;&gt; "Closed","Open","Closed"),"Ready for Re-test")</f>
        <v>Open</v>
      </c>
    </row>
    <row r="486" spans="12:20" x14ac:dyDescent="0.2">
      <c r="L486" s="222" t="str">
        <f t="array" ref="L486">CONCATENATE(C486,"+",D486)</f>
        <v>+</v>
      </c>
      <c r="M486" s="219" t="b">
        <f t="array" ref="M486">IF(H486=39001,"True")</f>
        <v>0</v>
      </c>
      <c r="N486" s="219" t="b">
        <f t="array" ref="N486">IF(K486=39001,"True")</f>
        <v>0</v>
      </c>
      <c r="O486" s="222" t="b">
        <f t="array" ref="O486">IF(H486='Defects Status'!$N$2,"True")</f>
        <v>0</v>
      </c>
      <c r="P486" s="223">
        <f t="array" ref="P486">'Defects Status'!$N$2-'All Defects'!H486</f>
        <v>39001</v>
      </c>
      <c r="Q486" s="222" t="str">
        <f t="array" ref="Q486">IF(P486&gt;10,"Greater",IF(AND(P486&gt;=5,P486&lt;=10),"Between","Less than"))</f>
        <v>Greater</v>
      </c>
      <c r="R486" s="222" t="str">
        <f t="array" ref="R486">CONCATENATE(T486,"+",D486,"+",Q486)</f>
        <v>Open++Greater</v>
      </c>
      <c r="S486" s="222" t="b">
        <f t="array" ref="S486">IF(K486='Defects Status'!$N$2,"True")</f>
        <v>0</v>
      </c>
      <c r="T486" s="222" t="str">
        <f t="array" ref="T486">IF(C486 &lt;&gt; "Ready for Re-test",IF(C486 &lt;&gt; "Closed","Open","Closed"),"Ready for Re-test")</f>
        <v>Open</v>
      </c>
    </row>
    <row r="487" spans="12:20" x14ac:dyDescent="0.2">
      <c r="L487" s="222" t="str">
        <f t="array" ref="L487">CONCATENATE(C487,"+",D487)</f>
        <v>+</v>
      </c>
      <c r="M487" s="219" t="b">
        <f t="array" ref="M487">IF(H487=39001,"True")</f>
        <v>0</v>
      </c>
      <c r="N487" s="219" t="b">
        <f t="array" ref="N487">IF(K487=39001,"True")</f>
        <v>0</v>
      </c>
      <c r="O487" s="222" t="b">
        <f t="array" ref="O487">IF(H487='Defects Status'!$N$2,"True")</f>
        <v>0</v>
      </c>
      <c r="P487" s="223">
        <f t="array" ref="P487">'Defects Status'!$N$2-'All Defects'!H487</f>
        <v>39001</v>
      </c>
      <c r="Q487" s="222" t="str">
        <f t="array" ref="Q487">IF(P487&gt;10,"Greater",IF(AND(P487&gt;=5,P487&lt;=10),"Between","Less than"))</f>
        <v>Greater</v>
      </c>
      <c r="R487" s="222" t="str">
        <f t="array" ref="R487">CONCATENATE(T487,"+",D487,"+",Q487)</f>
        <v>Open++Greater</v>
      </c>
      <c r="S487" s="222" t="b">
        <f t="array" ref="S487">IF(K487='Defects Status'!$N$2,"True")</f>
        <v>0</v>
      </c>
      <c r="T487" s="222" t="str">
        <f t="array" ref="T487">IF(C487 &lt;&gt; "Ready for Re-test",IF(C487 &lt;&gt; "Closed","Open","Closed"),"Ready for Re-test")</f>
        <v>Open</v>
      </c>
    </row>
    <row r="488" spans="12:20" x14ac:dyDescent="0.2">
      <c r="L488" s="222" t="str">
        <f t="array" ref="L488">CONCATENATE(C488,"+",D488)</f>
        <v>+</v>
      </c>
      <c r="M488" s="219" t="b">
        <f t="array" ref="M488">IF(H488=39001,"True")</f>
        <v>0</v>
      </c>
      <c r="N488" s="219" t="b">
        <f t="array" ref="N488">IF(K488=39001,"True")</f>
        <v>0</v>
      </c>
      <c r="O488" s="222" t="b">
        <f t="array" ref="O488">IF(H488='Defects Status'!$N$2,"True")</f>
        <v>0</v>
      </c>
      <c r="P488" s="223">
        <f t="array" ref="P488">'Defects Status'!$N$2-'All Defects'!H488</f>
        <v>39001</v>
      </c>
      <c r="Q488" s="222" t="str">
        <f t="array" ref="Q488">IF(P488&gt;10,"Greater",IF(AND(P488&gt;=5,P488&lt;=10),"Between","Less than"))</f>
        <v>Greater</v>
      </c>
      <c r="R488" s="222" t="str">
        <f t="array" ref="R488">CONCATENATE(T488,"+",D488,"+",Q488)</f>
        <v>Open++Greater</v>
      </c>
      <c r="S488" s="222" t="b">
        <f t="array" ref="S488">IF(K488='Defects Status'!$N$2,"True")</f>
        <v>0</v>
      </c>
      <c r="T488" s="222" t="str">
        <f t="array" ref="T488">IF(C488 &lt;&gt; "Ready for Re-test",IF(C488 &lt;&gt; "Closed","Open","Closed"),"Ready for Re-test")</f>
        <v>Open</v>
      </c>
    </row>
    <row r="489" spans="12:20" x14ac:dyDescent="0.2">
      <c r="L489" s="222" t="str">
        <f t="array" ref="L489">CONCATENATE(C489,"+",D489)</f>
        <v>+</v>
      </c>
      <c r="M489" s="219" t="b">
        <f t="array" ref="M489">IF(H489=39001,"True")</f>
        <v>0</v>
      </c>
      <c r="N489" s="219" t="b">
        <f t="array" ref="N489">IF(K489=39001,"True")</f>
        <v>0</v>
      </c>
      <c r="O489" s="222" t="b">
        <f t="array" ref="O489">IF(H489='Defects Status'!$N$2,"True")</f>
        <v>0</v>
      </c>
      <c r="P489" s="223">
        <f t="array" ref="P489">'Defects Status'!$N$2-'All Defects'!H489</f>
        <v>39001</v>
      </c>
      <c r="Q489" s="222" t="str">
        <f t="array" ref="Q489">IF(P489&gt;10,"Greater",IF(AND(P489&gt;=5,P489&lt;=10),"Between","Less than"))</f>
        <v>Greater</v>
      </c>
      <c r="R489" s="222" t="str">
        <f t="array" ref="R489">CONCATENATE(T489,"+",D489,"+",Q489)</f>
        <v>Open++Greater</v>
      </c>
      <c r="S489" s="222" t="b">
        <f t="array" ref="S489">IF(K489='Defects Status'!$N$2,"True")</f>
        <v>0</v>
      </c>
      <c r="T489" s="222" t="str">
        <f t="array" ref="T489">IF(C489 &lt;&gt; "Ready for Re-test",IF(C489 &lt;&gt; "Closed","Open","Closed"),"Ready for Re-test")</f>
        <v>Open</v>
      </c>
    </row>
    <row r="490" spans="12:20" x14ac:dyDescent="0.2">
      <c r="L490" s="222" t="str">
        <f t="array" ref="L490">CONCATENATE(C490,"+",D490)</f>
        <v>+</v>
      </c>
      <c r="M490" s="219" t="b">
        <f t="array" ref="M490">IF(H490=39001,"True")</f>
        <v>0</v>
      </c>
      <c r="N490" s="219" t="b">
        <f t="array" ref="N490">IF(K490=39001,"True")</f>
        <v>0</v>
      </c>
      <c r="O490" s="222" t="b">
        <f t="array" ref="O490">IF(H490='Defects Status'!$N$2,"True")</f>
        <v>0</v>
      </c>
      <c r="P490" s="223">
        <f t="array" ref="P490">'Defects Status'!$N$2-'All Defects'!H490</f>
        <v>39001</v>
      </c>
      <c r="Q490" s="222" t="str">
        <f t="array" ref="Q490">IF(P490&gt;10,"Greater",IF(AND(P490&gt;=5,P490&lt;=10),"Between","Less than"))</f>
        <v>Greater</v>
      </c>
      <c r="R490" s="222" t="str">
        <f t="array" ref="R490">CONCATENATE(T490,"+",D490,"+",Q490)</f>
        <v>Open++Greater</v>
      </c>
      <c r="S490" s="222" t="b">
        <f t="array" ref="S490">IF(K490='Defects Status'!$N$2,"True")</f>
        <v>0</v>
      </c>
      <c r="T490" s="222" t="str">
        <f t="array" ref="T490">IF(C490 &lt;&gt; "Ready for Re-test",IF(C490 &lt;&gt; "Closed","Open","Closed"),"Ready for Re-test")</f>
        <v>Open</v>
      </c>
    </row>
    <row r="491" spans="12:20" x14ac:dyDescent="0.2">
      <c r="L491" s="222" t="str">
        <f t="array" ref="L491">CONCATENATE(C491,"+",D491)</f>
        <v>+</v>
      </c>
      <c r="M491" s="219" t="b">
        <f t="array" ref="M491">IF(H491=39001,"True")</f>
        <v>0</v>
      </c>
      <c r="N491" s="219" t="b">
        <f t="array" ref="N491">IF(K491=39001,"True")</f>
        <v>0</v>
      </c>
      <c r="O491" s="222" t="b">
        <f t="array" ref="O491">IF(H491='Defects Status'!$N$2,"True")</f>
        <v>0</v>
      </c>
      <c r="P491" s="223">
        <f t="array" ref="P491">'Defects Status'!$N$2-'All Defects'!H491</f>
        <v>39001</v>
      </c>
      <c r="Q491" s="222" t="str">
        <f t="array" ref="Q491">IF(P491&gt;10,"Greater",IF(AND(P491&gt;=5,P491&lt;=10),"Between","Less than"))</f>
        <v>Greater</v>
      </c>
      <c r="R491" s="222" t="str">
        <f t="array" ref="R491">CONCATENATE(T491,"+",D491,"+",Q491)</f>
        <v>Open++Greater</v>
      </c>
      <c r="S491" s="222" t="b">
        <f t="array" ref="S491">IF(K491='Defects Status'!$N$2,"True")</f>
        <v>0</v>
      </c>
      <c r="T491" s="222" t="str">
        <f t="array" ref="T491">IF(C491 &lt;&gt; "Ready for Re-test",IF(C491 &lt;&gt; "Closed","Open","Closed"),"Ready for Re-test")</f>
        <v>Open</v>
      </c>
    </row>
    <row r="492" spans="12:20" x14ac:dyDescent="0.2">
      <c r="L492" s="222" t="str">
        <f t="array" ref="L492">CONCATENATE(C492,"+",D492)</f>
        <v>+</v>
      </c>
      <c r="M492" s="219" t="b">
        <f t="array" ref="M492">IF(H492=39001,"True")</f>
        <v>0</v>
      </c>
      <c r="N492" s="219" t="b">
        <f t="array" ref="N492">IF(K492=39001,"True")</f>
        <v>0</v>
      </c>
      <c r="O492" s="222" t="b">
        <f t="array" ref="O492">IF(H492='Defects Status'!$N$2,"True")</f>
        <v>0</v>
      </c>
      <c r="P492" s="223">
        <f t="array" ref="P492">'Defects Status'!$N$2-'All Defects'!H492</f>
        <v>39001</v>
      </c>
      <c r="Q492" s="222" t="str">
        <f t="array" ref="Q492">IF(P492&gt;10,"Greater",IF(AND(P492&gt;=5,P492&lt;=10),"Between","Less than"))</f>
        <v>Greater</v>
      </c>
      <c r="R492" s="222" t="str">
        <f t="array" ref="R492">CONCATENATE(T492,"+",D492,"+",Q492)</f>
        <v>Open++Greater</v>
      </c>
      <c r="S492" s="222" t="b">
        <f t="array" ref="S492">IF(K492='Defects Status'!$N$2,"True")</f>
        <v>0</v>
      </c>
      <c r="T492" s="222" t="str">
        <f t="array" ref="T492">IF(C492 &lt;&gt; "Ready for Re-test",IF(C492 &lt;&gt; "Closed","Open","Closed"),"Ready for Re-test")</f>
        <v>Open</v>
      </c>
    </row>
    <row r="493" spans="12:20" x14ac:dyDescent="0.2">
      <c r="L493" s="222" t="str">
        <f t="array" ref="L493">CONCATENATE(C493,"+",D493)</f>
        <v>+</v>
      </c>
      <c r="M493" s="219" t="b">
        <f t="array" ref="M493">IF(H493=39001,"True")</f>
        <v>0</v>
      </c>
      <c r="N493" s="219" t="b">
        <f t="array" ref="N493">IF(K493=39001,"True")</f>
        <v>0</v>
      </c>
      <c r="O493" s="222" t="b">
        <f t="array" ref="O493">IF(H493='Defects Status'!$N$2,"True")</f>
        <v>0</v>
      </c>
      <c r="P493" s="223">
        <f t="array" ref="P493">'Defects Status'!$N$2-'All Defects'!H493</f>
        <v>39001</v>
      </c>
      <c r="Q493" s="222" t="str">
        <f t="array" ref="Q493">IF(P493&gt;10,"Greater",IF(AND(P493&gt;=5,P493&lt;=10),"Between","Less than"))</f>
        <v>Greater</v>
      </c>
      <c r="R493" s="222" t="str">
        <f t="array" ref="R493">CONCATENATE(T493,"+",D493,"+",Q493)</f>
        <v>Open++Greater</v>
      </c>
      <c r="S493" s="222" t="b">
        <f t="array" ref="S493">IF(K493='Defects Status'!$N$2,"True")</f>
        <v>0</v>
      </c>
      <c r="T493" s="222" t="str">
        <f t="array" ref="T493">IF(C493 &lt;&gt; "Ready for Re-test",IF(C493 &lt;&gt; "Closed","Open","Closed"),"Ready for Re-test")</f>
        <v>Open</v>
      </c>
    </row>
    <row r="494" spans="12:20" x14ac:dyDescent="0.2">
      <c r="L494" s="222" t="str">
        <f t="array" ref="L494">CONCATENATE(C494,"+",D494)</f>
        <v>+</v>
      </c>
      <c r="M494" s="219" t="b">
        <f t="array" ref="M494">IF(H494=39001,"True")</f>
        <v>0</v>
      </c>
      <c r="N494" s="219" t="b">
        <f t="array" ref="N494">IF(K494=39001,"True")</f>
        <v>0</v>
      </c>
      <c r="O494" s="222" t="b">
        <f t="array" ref="O494">IF(H494='Defects Status'!$N$2,"True")</f>
        <v>0</v>
      </c>
      <c r="P494" s="223">
        <f t="array" ref="P494">'Defects Status'!$N$2-'All Defects'!H494</f>
        <v>39001</v>
      </c>
      <c r="Q494" s="222" t="str">
        <f t="array" ref="Q494">IF(P494&gt;10,"Greater",IF(AND(P494&gt;=5,P494&lt;=10),"Between","Less than"))</f>
        <v>Greater</v>
      </c>
      <c r="R494" s="222" t="str">
        <f t="array" ref="R494">CONCATENATE(T494,"+",D494,"+",Q494)</f>
        <v>Open++Greater</v>
      </c>
      <c r="S494" s="222" t="b">
        <f t="array" ref="S494">IF(K494='Defects Status'!$N$2,"True")</f>
        <v>0</v>
      </c>
      <c r="T494" s="222" t="str">
        <f t="array" ref="T494">IF(C494 &lt;&gt; "Ready for Re-test",IF(C494 &lt;&gt; "Closed","Open","Closed"),"Ready for Re-test")</f>
        <v>Open</v>
      </c>
    </row>
    <row r="495" spans="12:20" x14ac:dyDescent="0.2">
      <c r="L495" s="222" t="str">
        <f t="array" ref="L495">CONCATENATE(C495,"+",D495)</f>
        <v>+</v>
      </c>
      <c r="M495" s="219" t="b">
        <f t="array" ref="M495">IF(H495=39001,"True")</f>
        <v>0</v>
      </c>
      <c r="N495" s="219" t="b">
        <f t="array" ref="N495">IF(K495=39001,"True")</f>
        <v>0</v>
      </c>
      <c r="O495" s="222" t="b">
        <f t="array" ref="O495">IF(H495='Defects Status'!$N$2,"True")</f>
        <v>0</v>
      </c>
      <c r="P495" s="223">
        <f t="array" ref="P495">'Defects Status'!$N$2-'All Defects'!H495</f>
        <v>39001</v>
      </c>
      <c r="Q495" s="222" t="str">
        <f t="array" ref="Q495">IF(P495&gt;10,"Greater",IF(AND(P495&gt;=5,P495&lt;=10),"Between","Less than"))</f>
        <v>Greater</v>
      </c>
      <c r="R495" s="222" t="str">
        <f t="array" ref="R495">CONCATENATE(T495,"+",D495,"+",Q495)</f>
        <v>Open++Greater</v>
      </c>
      <c r="S495" s="222" t="b">
        <f t="array" ref="S495">IF(K495='Defects Status'!$N$2,"True")</f>
        <v>0</v>
      </c>
      <c r="T495" s="222" t="str">
        <f t="array" ref="T495">IF(C495 &lt;&gt; "Ready for Re-test",IF(C495 &lt;&gt; "Closed","Open","Closed"),"Ready for Re-test")</f>
        <v>Open</v>
      </c>
    </row>
    <row r="496" spans="12:20" x14ac:dyDescent="0.2">
      <c r="L496" s="222" t="str">
        <f t="array" ref="L496">CONCATENATE(C496,"+",D496)</f>
        <v>+</v>
      </c>
      <c r="M496" s="219" t="b">
        <f t="array" ref="M496">IF(H496=39001,"True")</f>
        <v>0</v>
      </c>
      <c r="N496" s="219" t="b">
        <f t="array" ref="N496">IF(K496=39001,"True")</f>
        <v>0</v>
      </c>
      <c r="O496" s="222" t="b">
        <f t="array" ref="O496">IF(H496='Defects Status'!$N$2,"True")</f>
        <v>0</v>
      </c>
      <c r="P496" s="223">
        <f t="array" ref="P496">'Defects Status'!$N$2-'All Defects'!H496</f>
        <v>39001</v>
      </c>
      <c r="Q496" s="222" t="str">
        <f t="array" ref="Q496">IF(P496&gt;10,"Greater",IF(AND(P496&gt;=5,P496&lt;=10),"Between","Less than"))</f>
        <v>Greater</v>
      </c>
      <c r="R496" s="222" t="str">
        <f t="array" ref="R496">CONCATENATE(T496,"+",D496,"+",Q496)</f>
        <v>Open++Greater</v>
      </c>
      <c r="S496" s="222" t="b">
        <f t="array" ref="S496">IF(K496='Defects Status'!$N$2,"True")</f>
        <v>0</v>
      </c>
      <c r="T496" s="222" t="str">
        <f t="array" ref="T496">IF(C496 &lt;&gt; "Ready for Re-test",IF(C496 &lt;&gt; "Closed","Open","Closed"),"Ready for Re-test")</f>
        <v>Open</v>
      </c>
    </row>
    <row r="497" spans="12:20" x14ac:dyDescent="0.2">
      <c r="L497" s="222" t="str">
        <f t="array" ref="L497">CONCATENATE(C497,"+",D497)</f>
        <v>+</v>
      </c>
      <c r="M497" s="219" t="b">
        <f t="array" ref="M497">IF(H497=39001,"True")</f>
        <v>0</v>
      </c>
      <c r="N497" s="219" t="b">
        <f t="array" ref="N497">IF(K497=39001,"True")</f>
        <v>0</v>
      </c>
      <c r="O497" s="222" t="b">
        <f t="array" ref="O497">IF(H497='Defects Status'!$N$2,"True")</f>
        <v>0</v>
      </c>
      <c r="P497" s="223">
        <f t="array" ref="P497">'Defects Status'!$N$2-'All Defects'!H497</f>
        <v>39001</v>
      </c>
      <c r="Q497" s="222" t="str">
        <f t="array" ref="Q497">IF(P497&gt;10,"Greater",IF(AND(P497&gt;=5,P497&lt;=10),"Between","Less than"))</f>
        <v>Greater</v>
      </c>
      <c r="R497" s="222" t="str">
        <f t="array" ref="R497">CONCATENATE(T497,"+",D497,"+",Q497)</f>
        <v>Open++Greater</v>
      </c>
      <c r="S497" s="222" t="b">
        <f t="array" ref="S497">IF(K497='Defects Status'!$N$2,"True")</f>
        <v>0</v>
      </c>
      <c r="T497" s="222" t="str">
        <f t="array" ref="T497">IF(C497 &lt;&gt; "Ready for Re-test",IF(C497 &lt;&gt; "Closed","Open","Closed"),"Ready for Re-test")</f>
        <v>Open</v>
      </c>
    </row>
    <row r="498" spans="12:20" x14ac:dyDescent="0.2">
      <c r="L498" s="222" t="str">
        <f t="array" ref="L498">CONCATENATE(C498,"+",D498)</f>
        <v>+</v>
      </c>
      <c r="M498" s="219" t="b">
        <f t="array" ref="M498">IF(H498=39001,"True")</f>
        <v>0</v>
      </c>
      <c r="N498" s="219" t="b">
        <f t="array" ref="N498">IF(K498=39001,"True")</f>
        <v>0</v>
      </c>
      <c r="O498" s="222" t="b">
        <f t="array" ref="O498">IF(H498='Defects Status'!$N$2,"True")</f>
        <v>0</v>
      </c>
      <c r="P498" s="223">
        <f t="array" ref="P498">'Defects Status'!$N$2-'All Defects'!H498</f>
        <v>39001</v>
      </c>
      <c r="Q498" s="222" t="str">
        <f t="array" ref="Q498">IF(P498&gt;10,"Greater",IF(AND(P498&gt;=5,P498&lt;=10),"Between","Less than"))</f>
        <v>Greater</v>
      </c>
      <c r="R498" s="222" t="str">
        <f t="array" ref="R498">CONCATENATE(T498,"+",D498,"+",Q498)</f>
        <v>Open++Greater</v>
      </c>
      <c r="S498" s="222" t="b">
        <f t="array" ref="S498">IF(K498='Defects Status'!$N$2,"True")</f>
        <v>0</v>
      </c>
      <c r="T498" s="222" t="str">
        <f t="array" ref="T498">IF(C498 &lt;&gt; "Ready for Re-test",IF(C498 &lt;&gt; "Closed","Open","Closed"),"Ready for Re-test")</f>
        <v>Open</v>
      </c>
    </row>
    <row r="499" spans="12:20" x14ac:dyDescent="0.2">
      <c r="L499" s="222" t="str">
        <f t="array" ref="L499">CONCATENATE(C499,"+",D499)</f>
        <v>+</v>
      </c>
      <c r="M499" s="219" t="b">
        <f t="array" ref="M499">IF(H499=39001,"True")</f>
        <v>0</v>
      </c>
      <c r="N499" s="219" t="b">
        <f t="array" ref="N499">IF(K499=39001,"True")</f>
        <v>0</v>
      </c>
      <c r="O499" s="222" t="b">
        <f t="array" ref="O499">IF(H499='Defects Status'!$N$2,"True")</f>
        <v>0</v>
      </c>
      <c r="P499" s="223">
        <f t="array" ref="P499">'Defects Status'!$N$2-'All Defects'!H499</f>
        <v>39001</v>
      </c>
      <c r="Q499" s="222" t="str">
        <f t="array" ref="Q499">IF(P499&gt;10,"Greater",IF(AND(P499&gt;=5,P499&lt;=10),"Between","Less than"))</f>
        <v>Greater</v>
      </c>
      <c r="R499" s="222" t="str">
        <f t="array" ref="R499">CONCATENATE(T499,"+",D499,"+",Q499)</f>
        <v>Open++Greater</v>
      </c>
      <c r="S499" s="222" t="b">
        <f t="array" ref="S499">IF(K499='Defects Status'!$N$2,"True")</f>
        <v>0</v>
      </c>
      <c r="T499" s="222" t="str">
        <f t="array" ref="T499">IF(C499 &lt;&gt; "Ready for Re-test",IF(C499 &lt;&gt; "Closed","Open","Closed"),"Ready for Re-test")</f>
        <v>Open</v>
      </c>
    </row>
    <row r="500" spans="12:20" x14ac:dyDescent="0.2">
      <c r="L500" s="222" t="str">
        <f t="array" ref="L500">CONCATENATE(C500,"+",D500)</f>
        <v>+</v>
      </c>
      <c r="M500" s="219" t="b">
        <f t="array" ref="M500">IF(H500=39001,"True")</f>
        <v>0</v>
      </c>
      <c r="N500" s="219" t="b">
        <f t="array" ref="N500">IF(K500=39001,"True")</f>
        <v>0</v>
      </c>
      <c r="O500" s="222" t="b">
        <f t="array" ref="O500">IF(H500='Defects Status'!$N$2,"True")</f>
        <v>0</v>
      </c>
      <c r="P500" s="223">
        <f t="array" ref="P500">'Defects Status'!$N$2-'All Defects'!H500</f>
        <v>39001</v>
      </c>
      <c r="Q500" s="222" t="str">
        <f t="array" ref="Q500">IF(P500&gt;10,"Greater",IF(AND(P500&gt;=5,P500&lt;=10),"Between","Less than"))</f>
        <v>Greater</v>
      </c>
      <c r="R500" s="222" t="str">
        <f t="array" ref="R500">CONCATENATE(T500,"+",D500,"+",Q500)</f>
        <v>Open++Greater</v>
      </c>
      <c r="S500" s="222" t="b">
        <f t="array" ref="S500">IF(K500='Defects Status'!$N$2,"True")</f>
        <v>0</v>
      </c>
      <c r="T500" s="222" t="str">
        <f t="array" ref="T500">IF(C500 &lt;&gt; "Ready for Re-test",IF(C500 &lt;&gt; "Closed","Open","Closed"),"Ready for Re-test")</f>
        <v>Open</v>
      </c>
    </row>
    <row r="501" spans="12:20" x14ac:dyDescent="0.2">
      <c r="L501" s="222" t="str">
        <f t="array" ref="L501">CONCATENATE(C501,"+",D501)</f>
        <v>+</v>
      </c>
      <c r="M501" s="219" t="b">
        <f t="array" ref="M501">IF(H501=39001,"True")</f>
        <v>0</v>
      </c>
      <c r="N501" s="219" t="b">
        <f t="array" ref="N501">IF(K501=39001,"True")</f>
        <v>0</v>
      </c>
      <c r="O501" s="222" t="b">
        <f t="array" ref="O501">IF(H501='Defects Status'!$N$2,"True")</f>
        <v>0</v>
      </c>
      <c r="P501" s="223">
        <f t="array" ref="P501">'Defects Status'!$N$2-'All Defects'!H501</f>
        <v>39001</v>
      </c>
      <c r="Q501" s="222" t="str">
        <f t="array" ref="Q501">IF(P501&gt;10,"Greater",IF(AND(P501&gt;=5,P501&lt;=10),"Between","Less than"))</f>
        <v>Greater</v>
      </c>
      <c r="R501" s="222" t="str">
        <f t="array" ref="R501">CONCATENATE(T501,"+",D501,"+",Q501)</f>
        <v>Open++Greater</v>
      </c>
      <c r="S501" s="222" t="b">
        <f t="array" ref="S501">IF(K501='Defects Status'!$N$2,"True")</f>
        <v>0</v>
      </c>
      <c r="T501" s="222" t="str">
        <f t="array" ref="T501">IF(C501 &lt;&gt; "Ready for Re-test",IF(C501 &lt;&gt; "Closed","Open","Closed"),"Ready for Re-test")</f>
        <v>Open</v>
      </c>
    </row>
    <row r="502" spans="12:20" x14ac:dyDescent="0.2">
      <c r="L502" s="222" t="str">
        <f t="array" ref="L502">CONCATENATE(C502,"+",D502)</f>
        <v>+</v>
      </c>
      <c r="M502" s="219" t="b">
        <f t="array" ref="M502">IF(H502=39001,"True")</f>
        <v>0</v>
      </c>
      <c r="N502" s="219" t="b">
        <f t="array" ref="N502">IF(K502=39001,"True")</f>
        <v>0</v>
      </c>
      <c r="O502" s="222" t="b">
        <f t="array" ref="O502">IF(H502='Defects Status'!$N$2,"True")</f>
        <v>0</v>
      </c>
      <c r="P502" s="223">
        <f t="array" ref="P502">'Defects Status'!$N$2-'All Defects'!H502</f>
        <v>39001</v>
      </c>
      <c r="Q502" s="222" t="str">
        <f t="array" ref="Q502">IF(P502&gt;10,"Greater",IF(AND(P502&gt;=5,P502&lt;=10),"Between","Less than"))</f>
        <v>Greater</v>
      </c>
      <c r="R502" s="222" t="str">
        <f t="array" ref="R502">CONCATENATE(T502,"+",D502,"+",Q502)</f>
        <v>Open++Greater</v>
      </c>
      <c r="S502" s="222" t="b">
        <f t="array" ref="S502">IF(K502='Defects Status'!$N$2,"True")</f>
        <v>0</v>
      </c>
      <c r="T502" s="222" t="str">
        <f t="array" ref="T502">IF(C502 &lt;&gt; "Ready for Re-test",IF(C502 &lt;&gt; "Closed","Open","Closed"),"Ready for Re-test")</f>
        <v>Open</v>
      </c>
    </row>
    <row r="503" spans="12:20" x14ac:dyDescent="0.2">
      <c r="L503" s="222" t="str">
        <f t="array" ref="L503">CONCATENATE(C503,"+",D503)</f>
        <v>+</v>
      </c>
      <c r="M503" s="219" t="b">
        <f t="array" ref="M503">IF(H503=39001,"True")</f>
        <v>0</v>
      </c>
      <c r="N503" s="219" t="b">
        <f t="array" ref="N503">IF(K503=39001,"True")</f>
        <v>0</v>
      </c>
      <c r="O503" s="222" t="b">
        <f t="array" ref="O503">IF(H503='Defects Status'!$N$2,"True")</f>
        <v>0</v>
      </c>
      <c r="P503" s="223">
        <f t="array" ref="P503">'Defects Status'!$N$2-'All Defects'!H503</f>
        <v>39001</v>
      </c>
      <c r="Q503" s="222" t="str">
        <f t="array" ref="Q503">IF(P503&gt;10,"Greater",IF(AND(P503&gt;=5,P503&lt;=10),"Between","Less than"))</f>
        <v>Greater</v>
      </c>
      <c r="R503" s="222" t="str">
        <f t="array" ref="R503">CONCATENATE(T503,"+",D503,"+",Q503)</f>
        <v>Open++Greater</v>
      </c>
      <c r="S503" s="222" t="b">
        <f t="array" ref="S503">IF(K503='Defects Status'!$N$2,"True")</f>
        <v>0</v>
      </c>
      <c r="T503" s="222" t="str">
        <f t="array" ref="T503">IF(C503 &lt;&gt; "Ready for Re-test",IF(C503 &lt;&gt; "Closed","Open","Closed"),"Ready for Re-test")</f>
        <v>Open</v>
      </c>
    </row>
    <row r="504" spans="12:20" x14ac:dyDescent="0.2">
      <c r="L504" s="222" t="str">
        <f t="array" ref="L504">CONCATENATE(C504,"+",D504)</f>
        <v>+</v>
      </c>
      <c r="M504" s="219" t="b">
        <f t="array" ref="M504">IF(H504=39001,"True")</f>
        <v>0</v>
      </c>
      <c r="N504" s="219" t="b">
        <f t="array" ref="N504">IF(K504=39001,"True")</f>
        <v>0</v>
      </c>
      <c r="O504" s="222" t="b">
        <f t="array" ref="O504">IF(H504='Defects Status'!$N$2,"True")</f>
        <v>0</v>
      </c>
      <c r="P504" s="223">
        <f t="array" ref="P504">'Defects Status'!$N$2-'All Defects'!H504</f>
        <v>39001</v>
      </c>
      <c r="Q504" s="222" t="str">
        <f t="array" ref="Q504">IF(P504&gt;10,"Greater",IF(AND(P504&gt;=5,P504&lt;=10),"Between","Less than"))</f>
        <v>Greater</v>
      </c>
      <c r="R504" s="222" t="str">
        <f t="array" ref="R504">CONCATENATE(T504,"+",D504,"+",Q504)</f>
        <v>Open++Greater</v>
      </c>
      <c r="S504" s="222" t="b">
        <f t="array" ref="S504">IF(K504='Defects Status'!$N$2,"True")</f>
        <v>0</v>
      </c>
      <c r="T504" s="222" t="str">
        <f t="array" ref="T504">IF(C504 &lt;&gt; "Ready for Re-test",IF(C504 &lt;&gt; "Closed","Open","Closed"),"Ready for Re-test")</f>
        <v>Open</v>
      </c>
    </row>
    <row r="505" spans="12:20" x14ac:dyDescent="0.2">
      <c r="L505" s="222" t="str">
        <f t="array" ref="L505">CONCATENATE(C505,"+",D505)</f>
        <v>+</v>
      </c>
      <c r="M505" s="219" t="b">
        <f t="array" ref="M505">IF(H505=39001,"True")</f>
        <v>0</v>
      </c>
      <c r="N505" s="219" t="b">
        <f t="array" ref="N505">IF(K505=39001,"True")</f>
        <v>0</v>
      </c>
      <c r="O505" s="222" t="b">
        <f t="array" ref="O505">IF(H505='Defects Status'!$N$2,"True")</f>
        <v>0</v>
      </c>
      <c r="P505" s="223">
        <f t="array" ref="P505">'Defects Status'!$N$2-'All Defects'!H505</f>
        <v>39001</v>
      </c>
      <c r="Q505" s="222" t="str">
        <f t="array" ref="Q505">IF(P505&gt;10,"Greater",IF(AND(P505&gt;=5,P505&lt;=10),"Between","Less than"))</f>
        <v>Greater</v>
      </c>
      <c r="R505" s="222" t="str">
        <f t="array" ref="R505">CONCATENATE(T505,"+",D505,"+",Q505)</f>
        <v>Open++Greater</v>
      </c>
      <c r="S505" s="222" t="b">
        <f t="array" ref="S505">IF(K505='Defects Status'!$N$2,"True")</f>
        <v>0</v>
      </c>
      <c r="T505" s="222" t="str">
        <f t="array" ref="T505">IF(C505 &lt;&gt; "Ready for Re-test",IF(C505 &lt;&gt; "Closed","Open","Closed"),"Ready for Re-test")</f>
        <v>Open</v>
      </c>
    </row>
    <row r="506" spans="12:20" x14ac:dyDescent="0.2">
      <c r="L506" s="222" t="str">
        <f t="array" ref="L506">CONCATENATE(C506,"+",D506)</f>
        <v>+</v>
      </c>
      <c r="M506" s="219" t="b">
        <f t="array" ref="M506">IF(H506=39001,"True")</f>
        <v>0</v>
      </c>
      <c r="N506" s="219" t="b">
        <f t="array" ref="N506">IF(K506=39001,"True")</f>
        <v>0</v>
      </c>
      <c r="O506" s="222" t="b">
        <f t="array" ref="O506">IF(H506='Defects Status'!$N$2,"True")</f>
        <v>0</v>
      </c>
      <c r="P506" s="223">
        <f t="array" ref="P506">'Defects Status'!$N$2-'All Defects'!H506</f>
        <v>39001</v>
      </c>
      <c r="Q506" s="222" t="str">
        <f t="array" ref="Q506">IF(P506&gt;10,"Greater",IF(AND(P506&gt;=5,P506&lt;=10),"Between","Less than"))</f>
        <v>Greater</v>
      </c>
      <c r="R506" s="222" t="str">
        <f t="array" ref="R506">CONCATENATE(T506,"+",D506,"+",Q506)</f>
        <v>Open++Greater</v>
      </c>
      <c r="S506" s="222" t="b">
        <f t="array" ref="S506">IF(K506='Defects Status'!$N$2,"True")</f>
        <v>0</v>
      </c>
      <c r="T506" s="222" t="str">
        <f t="array" ref="T506">IF(C506 &lt;&gt; "Ready for Re-test",IF(C506 &lt;&gt; "Closed","Open","Closed"),"Ready for Re-test")</f>
        <v>Open</v>
      </c>
    </row>
    <row r="507" spans="12:20" x14ac:dyDescent="0.2">
      <c r="L507" s="222" t="str">
        <f t="array" ref="L507">CONCATENATE(C507,"+",D507)</f>
        <v>+</v>
      </c>
      <c r="M507" s="219" t="b">
        <f t="array" ref="M507">IF(H507=39001,"True")</f>
        <v>0</v>
      </c>
      <c r="N507" s="219" t="b">
        <f t="array" ref="N507">IF(K507=39001,"True")</f>
        <v>0</v>
      </c>
      <c r="O507" s="222" t="b">
        <f t="array" ref="O507">IF(H507='Defects Status'!$N$2,"True")</f>
        <v>0</v>
      </c>
      <c r="P507" s="223">
        <f t="array" ref="P507">'Defects Status'!$N$2-'All Defects'!H507</f>
        <v>39001</v>
      </c>
      <c r="Q507" s="222" t="str">
        <f t="array" ref="Q507">IF(P507&gt;10,"Greater",IF(AND(P507&gt;=5,P507&lt;=10),"Between","Less than"))</f>
        <v>Greater</v>
      </c>
      <c r="R507" s="222" t="str">
        <f t="array" ref="R507">CONCATENATE(T507,"+",D507,"+",Q507)</f>
        <v>Open++Greater</v>
      </c>
      <c r="S507" s="222" t="b">
        <f t="array" ref="S507">IF(K507='Defects Status'!$N$2,"True")</f>
        <v>0</v>
      </c>
      <c r="T507" s="222" t="str">
        <f t="array" ref="T507">IF(C507 &lt;&gt; "Ready for Re-test",IF(C507 &lt;&gt; "Closed","Open","Closed"),"Ready for Re-test")</f>
        <v>Open</v>
      </c>
    </row>
    <row r="508" spans="12:20" x14ac:dyDescent="0.2">
      <c r="L508" s="222" t="str">
        <f t="array" ref="L508">CONCATENATE(C508,"+",D508)</f>
        <v>+</v>
      </c>
      <c r="M508" s="219" t="b">
        <f t="array" ref="M508">IF(H508=39001,"True")</f>
        <v>0</v>
      </c>
      <c r="N508" s="219" t="b">
        <f t="array" ref="N508">IF(K508=39001,"True")</f>
        <v>0</v>
      </c>
      <c r="O508" s="222" t="b">
        <f t="array" ref="O508">IF(H508='Defects Status'!$N$2,"True")</f>
        <v>0</v>
      </c>
      <c r="P508" s="223">
        <f t="array" ref="P508">'Defects Status'!$N$2-'All Defects'!H508</f>
        <v>39001</v>
      </c>
      <c r="Q508" s="222" t="str">
        <f t="array" ref="Q508">IF(P508&gt;10,"Greater",IF(AND(P508&gt;=5,P508&lt;=10),"Between","Less than"))</f>
        <v>Greater</v>
      </c>
      <c r="R508" s="222" t="str">
        <f t="array" ref="R508">CONCATENATE(T508,"+",D508,"+",Q508)</f>
        <v>Open++Greater</v>
      </c>
      <c r="S508" s="222" t="b">
        <f t="array" ref="S508">IF(K508='Defects Status'!$N$2,"True")</f>
        <v>0</v>
      </c>
      <c r="T508" s="222" t="str">
        <f t="array" ref="T508">IF(C508 &lt;&gt; "Ready for Re-test",IF(C508 &lt;&gt; "Closed","Open","Closed"),"Ready for Re-test")</f>
        <v>Open</v>
      </c>
    </row>
    <row r="509" spans="12:20" x14ac:dyDescent="0.2">
      <c r="L509" s="222" t="str">
        <f t="array" ref="L509">CONCATENATE(C509,"+",D509)</f>
        <v>+</v>
      </c>
      <c r="M509" s="219" t="b">
        <f t="array" ref="M509">IF(H509=39001,"True")</f>
        <v>0</v>
      </c>
      <c r="N509" s="219" t="b">
        <f t="array" ref="N509">IF(K509=39001,"True")</f>
        <v>0</v>
      </c>
      <c r="O509" s="222" t="b">
        <f t="array" ref="O509">IF(H509='Defects Status'!$N$2,"True")</f>
        <v>0</v>
      </c>
      <c r="P509" s="223">
        <f t="array" ref="P509">'Defects Status'!$N$2-'All Defects'!H509</f>
        <v>39001</v>
      </c>
      <c r="Q509" s="222" t="str">
        <f t="array" ref="Q509">IF(P509&gt;10,"Greater",IF(AND(P509&gt;=5,P509&lt;=10),"Between","Less than"))</f>
        <v>Greater</v>
      </c>
      <c r="R509" s="222" t="str">
        <f t="array" ref="R509">CONCATENATE(T509,"+",D509,"+",Q509)</f>
        <v>Open++Greater</v>
      </c>
      <c r="S509" s="222" t="b">
        <f t="array" ref="S509">IF(K509='Defects Status'!$N$2,"True")</f>
        <v>0</v>
      </c>
      <c r="T509" s="222" t="str">
        <f t="array" ref="T509">IF(C509 &lt;&gt; "Ready for Re-test",IF(C509 &lt;&gt; "Closed","Open","Closed"),"Ready for Re-test")</f>
        <v>Open</v>
      </c>
    </row>
    <row r="510" spans="12:20" x14ac:dyDescent="0.2">
      <c r="L510" s="222" t="str">
        <f t="array" ref="L510">CONCATENATE(C510,"+",D510)</f>
        <v>+</v>
      </c>
      <c r="M510" s="219" t="b">
        <f t="array" ref="M510">IF(H510=39001,"True")</f>
        <v>0</v>
      </c>
      <c r="N510" s="219" t="b">
        <f t="array" ref="N510">IF(K510=39001,"True")</f>
        <v>0</v>
      </c>
      <c r="O510" s="222" t="b">
        <f t="array" ref="O510">IF(H510='Defects Status'!$N$2,"True")</f>
        <v>0</v>
      </c>
      <c r="P510" s="223">
        <f t="array" ref="P510">'Defects Status'!$N$2-'All Defects'!H510</f>
        <v>39001</v>
      </c>
      <c r="Q510" s="222" t="str">
        <f t="array" ref="Q510">IF(P510&gt;10,"Greater",IF(AND(P510&gt;=5,P510&lt;=10),"Between","Less than"))</f>
        <v>Greater</v>
      </c>
      <c r="R510" s="222" t="str">
        <f t="array" ref="R510">CONCATENATE(T510,"+",D510,"+",Q510)</f>
        <v>Open++Greater</v>
      </c>
      <c r="S510" s="222" t="b">
        <f t="array" ref="S510">IF(K510='Defects Status'!$N$2,"True")</f>
        <v>0</v>
      </c>
      <c r="T510" s="222" t="str">
        <f t="array" ref="T510">IF(C510 &lt;&gt; "Ready for Re-test",IF(C510 &lt;&gt; "Closed","Open","Closed"),"Ready for Re-test")</f>
        <v>Open</v>
      </c>
    </row>
    <row r="511" spans="12:20" x14ac:dyDescent="0.2">
      <c r="L511" s="222" t="str">
        <f t="array" ref="L511">CONCATENATE(C511,"+",D511)</f>
        <v>+</v>
      </c>
      <c r="M511" s="219" t="b">
        <f t="array" ref="M511">IF(H511=38996,"True")</f>
        <v>0</v>
      </c>
      <c r="N511" s="219" t="b">
        <f t="array" ref="N511">IF(K511=38996,"True")</f>
        <v>0</v>
      </c>
      <c r="O511" s="222" t="b">
        <f t="array" ref="O511">IF(H511='Defects Status'!$N$2,"True")</f>
        <v>0</v>
      </c>
      <c r="P511" s="223">
        <f t="array" ref="P511">'Defects Status'!$N$2-'All Defects'!H511</f>
        <v>39001</v>
      </c>
      <c r="Q511" s="222" t="str">
        <f t="array" ref="Q511">IF(P511&gt;10,"Greater",IF(AND(P511&gt;=5,P511&lt;=10),"Between","Less than"))</f>
        <v>Greater</v>
      </c>
      <c r="R511" s="222" t="str">
        <f t="array" ref="R511">CONCATENATE(T511,"+",D511,"+",Q511)</f>
        <v>Open++Greater</v>
      </c>
      <c r="S511" s="222" t="b">
        <f t="array" ref="S511">IF(K511='Defects Status'!$N$2,"True")</f>
        <v>0</v>
      </c>
      <c r="T511" s="222" t="str">
        <f t="array" ref="T511">IF(C511 &lt;&gt; "Ready for Re-test",IF(C511 &lt;&gt; "Closed","Open","Closed"),"Ready for Re-test")</f>
        <v>Open</v>
      </c>
    </row>
    <row r="512" spans="12:20" x14ac:dyDescent="0.2">
      <c r="L512" s="222" t="str">
        <f t="array" ref="L512">CONCATENATE(C512,"+",D512)</f>
        <v>+</v>
      </c>
      <c r="M512" s="219" t="b">
        <f t="array" ref="M512">IF(H512=38996,"True")</f>
        <v>0</v>
      </c>
      <c r="N512" s="219" t="b">
        <f t="array" ref="N512">IF(K512=38996,"True")</f>
        <v>0</v>
      </c>
      <c r="O512" s="222" t="b">
        <f t="array" ref="O512">IF(H512='Defects Status'!$N$2,"True")</f>
        <v>0</v>
      </c>
      <c r="P512" s="223">
        <f t="array" ref="P512">'Defects Status'!$N$2-'All Defects'!H512</f>
        <v>39001</v>
      </c>
      <c r="Q512" s="222" t="str">
        <f t="array" ref="Q512">IF(P512&gt;10,"Greater",IF(AND(P512&gt;=5,P512&lt;=10),"Between","Less than"))</f>
        <v>Greater</v>
      </c>
      <c r="R512" s="222" t="str">
        <f t="array" ref="R512">CONCATENATE(T512,"+",D512,"+",Q512)</f>
        <v>Open++Greater</v>
      </c>
      <c r="S512" s="222" t="b">
        <f t="array" ref="S512">IF(K512='Defects Status'!$N$2,"True")</f>
        <v>0</v>
      </c>
      <c r="T512" s="222" t="str">
        <f t="array" ref="T512">IF(C512 &lt;&gt; "Ready for Re-test",IF(C512 &lt;&gt; "Closed","Open","Closed"),"Ready for Re-test")</f>
        <v>Open</v>
      </c>
    </row>
    <row r="513" spans="12:20" x14ac:dyDescent="0.2">
      <c r="L513" s="222" t="str">
        <f t="array" ref="L513">CONCATENATE(C513,"+",D513)</f>
        <v>+</v>
      </c>
      <c r="M513" s="219" t="b">
        <f t="array" ref="M513">IF(H513=38996,"True")</f>
        <v>0</v>
      </c>
      <c r="N513" s="219" t="b">
        <f t="array" ref="N513">IF(K513=38996,"True")</f>
        <v>0</v>
      </c>
      <c r="O513" s="222" t="b">
        <f t="array" ref="O513">IF(H513='Defects Status'!$N$2,"True")</f>
        <v>0</v>
      </c>
      <c r="P513" s="223">
        <f t="array" ref="P513">'Defects Status'!$N$2-'All Defects'!H513</f>
        <v>39001</v>
      </c>
      <c r="Q513" s="222" t="str">
        <f t="array" ref="Q513">IF(P513&gt;10,"Greater",IF(AND(P513&gt;=5,P513&lt;=10),"Between","Less than"))</f>
        <v>Greater</v>
      </c>
      <c r="R513" s="222" t="str">
        <f t="array" ref="R513">CONCATENATE(T513,"+",D513,"+",Q513)</f>
        <v>Open++Greater</v>
      </c>
      <c r="S513" s="222" t="b">
        <f t="array" ref="S513">IF(K513='Defects Status'!$N$2,"True")</f>
        <v>0</v>
      </c>
      <c r="T513" s="222" t="str">
        <f t="array" ref="T513">IF(C513 &lt;&gt; "Ready for Re-test",IF(C513 &lt;&gt; "Closed","Open","Closed"),"Ready for Re-test")</f>
        <v>Open</v>
      </c>
    </row>
    <row r="514" spans="12:20" x14ac:dyDescent="0.2">
      <c r="L514" s="222" t="str">
        <f t="array" ref="L514">CONCATENATE(C514,"+",D514)</f>
        <v>+</v>
      </c>
      <c r="M514" s="219" t="b">
        <f t="array" ref="M514">IF(H514=38996,"True")</f>
        <v>0</v>
      </c>
      <c r="N514" s="219" t="b">
        <f t="array" ref="N514">IF(K514=38996,"True")</f>
        <v>0</v>
      </c>
      <c r="O514" s="222" t="b">
        <f t="array" ref="O514">IF(H514='Defects Status'!$N$2,"True")</f>
        <v>0</v>
      </c>
      <c r="P514" s="223">
        <f t="array" ref="P514">'Defects Status'!$N$2-'All Defects'!H514</f>
        <v>39001</v>
      </c>
      <c r="Q514" s="222" t="str">
        <f t="array" ref="Q514">IF(P514&gt;10,"Greater",IF(AND(P514&gt;=5,P514&lt;=10),"Between","Less than"))</f>
        <v>Greater</v>
      </c>
      <c r="R514" s="222" t="str">
        <f t="array" ref="R514">CONCATENATE(T514,"+",D514,"+",Q514)</f>
        <v>Open++Greater</v>
      </c>
      <c r="S514" s="222" t="b">
        <f t="array" ref="S514">IF(K514='Defects Status'!$N$2,"True")</f>
        <v>0</v>
      </c>
      <c r="T514" s="222" t="str">
        <f t="array" ref="T514">IF(C514 &lt;&gt; "Ready for Re-test",IF(C514 &lt;&gt; "Closed","Open","Closed"),"Ready for Re-test")</f>
        <v>Open</v>
      </c>
    </row>
    <row r="515" spans="12:20" x14ac:dyDescent="0.2">
      <c r="L515" s="222" t="str">
        <f t="array" ref="L515">CONCATENATE(C515,"+",D515)</f>
        <v>+</v>
      </c>
      <c r="M515" s="219" t="b">
        <f t="array" ref="M515">IF(H515=38996,"True")</f>
        <v>0</v>
      </c>
      <c r="N515" s="219" t="b">
        <f t="array" ref="N515">IF(K515=38996,"True")</f>
        <v>0</v>
      </c>
      <c r="O515" s="222" t="b">
        <f t="array" ref="O515">IF(H515='Defects Status'!$N$2,"True")</f>
        <v>0</v>
      </c>
      <c r="P515" s="223">
        <f t="array" ref="P515">'Defects Status'!$N$2-'All Defects'!H515</f>
        <v>39001</v>
      </c>
      <c r="Q515" s="222" t="str">
        <f t="array" ref="Q515">IF(P515&gt;10,"Greater",IF(AND(P515&gt;=5,P515&lt;=10),"Between","Less than"))</f>
        <v>Greater</v>
      </c>
      <c r="R515" s="222" t="str">
        <f t="array" ref="R515">CONCATENATE(T515,"+",D515,"+",Q515)</f>
        <v>Open++Greater</v>
      </c>
      <c r="S515" s="222" t="b">
        <f t="array" ref="S515">IF(K515='Defects Status'!$N$2,"True")</f>
        <v>0</v>
      </c>
      <c r="T515" s="222" t="str">
        <f t="array" ref="T515">IF(C515 &lt;&gt; "Ready for Re-test",IF(C515 &lt;&gt; "Closed","Open","Closed"),"Ready for Re-test")</f>
        <v>Open</v>
      </c>
    </row>
    <row r="516" spans="12:20" x14ac:dyDescent="0.2">
      <c r="L516" s="222" t="str">
        <f t="array" ref="L516">CONCATENATE(C516,"+",D516)</f>
        <v>+</v>
      </c>
      <c r="M516" s="219" t="b">
        <f t="array" ref="M516">IF(H516=38996,"True")</f>
        <v>0</v>
      </c>
      <c r="N516" s="219" t="b">
        <f t="array" ref="N516">IF(K516=38996,"True")</f>
        <v>0</v>
      </c>
      <c r="O516" s="222" t="b">
        <f t="array" ref="O516">IF(H516='Defects Status'!$N$2,"True")</f>
        <v>0</v>
      </c>
      <c r="P516" s="223">
        <f t="array" ref="P516">'Defects Status'!$N$2-'All Defects'!H516</f>
        <v>39001</v>
      </c>
      <c r="Q516" s="222" t="str">
        <f t="array" ref="Q516">IF(P516&gt;10,"Greater",IF(AND(P516&gt;=5,P516&lt;=10),"Between","Less than"))</f>
        <v>Greater</v>
      </c>
      <c r="R516" s="222" t="str">
        <f t="array" ref="R516">CONCATENATE(T516,"+",D516,"+",Q516)</f>
        <v>Open++Greater</v>
      </c>
      <c r="S516" s="222" t="b">
        <f t="array" ref="S516">IF(K516='Defects Status'!$N$2,"True")</f>
        <v>0</v>
      </c>
      <c r="T516" s="222" t="str">
        <f t="array" ref="T516">IF(C516 &lt;&gt; "Ready for Re-test",IF(C516 &lt;&gt; "Closed","Open","Closed"),"Ready for Re-test")</f>
        <v>Open</v>
      </c>
    </row>
    <row r="517" spans="12:20" x14ac:dyDescent="0.2">
      <c r="L517" s="222" t="str">
        <f t="array" ref="L517">CONCATENATE(C517,"+",D517)</f>
        <v>+</v>
      </c>
      <c r="M517" s="219" t="b">
        <f t="array" ref="M517">IF(H517=38996,"True")</f>
        <v>0</v>
      </c>
      <c r="N517" s="219" t="b">
        <f t="array" ref="N517">IF(K517=38996,"True")</f>
        <v>0</v>
      </c>
      <c r="O517" s="222" t="b">
        <f t="array" ref="O517">IF(H517='Defects Status'!$N$2,"True")</f>
        <v>0</v>
      </c>
      <c r="P517" s="223">
        <f t="array" ref="P517">'Defects Status'!$N$2-'All Defects'!H517</f>
        <v>39001</v>
      </c>
      <c r="Q517" s="222" t="str">
        <f t="array" ref="Q517">IF(P517&gt;10,"Greater",IF(AND(P517&gt;=5,P517&lt;=10),"Between","Less than"))</f>
        <v>Greater</v>
      </c>
      <c r="R517" s="222" t="str">
        <f t="array" ref="R517">CONCATENATE(T517,"+",D517,"+",Q517)</f>
        <v>Open++Greater</v>
      </c>
      <c r="S517" s="222" t="b">
        <f t="array" ref="S517">IF(K517='Defects Status'!$N$2,"True")</f>
        <v>0</v>
      </c>
      <c r="T517" s="222" t="str">
        <f t="array" ref="T517">IF(C517 &lt;&gt; "Ready for Re-test",IF(C517 &lt;&gt; "Closed","Open","Closed"),"Ready for Re-test")</f>
        <v>Open</v>
      </c>
    </row>
    <row r="518" spans="12:20" x14ac:dyDescent="0.2">
      <c r="L518" s="222" t="str">
        <f t="array" ref="L518">CONCATENATE(C518,"+",D518)</f>
        <v>+</v>
      </c>
      <c r="M518" s="219" t="b">
        <f t="array" ref="M518">IF(H518=38996,"True")</f>
        <v>0</v>
      </c>
      <c r="N518" s="219" t="b">
        <f t="array" ref="N518">IF(K518=38996,"True")</f>
        <v>0</v>
      </c>
      <c r="O518" s="222" t="b">
        <f t="array" ref="O518">IF(H518='Defects Status'!$N$2,"True")</f>
        <v>0</v>
      </c>
      <c r="P518" s="223">
        <f t="array" ref="P518">'Defects Status'!$N$2-'All Defects'!H518</f>
        <v>39001</v>
      </c>
      <c r="Q518" s="222" t="str">
        <f t="array" ref="Q518">IF(P518&gt;10,"Greater",IF(AND(P518&gt;=5,P518&lt;=10),"Between","Less than"))</f>
        <v>Greater</v>
      </c>
      <c r="R518" s="222" t="str">
        <f t="array" ref="R518">CONCATENATE(T518,"+",D518,"+",Q518)</f>
        <v>Open++Greater</v>
      </c>
      <c r="S518" s="222" t="b">
        <f t="array" ref="S518">IF(K518='Defects Status'!$N$2,"True")</f>
        <v>0</v>
      </c>
      <c r="T518" s="222" t="str">
        <f t="array" ref="T518">IF(C518 &lt;&gt; "Ready for Re-test",IF(C518 &lt;&gt; "Closed","Open","Closed"),"Ready for Re-test")</f>
        <v>Open</v>
      </c>
    </row>
    <row r="519" spans="12:20" x14ac:dyDescent="0.2">
      <c r="L519" s="222" t="str">
        <f t="array" ref="L519">CONCATENATE(C519,"+",D519)</f>
        <v>+</v>
      </c>
      <c r="M519" s="219" t="b">
        <f t="array" ref="M519">IF(H519=38996,"True")</f>
        <v>0</v>
      </c>
      <c r="N519" s="219" t="b">
        <f t="array" ref="N519">IF(K519=38996,"True")</f>
        <v>0</v>
      </c>
      <c r="O519" s="222" t="b">
        <f t="array" ref="O519">IF(H519='Defects Status'!$N$2,"True")</f>
        <v>0</v>
      </c>
      <c r="P519" s="223">
        <f t="array" ref="P519">'Defects Status'!$N$2-'All Defects'!H519</f>
        <v>39001</v>
      </c>
      <c r="Q519" s="222" t="str">
        <f t="array" ref="Q519">IF(P519&gt;10,"Greater",IF(AND(P519&gt;=5,P519&lt;=10),"Between","Less than"))</f>
        <v>Greater</v>
      </c>
      <c r="R519" s="222" t="str">
        <f t="array" ref="R519">CONCATENATE(T519,"+",D519,"+",Q519)</f>
        <v>Open++Greater</v>
      </c>
      <c r="S519" s="222" t="b">
        <f t="array" ref="S519">IF(K519='Defects Status'!$N$2,"True")</f>
        <v>0</v>
      </c>
      <c r="T519" s="222" t="str">
        <f t="array" ref="T519">IF(C519 &lt;&gt; "Ready for Re-test",IF(C519 &lt;&gt; "Closed","Open","Closed"),"Ready for Re-test")</f>
        <v>Open</v>
      </c>
    </row>
    <row r="520" spans="12:20" x14ac:dyDescent="0.2">
      <c r="L520" s="222" t="str">
        <f t="array" ref="L520">CONCATENATE(C520,"+",D520)</f>
        <v>+</v>
      </c>
      <c r="M520" s="219" t="b">
        <f t="array" ref="M520">IF(H520=38996,"True")</f>
        <v>0</v>
      </c>
      <c r="N520" s="219" t="b">
        <f t="array" ref="N520">IF(K520=38996,"True")</f>
        <v>0</v>
      </c>
      <c r="O520" s="222" t="b">
        <f t="array" ref="O520">IF(H520='Defects Status'!$N$2,"True")</f>
        <v>0</v>
      </c>
      <c r="P520" s="223">
        <f t="array" ref="P520">'Defects Status'!$N$2-'All Defects'!H520</f>
        <v>39001</v>
      </c>
      <c r="Q520" s="222" t="str">
        <f t="array" ref="Q520">IF(P520&gt;10,"Greater",IF(AND(P520&gt;=5,P520&lt;=10),"Between","Less than"))</f>
        <v>Greater</v>
      </c>
      <c r="R520" s="222" t="str">
        <f t="array" ref="R520">CONCATENATE(T520,"+",D520,"+",Q520)</f>
        <v>Open++Greater</v>
      </c>
      <c r="S520" s="222" t="b">
        <f t="array" ref="S520">IF(K520='Defects Status'!$N$2,"True")</f>
        <v>0</v>
      </c>
      <c r="T520" s="222" t="str">
        <f t="array" ref="T520">IF(C520 &lt;&gt; "Ready for Re-test",IF(C520 &lt;&gt; "Closed","Open","Closed"),"Ready for Re-test")</f>
        <v>Open</v>
      </c>
    </row>
    <row r="521" spans="12:20" x14ac:dyDescent="0.2">
      <c r="L521" s="222" t="str">
        <f t="array" ref="L521">CONCATENATE(C521,"+",D521)</f>
        <v>+</v>
      </c>
      <c r="M521" s="219" t="b">
        <f t="array" ref="M521">IF(H521=38996,"True")</f>
        <v>0</v>
      </c>
      <c r="N521" s="219" t="b">
        <f t="array" ref="N521">IF(K521=38996,"True")</f>
        <v>0</v>
      </c>
      <c r="O521" s="222" t="b">
        <f t="array" ref="O521">IF(H521='Defects Status'!$N$2,"True")</f>
        <v>0</v>
      </c>
      <c r="P521" s="223">
        <f t="array" ref="P521">'Defects Status'!$N$2-'All Defects'!H521</f>
        <v>39001</v>
      </c>
      <c r="Q521" s="222" t="str">
        <f t="array" ref="Q521">IF(P521&gt;10,"Greater",IF(AND(P521&gt;=5,P521&lt;=10),"Between","Less than"))</f>
        <v>Greater</v>
      </c>
      <c r="R521" s="222" t="str">
        <f t="array" ref="R521">CONCATENATE(T521,"+",D521,"+",Q521)</f>
        <v>Open++Greater</v>
      </c>
      <c r="S521" s="222" t="b">
        <f t="array" ref="S521">IF(K521='Defects Status'!$N$2,"True")</f>
        <v>0</v>
      </c>
      <c r="T521" s="222" t="str">
        <f t="array" ref="T521">IF(C521 &lt;&gt; "Ready for Re-test",IF(C521 &lt;&gt; "Closed","Open","Closed"),"Ready for Re-test")</f>
        <v>Open</v>
      </c>
    </row>
    <row r="522" spans="12:20" x14ac:dyDescent="0.2">
      <c r="L522" s="222" t="str">
        <f t="array" ref="L522">CONCATENATE(C522,"+",D522)</f>
        <v>+</v>
      </c>
      <c r="M522" s="219" t="b">
        <f t="array" ref="M522">IF(H522=38996,"True")</f>
        <v>0</v>
      </c>
      <c r="N522" s="219" t="b">
        <f t="array" ref="N522">IF(K522=38996,"True")</f>
        <v>0</v>
      </c>
      <c r="O522" s="222" t="b">
        <f t="array" ref="O522">IF(H522='Defects Status'!$N$2,"True")</f>
        <v>0</v>
      </c>
      <c r="P522" s="223">
        <f t="array" ref="P522">'Defects Status'!$N$2-'All Defects'!H522</f>
        <v>39001</v>
      </c>
      <c r="Q522" s="222" t="str">
        <f t="array" ref="Q522">IF(P522&gt;10,"Greater",IF(AND(P522&gt;=5,P522&lt;=10),"Between","Less than"))</f>
        <v>Greater</v>
      </c>
      <c r="R522" s="222" t="str">
        <f t="array" ref="R522">CONCATENATE(T522,"+",D522,"+",Q522)</f>
        <v>Open++Greater</v>
      </c>
      <c r="S522" s="222" t="b">
        <f t="array" ref="S522">IF(K522='Defects Status'!$N$2,"True")</f>
        <v>0</v>
      </c>
      <c r="T522" s="222" t="str">
        <f t="array" ref="T522">IF(C522 &lt;&gt; "Ready for Re-test",IF(C522 &lt;&gt; "Closed","Open","Closed"),"Ready for Re-test")</f>
        <v>Open</v>
      </c>
    </row>
    <row r="523" spans="12:20" x14ac:dyDescent="0.2">
      <c r="L523" s="222" t="str">
        <f t="array" ref="L523">CONCATENATE(C523,"+",D523)</f>
        <v>+</v>
      </c>
      <c r="M523" s="219" t="b">
        <f t="array" ref="M523">IF(H523=38996,"True")</f>
        <v>0</v>
      </c>
      <c r="N523" s="219" t="b">
        <f t="array" ref="N523">IF(K523=38996,"True")</f>
        <v>0</v>
      </c>
      <c r="O523" s="222" t="b">
        <f t="array" ref="O523">IF(H523='Defects Status'!$N$2,"True")</f>
        <v>0</v>
      </c>
      <c r="P523" s="223">
        <f t="array" ref="P523">'Defects Status'!$N$2-'All Defects'!H523</f>
        <v>39001</v>
      </c>
      <c r="Q523" s="222" t="str">
        <f t="array" ref="Q523">IF(P523&gt;10,"Greater",IF(AND(P523&gt;=5,P523&lt;=10),"Between","Less than"))</f>
        <v>Greater</v>
      </c>
      <c r="R523" s="222" t="str">
        <f t="array" ref="R523">CONCATENATE(T523,"+",D523,"+",Q523)</f>
        <v>Open++Greater</v>
      </c>
      <c r="S523" s="222" t="b">
        <f t="array" ref="S523">IF(K523='Defects Status'!$N$2,"True")</f>
        <v>0</v>
      </c>
      <c r="T523" s="222" t="str">
        <f t="array" ref="T523">IF(C523 &lt;&gt; "Ready for Re-test",IF(C523 &lt;&gt; "Closed","Open","Closed"),"Ready for Re-test")</f>
        <v>Open</v>
      </c>
    </row>
    <row r="524" spans="12:20" x14ac:dyDescent="0.2">
      <c r="L524" s="222" t="str">
        <f t="array" ref="L524">CONCATENATE(C524,"+",D524)</f>
        <v>+</v>
      </c>
      <c r="M524" s="219" t="b">
        <f t="array" ref="M524">IF(H524=38996,"True")</f>
        <v>0</v>
      </c>
      <c r="N524" s="219" t="b">
        <f t="array" ref="N524">IF(K524=38996,"True")</f>
        <v>0</v>
      </c>
      <c r="O524" s="222" t="b">
        <f t="array" ref="O524">IF(H524='Defects Status'!$N$2,"True")</f>
        <v>0</v>
      </c>
      <c r="P524" s="223">
        <f t="array" ref="P524">'Defects Status'!$N$2-'All Defects'!H524</f>
        <v>39001</v>
      </c>
      <c r="Q524" s="222" t="str">
        <f t="array" ref="Q524">IF(P524&gt;10,"Greater",IF(AND(P524&gt;=5,P524&lt;=10),"Between","Less than"))</f>
        <v>Greater</v>
      </c>
      <c r="R524" s="222" t="str">
        <f t="array" ref="R524">CONCATENATE(T524,"+",D524,"+",Q524)</f>
        <v>Open++Greater</v>
      </c>
      <c r="S524" s="222" t="b">
        <f t="array" ref="S524">IF(K524='Defects Status'!$N$2,"True")</f>
        <v>0</v>
      </c>
      <c r="T524" s="222" t="str">
        <f t="array" ref="T524">IF(C524 &lt;&gt; "Ready for Re-test",IF(C524 &lt;&gt; "Closed","Open","Closed"),"Ready for Re-test")</f>
        <v>Open</v>
      </c>
    </row>
    <row r="525" spans="12:20" x14ac:dyDescent="0.2">
      <c r="L525" s="222" t="str">
        <f t="array" ref="L525">CONCATENATE(C525,"+",D525)</f>
        <v>+</v>
      </c>
      <c r="M525" s="219" t="b">
        <f t="array" ref="M525">IF(H525=38996,"True")</f>
        <v>0</v>
      </c>
      <c r="N525" s="219" t="b">
        <f t="array" ref="N525">IF(K525=38996,"True")</f>
        <v>0</v>
      </c>
      <c r="O525" s="222" t="b">
        <f t="array" ref="O525">IF(H525='Defects Status'!$N$2,"True")</f>
        <v>0</v>
      </c>
      <c r="P525" s="223">
        <f t="array" ref="P525">'Defects Status'!$N$2-'All Defects'!H525</f>
        <v>39001</v>
      </c>
      <c r="Q525" s="222" t="str">
        <f t="array" ref="Q525">IF(P525&gt;10,"Greater",IF(AND(P525&gt;=5,P525&lt;=10),"Between","Less than"))</f>
        <v>Greater</v>
      </c>
      <c r="R525" s="222" t="str">
        <f t="array" ref="R525">CONCATENATE(T525,"+",D525,"+",Q525)</f>
        <v>Open++Greater</v>
      </c>
      <c r="S525" s="222" t="b">
        <f t="array" ref="S525">IF(K525='Defects Status'!$N$2,"True")</f>
        <v>0</v>
      </c>
      <c r="T525" s="222" t="str">
        <f t="array" ref="T525">IF(C525 &lt;&gt; "Ready for Re-test",IF(C525 &lt;&gt; "Closed","Open","Closed"),"Ready for Re-test")</f>
        <v>Open</v>
      </c>
    </row>
    <row r="526" spans="12:20" x14ac:dyDescent="0.2">
      <c r="L526" s="222" t="str">
        <f t="array" ref="L526">CONCATENATE(C526,"+",D526)</f>
        <v>+</v>
      </c>
      <c r="M526" s="219" t="b">
        <f t="array" ref="M526">IF(H526=38996,"True")</f>
        <v>0</v>
      </c>
      <c r="N526" s="219" t="b">
        <f t="array" ref="N526">IF(K526=38996,"True")</f>
        <v>0</v>
      </c>
      <c r="O526" s="222" t="b">
        <f t="array" ref="O526">IF(H526='Defects Status'!$N$2,"True")</f>
        <v>0</v>
      </c>
      <c r="P526" s="223">
        <f t="array" ref="P526">'Defects Status'!$N$2-'All Defects'!H526</f>
        <v>39001</v>
      </c>
      <c r="Q526" s="222" t="str">
        <f t="array" ref="Q526">IF(P526&gt;10,"Greater",IF(AND(P526&gt;=5,P526&lt;=10),"Between","Less than"))</f>
        <v>Greater</v>
      </c>
      <c r="R526" s="222" t="str">
        <f t="array" ref="R526">CONCATENATE(T526,"+",D526,"+",Q526)</f>
        <v>Open++Greater</v>
      </c>
      <c r="S526" s="222" t="b">
        <f t="array" ref="S526">IF(K526='Defects Status'!$N$2,"True")</f>
        <v>0</v>
      </c>
      <c r="T526" s="222" t="str">
        <f t="array" ref="T526">IF(C526 &lt;&gt; "Ready for Re-test",IF(C526 &lt;&gt; "Closed","Open","Closed"),"Ready for Re-test")</f>
        <v>Open</v>
      </c>
    </row>
    <row r="527" spans="12:20" x14ac:dyDescent="0.2">
      <c r="L527" s="222" t="str">
        <f t="array" ref="L527">CONCATENATE(C527,"+",D527)</f>
        <v>+</v>
      </c>
      <c r="M527" s="219" t="b">
        <f t="array" ref="M527">IF(H527=38996,"True")</f>
        <v>0</v>
      </c>
      <c r="N527" s="219" t="b">
        <f t="array" ref="N527">IF(K527=38996,"True")</f>
        <v>0</v>
      </c>
      <c r="O527" s="222" t="b">
        <f t="array" ref="O527">IF(H527='Defects Status'!$N$2,"True")</f>
        <v>0</v>
      </c>
      <c r="P527" s="223">
        <f t="array" ref="P527">'Defects Status'!$N$2-'All Defects'!H527</f>
        <v>39001</v>
      </c>
      <c r="Q527" s="222" t="str">
        <f t="array" ref="Q527">IF(P527&gt;10,"Greater",IF(AND(P527&gt;=5,P527&lt;=10),"Between","Less than"))</f>
        <v>Greater</v>
      </c>
      <c r="R527" s="222" t="str">
        <f t="array" ref="R527">CONCATENATE(T527,"+",D527,"+",Q527)</f>
        <v>Open++Greater</v>
      </c>
      <c r="S527" s="222" t="b">
        <f t="array" ref="S527">IF(K527='Defects Status'!$N$2,"True")</f>
        <v>0</v>
      </c>
      <c r="T527" s="222" t="str">
        <f t="array" ref="T527">IF(C527 &lt;&gt; "Ready for Re-test",IF(C527 &lt;&gt; "Closed","Open","Closed"),"Ready for Re-test")</f>
        <v>Open</v>
      </c>
    </row>
    <row r="528" spans="12:20" x14ac:dyDescent="0.2">
      <c r="L528" s="222" t="str">
        <f t="array" ref="L528">CONCATENATE(C528,"+",D528)</f>
        <v>+</v>
      </c>
      <c r="M528" s="219" t="b">
        <f t="array" ref="M528">IF(H528=38996,"True")</f>
        <v>0</v>
      </c>
      <c r="N528" s="219" t="b">
        <f t="array" ref="N528">IF(K528=38996,"True")</f>
        <v>0</v>
      </c>
      <c r="O528" s="222" t="b">
        <f t="array" ref="O528">IF(H528='Defects Status'!$N$2,"True")</f>
        <v>0</v>
      </c>
      <c r="P528" s="223">
        <f t="array" ref="P528">'Defects Status'!$N$2-'All Defects'!H528</f>
        <v>39001</v>
      </c>
      <c r="Q528" s="222" t="str">
        <f t="array" ref="Q528">IF(P528&gt;10,"Greater",IF(AND(P528&gt;=5,P528&lt;=10),"Between","Less than"))</f>
        <v>Greater</v>
      </c>
      <c r="R528" s="222" t="str">
        <f t="array" ref="R528">CONCATENATE(T528,"+",D528,"+",Q528)</f>
        <v>Open++Greater</v>
      </c>
      <c r="S528" s="222" t="b">
        <f t="array" ref="S528">IF(K528='Defects Status'!$N$2,"True")</f>
        <v>0</v>
      </c>
      <c r="T528" s="222" t="str">
        <f t="array" ref="T528">IF(C528 &lt;&gt; "Ready for Re-test",IF(C528 &lt;&gt; "Closed","Open","Closed"),"Ready for Re-test")</f>
        <v>Open</v>
      </c>
    </row>
    <row r="529" spans="12:20" x14ac:dyDescent="0.2">
      <c r="L529" s="222" t="str">
        <f t="array" ref="L529">CONCATENATE(C529,"+",D529)</f>
        <v>+</v>
      </c>
      <c r="M529" s="219" t="b">
        <f t="array" ref="M529">IF(H529=38996,"True")</f>
        <v>0</v>
      </c>
      <c r="N529" s="219" t="b">
        <f t="array" ref="N529">IF(K529=38996,"True")</f>
        <v>0</v>
      </c>
      <c r="O529" s="222" t="b">
        <f t="array" ref="O529">IF(H529='Defects Status'!$N$2,"True")</f>
        <v>0</v>
      </c>
      <c r="P529" s="223">
        <f t="array" ref="P529">'Defects Status'!$N$2-'All Defects'!H529</f>
        <v>39001</v>
      </c>
      <c r="Q529" s="222" t="str">
        <f t="array" ref="Q529">IF(P529&gt;10,"Greater",IF(AND(P529&gt;=5,P529&lt;=10),"Between","Less than"))</f>
        <v>Greater</v>
      </c>
      <c r="R529" s="222" t="str">
        <f t="array" ref="R529">CONCATENATE(T529,"+",D529,"+",Q529)</f>
        <v>Open++Greater</v>
      </c>
      <c r="S529" s="222" t="b">
        <f t="array" ref="S529">IF(K529='Defects Status'!$N$2,"True")</f>
        <v>0</v>
      </c>
      <c r="T529" s="222" t="str">
        <f t="array" ref="T529">IF(C529 &lt;&gt; "Ready for Re-test",IF(C529 &lt;&gt; "Closed","Open","Closed"),"Ready for Re-test")</f>
        <v>Open</v>
      </c>
    </row>
    <row r="530" spans="12:20" x14ac:dyDescent="0.2">
      <c r="L530" s="222" t="str">
        <f t="array" ref="L530">CONCATENATE(C530,"+",D530)</f>
        <v>+</v>
      </c>
      <c r="M530" s="219" t="b">
        <f t="array" ref="M530">IF(H530=389865,"True")</f>
        <v>0</v>
      </c>
      <c r="N530" s="219" t="b">
        <f t="array" ref="N530">IF(K530=38986,"True")</f>
        <v>0</v>
      </c>
      <c r="O530" s="222" t="b">
        <f t="array" ref="O530">IF(H530='Defects Status'!$N$2,"True")</f>
        <v>0</v>
      </c>
      <c r="P530" s="223">
        <f t="array" ref="P530">'Defects Status'!$N$2-'All Defects'!H530</f>
        <v>39001</v>
      </c>
      <c r="Q530" s="222" t="str">
        <f t="array" ref="Q530">IF(P530&gt;10,"Greater",IF(AND(P530&gt;=5,P530&lt;=10),"Between","Less than"))</f>
        <v>Greater</v>
      </c>
      <c r="R530" s="222" t="str">
        <f t="array" ref="R530">CONCATENATE(T530,"+",D530,"+",Q530)</f>
        <v>Open++Greater</v>
      </c>
      <c r="S530" s="222" t="b">
        <f t="array" ref="S530">IF(K530='Defects Status'!$N$2,"True")</f>
        <v>0</v>
      </c>
      <c r="T530" s="222" t="str">
        <f t="array" ref="T530">IF(C530 &lt;&gt; "Ready for Re-test",IF(C530 &lt;&gt; "Closed","Open","Closed"),"Ready for Re-test")</f>
        <v>Open</v>
      </c>
    </row>
    <row r="531" spans="12:20" x14ac:dyDescent="0.2">
      <c r="L531" s="222" t="str">
        <f t="array" ref="L531">CONCATENATE(C531,"+",D531)</f>
        <v>+</v>
      </c>
      <c r="M531" s="219" t="b">
        <f t="array" ref="M531">IF(H531=389865,"True")</f>
        <v>0</v>
      </c>
      <c r="N531" s="219" t="b">
        <f t="array" ref="N531">IF(K531=38986,"True")</f>
        <v>0</v>
      </c>
      <c r="O531" s="222" t="b">
        <f t="array" ref="O531">IF(H531='Defects Status'!$N$2,"True")</f>
        <v>0</v>
      </c>
      <c r="P531" s="223">
        <f t="array" ref="P531">'Defects Status'!$N$2-'All Defects'!H531</f>
        <v>39001</v>
      </c>
      <c r="Q531" s="222" t="str">
        <f t="array" ref="Q531">IF(P531&gt;10,"Greater",IF(AND(P531&gt;=5,P531&lt;=10),"Between","Less than"))</f>
        <v>Greater</v>
      </c>
      <c r="R531" s="222" t="str">
        <f t="array" ref="R531">CONCATENATE(T531,"+",D531,"+",Q531)</f>
        <v>Open++Greater</v>
      </c>
      <c r="S531" s="222" t="b">
        <f t="array" ref="S531">IF(K531='Defects Status'!$N$2,"True")</f>
        <v>0</v>
      </c>
      <c r="T531" s="222" t="str">
        <f t="array" ref="T531">IF(C531 &lt;&gt; "Ready for Re-test",IF(C531 &lt;&gt; "Closed","Open","Closed"),"Ready for Re-test")</f>
        <v>Open</v>
      </c>
    </row>
    <row r="532" spans="12:20" x14ac:dyDescent="0.2">
      <c r="L532" s="222" t="str">
        <f t="array" ref="L532">CONCATENATE(C532,"+",D532)</f>
        <v>+</v>
      </c>
      <c r="M532" s="219" t="b">
        <f t="array" ref="M532">IF(H532=389865,"True")</f>
        <v>0</v>
      </c>
      <c r="N532" s="219" t="b">
        <f t="array" ref="N532">IF(K532=38986,"True")</f>
        <v>0</v>
      </c>
      <c r="O532" s="222" t="b">
        <f t="array" ref="O532">IF(H532='Defects Status'!$N$2,"True")</f>
        <v>0</v>
      </c>
      <c r="P532" s="223">
        <f t="array" ref="P532">'Defects Status'!$N$2-'All Defects'!H532</f>
        <v>39001</v>
      </c>
      <c r="Q532" s="222" t="str">
        <f t="array" ref="Q532">IF(P532&gt;10,"Greater",IF(AND(P532&gt;=5,P532&lt;=10),"Between","Less than"))</f>
        <v>Greater</v>
      </c>
      <c r="R532" s="222" t="str">
        <f t="array" ref="R532">CONCATENATE(T532,"+",D532,"+",Q532)</f>
        <v>Open++Greater</v>
      </c>
      <c r="S532" s="222" t="b">
        <f t="array" ref="S532">IF(K532='Defects Status'!$N$2,"True")</f>
        <v>0</v>
      </c>
      <c r="T532" s="222" t="str">
        <f t="array" ref="T532">IF(C532 &lt;&gt; "Ready for Re-test",IF(C532 &lt;&gt; "Closed","Open","Closed"),"Ready for Re-test")</f>
        <v>Open</v>
      </c>
    </row>
    <row r="533" spans="12:20" x14ac:dyDescent="0.2">
      <c r="L533" s="222" t="str">
        <f t="array" ref="L533">CONCATENATE(C533,"+",D533)</f>
        <v>+</v>
      </c>
      <c r="M533" s="219" t="b">
        <f t="array" ref="M533">IF(H533=389865,"True")</f>
        <v>0</v>
      </c>
      <c r="N533" s="219" t="b">
        <f t="array" ref="N533">IF(K533=38986,"True")</f>
        <v>0</v>
      </c>
      <c r="O533" s="222" t="b">
        <f t="array" ref="O533">IF(H533='Defects Status'!$N$2,"True")</f>
        <v>0</v>
      </c>
      <c r="P533" s="223">
        <f t="array" ref="P533">'Defects Status'!$N$2-'All Defects'!H533</f>
        <v>39001</v>
      </c>
      <c r="Q533" s="222" t="str">
        <f t="array" ref="Q533">IF(P533&gt;10,"Greater",IF(AND(P533&gt;=5,P533&lt;=10),"Between","Less than"))</f>
        <v>Greater</v>
      </c>
      <c r="R533" s="222" t="str">
        <f t="array" ref="R533">CONCATENATE(T533,"+",D533,"+",Q533)</f>
        <v>Open++Greater</v>
      </c>
      <c r="S533" s="222" t="b">
        <f t="array" ref="S533">IF(K533='Defects Status'!$N$2,"True")</f>
        <v>0</v>
      </c>
      <c r="T533" s="222" t="str">
        <f t="array" ref="T533">IF(C533 &lt;&gt; "Ready for Re-test",IF(C533 &lt;&gt; "Closed","Open","Closed"),"Ready for Re-test")</f>
        <v>Open</v>
      </c>
    </row>
    <row r="534" spans="12:20" x14ac:dyDescent="0.2">
      <c r="L534" s="222" t="str">
        <f t="array" ref="L534">CONCATENATE(C534,"+",D534)</f>
        <v>+</v>
      </c>
      <c r="M534" s="219" t="b">
        <f t="array" ref="M534">IF(H534=389865,"True")</f>
        <v>0</v>
      </c>
      <c r="N534" s="219" t="b">
        <f t="array" ref="N534">IF(K534=38986,"True")</f>
        <v>0</v>
      </c>
      <c r="O534" s="222" t="b">
        <f t="array" ref="O534">IF(H534='Defects Status'!$N$2,"True")</f>
        <v>0</v>
      </c>
      <c r="P534" s="223">
        <f t="array" ref="P534">'Defects Status'!$N$2-'All Defects'!H534</f>
        <v>39001</v>
      </c>
      <c r="Q534" s="222" t="str">
        <f t="array" ref="Q534">IF(P534&gt;10,"Greater",IF(AND(P534&gt;=5,P534&lt;=10),"Between","Less than"))</f>
        <v>Greater</v>
      </c>
      <c r="R534" s="222" t="str">
        <f t="array" ref="R534">CONCATENATE(T534,"+",D534,"+",Q534)</f>
        <v>Open++Greater</v>
      </c>
      <c r="S534" s="222" t="b">
        <f t="array" ref="S534">IF(K534='Defects Status'!$N$2,"True")</f>
        <v>0</v>
      </c>
      <c r="T534" s="222" t="str">
        <f t="array" ref="T534">IF(C534 &lt;&gt; "Ready for Re-test",IF(C534 &lt;&gt; "Closed","Open","Closed"),"Ready for Re-test")</f>
        <v>Open</v>
      </c>
    </row>
    <row r="535" spans="12:20" x14ac:dyDescent="0.2">
      <c r="L535" s="222" t="str">
        <f t="array" ref="L535">CONCATENATE(C535,"+",D535)</f>
        <v>+</v>
      </c>
      <c r="M535" s="219" t="b">
        <f t="array" ref="M535">IF(H535=389865,"True")</f>
        <v>0</v>
      </c>
      <c r="N535" s="219" t="b">
        <f t="array" ref="N535">IF(K535=38986,"True")</f>
        <v>0</v>
      </c>
      <c r="O535" s="222" t="b">
        <f t="array" ref="O535">IF(H535='Defects Status'!$N$2,"True")</f>
        <v>0</v>
      </c>
      <c r="P535" s="223">
        <f t="array" ref="P535">'Defects Status'!$N$2-'All Defects'!H535</f>
        <v>39001</v>
      </c>
      <c r="Q535" s="222" t="str">
        <f t="array" ref="Q535">IF(P535&gt;10,"Greater",IF(AND(P535&gt;=5,P535&lt;=10),"Between","Less than"))</f>
        <v>Greater</v>
      </c>
      <c r="R535" s="222" t="str">
        <f t="array" ref="R535">CONCATENATE(T535,"+",D535,"+",Q535)</f>
        <v>Open++Greater</v>
      </c>
      <c r="S535" s="222" t="b">
        <f t="array" ref="S535">IF(K535='Defects Status'!$N$2,"True")</f>
        <v>0</v>
      </c>
      <c r="T535" s="222" t="str">
        <f t="array" ref="T535">IF(C535 &lt;&gt; "Ready for Re-test",IF(C535 &lt;&gt; "Closed","Open","Closed"),"Ready for Re-test")</f>
        <v>Open</v>
      </c>
    </row>
    <row r="536" spans="12:20" x14ac:dyDescent="0.2">
      <c r="L536" s="222" t="str">
        <f t="array" ref="L536">CONCATENATE(C536,"+",D536)</f>
        <v>+</v>
      </c>
      <c r="M536" s="219" t="b">
        <f t="array" ref="M536">IF(H536=389865,"True")</f>
        <v>0</v>
      </c>
      <c r="N536" s="219" t="b">
        <f t="array" ref="N536">IF(K536=38986,"True")</f>
        <v>0</v>
      </c>
      <c r="O536" s="222" t="b">
        <f t="array" ref="O536">IF(H536='Defects Status'!$N$2,"True")</f>
        <v>0</v>
      </c>
      <c r="P536" s="223">
        <f t="array" ref="P536">'Defects Status'!$N$2-'All Defects'!H536</f>
        <v>39001</v>
      </c>
      <c r="Q536" s="222" t="str">
        <f t="array" ref="Q536">IF(P536&gt;10,"Greater",IF(AND(P536&gt;=5,P536&lt;=10),"Between","Less than"))</f>
        <v>Greater</v>
      </c>
      <c r="R536" s="222" t="str">
        <f t="array" ref="R536">CONCATENATE(T536,"+",D536,"+",Q536)</f>
        <v>Open++Greater</v>
      </c>
      <c r="S536" s="222" t="b">
        <f t="array" ref="S536">IF(K536='Defects Status'!$N$2,"True")</f>
        <v>0</v>
      </c>
      <c r="T536" s="222" t="str">
        <f t="array" ref="T536">IF(C536 &lt;&gt; "Ready for Re-test",IF(C536 &lt;&gt; "Closed","Open","Closed"),"Ready for Re-test")</f>
        <v>Open</v>
      </c>
    </row>
    <row r="537" spans="12:20" x14ac:dyDescent="0.2">
      <c r="L537" s="222" t="str">
        <f t="array" ref="L537">CONCATENATE(C537,"+",D537)</f>
        <v>+</v>
      </c>
      <c r="M537" s="219" t="b">
        <f t="array" ref="M537">IF(H537=389865,"True")</f>
        <v>0</v>
      </c>
      <c r="N537" s="219" t="b">
        <f t="array" ref="N537">IF(K537=38986,"True")</f>
        <v>0</v>
      </c>
      <c r="O537" s="222" t="b">
        <f t="array" ref="O537">IF(H537='Defects Status'!$N$2,"True")</f>
        <v>0</v>
      </c>
      <c r="P537" s="223">
        <f t="array" ref="P537">'Defects Status'!$N$2-'All Defects'!H537</f>
        <v>39001</v>
      </c>
      <c r="Q537" s="222" t="str">
        <f t="array" ref="Q537">IF(P537&gt;10,"Greater",IF(AND(P537&gt;=5,P537&lt;=10),"Between","Less than"))</f>
        <v>Greater</v>
      </c>
      <c r="R537" s="222" t="str">
        <f t="array" ref="R537">CONCATENATE(T537,"+",D537,"+",Q537)</f>
        <v>Open++Greater</v>
      </c>
      <c r="S537" s="222" t="b">
        <f t="array" ref="S537">IF(K537='Defects Status'!$N$2,"True")</f>
        <v>0</v>
      </c>
      <c r="T537" s="222" t="str">
        <f t="array" ref="T537">IF(C537 &lt;&gt; "Ready for Re-test",IF(C537 &lt;&gt; "Closed","Open","Closed"),"Ready for Re-test")</f>
        <v>Open</v>
      </c>
    </row>
    <row r="538" spans="12:20" x14ac:dyDescent="0.2">
      <c r="L538" s="222" t="str">
        <f t="array" ref="L538">CONCATENATE(C538,"+",D538)</f>
        <v>+</v>
      </c>
      <c r="M538" s="219" t="b">
        <f t="array" ref="M538">IF(H538=389865,"True")</f>
        <v>0</v>
      </c>
      <c r="N538" s="219" t="b">
        <f t="array" ref="N538">IF(K538=38986,"True")</f>
        <v>0</v>
      </c>
      <c r="O538" s="222" t="b">
        <f t="array" ref="O538">IF(H538='Defects Status'!$N$2,"True")</f>
        <v>0</v>
      </c>
      <c r="P538" s="223">
        <f t="array" ref="P538">'Defects Status'!$N$2-'All Defects'!H538</f>
        <v>39001</v>
      </c>
      <c r="Q538" s="222" t="str">
        <f t="array" ref="Q538">IF(P538&gt;10,"Greater",IF(AND(P538&gt;=5,P538&lt;=10),"Between","Less than"))</f>
        <v>Greater</v>
      </c>
      <c r="R538" s="222" t="str">
        <f t="array" ref="R538">CONCATENATE(T538,"+",D538,"+",Q538)</f>
        <v>Open++Greater</v>
      </c>
      <c r="S538" s="222" t="b">
        <f t="array" ref="S538">IF(K538='Defects Status'!$N$2,"True")</f>
        <v>0</v>
      </c>
      <c r="T538" s="222" t="str">
        <f t="array" ref="T538">IF(C538 &lt;&gt; "Ready for Re-test",IF(C538 &lt;&gt; "Closed","Open","Closed"),"Ready for Re-test")</f>
        <v>Open</v>
      </c>
    </row>
    <row r="539" spans="12:20" x14ac:dyDescent="0.2">
      <c r="L539" s="222" t="str">
        <f t="array" ref="L539">CONCATENATE(C539,"+",D539)</f>
        <v>+</v>
      </c>
      <c r="M539" s="219" t="b">
        <f t="array" ref="M539">IF(H539=389865,"True")</f>
        <v>0</v>
      </c>
      <c r="N539" s="219" t="b">
        <f t="array" ref="N539">IF(K539=38986,"True")</f>
        <v>0</v>
      </c>
      <c r="O539" s="222" t="b">
        <f t="array" ref="O539">IF(H539='Defects Status'!$N$2,"True")</f>
        <v>0</v>
      </c>
      <c r="P539" s="223">
        <f t="array" ref="P539">'Defects Status'!$N$2-'All Defects'!H539</f>
        <v>39001</v>
      </c>
      <c r="Q539" s="222" t="str">
        <f t="array" ref="Q539">IF(P539&gt;10,"Greater",IF(AND(P539&gt;=5,P539&lt;=10),"Between","Less than"))</f>
        <v>Greater</v>
      </c>
      <c r="R539" s="222" t="str">
        <f t="array" ref="R539">CONCATENATE(T539,"+",D539,"+",Q539)</f>
        <v>Open++Greater</v>
      </c>
      <c r="S539" s="222" t="b">
        <f t="array" ref="S539">IF(K539='Defects Status'!$N$2,"True")</f>
        <v>0</v>
      </c>
      <c r="T539" s="222" t="str">
        <f t="array" ref="T539">IF(C539 &lt;&gt; "Ready for Re-test",IF(C539 &lt;&gt; "Closed","Open","Closed"),"Ready for Re-test")</f>
        <v>Open</v>
      </c>
    </row>
    <row r="540" spans="12:20" x14ac:dyDescent="0.2">
      <c r="L540" s="222" t="str">
        <f t="array" ref="L540">CONCATENATE(C540,"+",D540)</f>
        <v>+</v>
      </c>
      <c r="M540" s="219" t="b">
        <f t="array" ref="M540">IF(H540=389865,"True")</f>
        <v>0</v>
      </c>
      <c r="N540" s="219" t="b">
        <f t="array" ref="N540">IF(K540=38986,"True")</f>
        <v>0</v>
      </c>
      <c r="O540" s="222" t="b">
        <f t="array" ref="O540">IF(H540='Defects Status'!$N$2,"True")</f>
        <v>0</v>
      </c>
      <c r="P540" s="223">
        <f t="array" ref="P540">'Defects Status'!$N$2-'All Defects'!H540</f>
        <v>39001</v>
      </c>
      <c r="Q540" s="222" t="str">
        <f t="array" ref="Q540">IF(P540&gt;10,"Greater",IF(AND(P540&gt;=5,P540&lt;=10),"Between","Less than"))</f>
        <v>Greater</v>
      </c>
      <c r="R540" s="222" t="str">
        <f t="array" ref="R540">CONCATENATE(T540,"+",D540,"+",Q540)</f>
        <v>Open++Greater</v>
      </c>
      <c r="S540" s="222" t="b">
        <f t="array" ref="S540">IF(K540='Defects Status'!$N$2,"True")</f>
        <v>0</v>
      </c>
      <c r="T540" s="222" t="str">
        <f t="array" ref="T540">IF(C540 &lt;&gt; "Ready for Re-test",IF(C540 &lt;&gt; "Closed","Open","Closed"),"Ready for Re-test")</f>
        <v>Open</v>
      </c>
    </row>
    <row r="541" spans="12:20" x14ac:dyDescent="0.2">
      <c r="L541" s="222" t="str">
        <f t="array" ref="L541">CONCATENATE(C541,"+",D541)</f>
        <v>+</v>
      </c>
      <c r="M541" s="219" t="b">
        <f t="array" ref="M541">IF(H541=389865,"True")</f>
        <v>0</v>
      </c>
      <c r="N541" s="219" t="b">
        <f t="array" ref="N541">IF(K541=38986,"True")</f>
        <v>0</v>
      </c>
      <c r="O541" s="222" t="b">
        <f t="array" ref="O541">IF(H541='Defects Status'!$N$2,"True")</f>
        <v>0</v>
      </c>
      <c r="P541" s="223">
        <f t="array" ref="P541">'Defects Status'!$N$2-'All Defects'!H541</f>
        <v>39001</v>
      </c>
      <c r="Q541" s="222" t="str">
        <f t="array" ref="Q541">IF(P541&gt;10,"Greater",IF(AND(P541&gt;=5,P541&lt;=10),"Between","Less than"))</f>
        <v>Greater</v>
      </c>
      <c r="R541" s="222" t="str">
        <f t="array" ref="R541">CONCATENATE(T541,"+",D541,"+",Q541)</f>
        <v>Open++Greater</v>
      </c>
      <c r="S541" s="222" t="b">
        <f t="array" ref="S541">IF(K541='Defects Status'!$N$2,"True")</f>
        <v>0</v>
      </c>
      <c r="T541" s="222" t="str">
        <f t="array" ref="T541">IF(C541 &lt;&gt; "Ready for Re-test",IF(C541 &lt;&gt; "Closed","Open","Closed"),"Ready for Re-test")</f>
        <v>Open</v>
      </c>
    </row>
    <row r="542" spans="12:20" x14ac:dyDescent="0.2">
      <c r="L542" s="222" t="str">
        <f t="array" ref="L542">CONCATENATE(C542,"+",D542)</f>
        <v>+</v>
      </c>
      <c r="M542" s="219" t="b">
        <f t="array" ref="M542">IF(H542=389865,"True")</f>
        <v>0</v>
      </c>
      <c r="N542" s="219" t="b">
        <f t="array" ref="N542">IF(K542=38986,"True")</f>
        <v>0</v>
      </c>
      <c r="O542" s="222" t="b">
        <f t="array" ref="O542">IF(H542='Defects Status'!$N$2,"True")</f>
        <v>0</v>
      </c>
      <c r="P542" s="223">
        <f t="array" ref="P542">'Defects Status'!$N$2-'All Defects'!H542</f>
        <v>39001</v>
      </c>
      <c r="Q542" s="222" t="str">
        <f t="array" ref="Q542">IF(P542&gt;10,"Greater",IF(AND(P542&gt;=5,P542&lt;=10),"Between","Less than"))</f>
        <v>Greater</v>
      </c>
      <c r="R542" s="222" t="str">
        <f t="array" ref="R542">CONCATENATE(T542,"+",D542,"+",Q542)</f>
        <v>Open++Greater</v>
      </c>
      <c r="S542" s="222" t="b">
        <f t="array" ref="S542">IF(K542='Defects Status'!$N$2,"True")</f>
        <v>0</v>
      </c>
      <c r="T542" s="222" t="str">
        <f t="array" ref="T542">IF(C542 &lt;&gt; "Ready for Re-test",IF(C542 &lt;&gt; "Closed","Open","Closed"),"Ready for Re-test")</f>
        <v>Open</v>
      </c>
    </row>
    <row r="543" spans="12:20" x14ac:dyDescent="0.2">
      <c r="L543" s="222" t="str">
        <f t="array" ref="L543">CONCATENATE(C543,"+",D543)</f>
        <v>+</v>
      </c>
      <c r="M543" s="219" t="b">
        <f t="array" ref="M543">IF(H543=389865,"True")</f>
        <v>0</v>
      </c>
      <c r="N543" s="219" t="b">
        <f t="array" ref="N543">IF(K543=38986,"True")</f>
        <v>0</v>
      </c>
      <c r="O543" s="222" t="b">
        <f t="array" ref="O543">IF(H543='Defects Status'!$N$2,"True")</f>
        <v>0</v>
      </c>
      <c r="P543" s="223">
        <f t="array" ref="P543">'Defects Status'!$N$2-'All Defects'!H543</f>
        <v>39001</v>
      </c>
      <c r="Q543" s="222" t="str">
        <f t="array" ref="Q543">IF(P543&gt;10,"Greater",IF(AND(P543&gt;=5,P543&lt;=10),"Between","Less than"))</f>
        <v>Greater</v>
      </c>
      <c r="R543" s="222" t="str">
        <f t="array" ref="R543">CONCATENATE(T543,"+",D543,"+",Q543)</f>
        <v>Open++Greater</v>
      </c>
      <c r="S543" s="222" t="b">
        <f t="array" ref="S543">IF(K543='Defects Status'!$N$2,"True")</f>
        <v>0</v>
      </c>
      <c r="T543" s="222" t="str">
        <f t="array" ref="T543">IF(C543 &lt;&gt; "Ready for Re-test",IF(C543 &lt;&gt; "Closed","Open","Closed"),"Ready for Re-test")</f>
        <v>Open</v>
      </c>
    </row>
    <row r="544" spans="12:20" x14ac:dyDescent="0.2">
      <c r="L544" s="222" t="str">
        <f t="array" ref="L544">CONCATENATE(C544,"+",D544)</f>
        <v>+</v>
      </c>
      <c r="M544" s="219" t="b">
        <f t="array" ref="M544">IF(H544=389865,"True")</f>
        <v>0</v>
      </c>
      <c r="N544" s="219" t="b">
        <f t="array" ref="N544">IF(K544=38986,"True")</f>
        <v>0</v>
      </c>
      <c r="O544" s="222" t="b">
        <f t="array" ref="O544">IF(H544='Defects Status'!$N$2,"True")</f>
        <v>0</v>
      </c>
      <c r="P544" s="223">
        <f t="array" ref="P544">'Defects Status'!$N$2-'All Defects'!H544</f>
        <v>39001</v>
      </c>
      <c r="Q544" s="222" t="str">
        <f t="array" ref="Q544">IF(P544&gt;10,"Greater",IF(AND(P544&gt;=5,P544&lt;=10),"Between","Less than"))</f>
        <v>Greater</v>
      </c>
      <c r="R544" s="222" t="str">
        <f t="array" ref="R544">CONCATENATE(T544,"+",D544,"+",Q544)</f>
        <v>Open++Greater</v>
      </c>
      <c r="S544" s="222" t="b">
        <f t="array" ref="S544">IF(K544='Defects Status'!$N$2,"True")</f>
        <v>0</v>
      </c>
      <c r="T544" s="222" t="str">
        <f t="array" ref="T544">IF(C544 &lt;&gt; "Ready for Re-test",IF(C544 &lt;&gt; "Closed","Open","Closed"),"Ready for Re-test")</f>
        <v>Open</v>
      </c>
    </row>
    <row r="545" spans="12:20" x14ac:dyDescent="0.2">
      <c r="L545" s="222" t="str">
        <f t="array" ref="L545">CONCATENATE(C545,"+",D545)</f>
        <v>+</v>
      </c>
      <c r="M545" s="219" t="b">
        <f t="array" ref="M545">IF(H545=389865,"True")</f>
        <v>0</v>
      </c>
      <c r="N545" s="219" t="b">
        <f t="array" ref="N545">IF(K545=38986,"True")</f>
        <v>0</v>
      </c>
      <c r="O545" s="222" t="b">
        <f t="array" ref="O545">IF(H545='Defects Status'!$N$2,"True")</f>
        <v>0</v>
      </c>
      <c r="P545" s="223">
        <f t="array" ref="P545">'Defects Status'!$N$2-'All Defects'!H545</f>
        <v>39001</v>
      </c>
      <c r="Q545" s="222" t="str">
        <f t="array" ref="Q545">IF(P545&gt;10,"Greater",IF(AND(P545&gt;=5,P545&lt;=10),"Between","Less than"))</f>
        <v>Greater</v>
      </c>
      <c r="R545" s="222" t="str">
        <f t="array" ref="R545">CONCATENATE(T545,"+",D545,"+",Q545)</f>
        <v>Open++Greater</v>
      </c>
      <c r="S545" s="222" t="b">
        <f t="array" ref="S545">IF(K545='Defects Status'!$N$2,"True")</f>
        <v>0</v>
      </c>
      <c r="T545" s="222" t="str">
        <f t="array" ref="T545">IF(C545 &lt;&gt; "Ready for Re-test",IF(C545 &lt;&gt; "Closed","Open","Closed"),"Ready for Re-test")</f>
        <v>Open</v>
      </c>
    </row>
    <row r="546" spans="12:20" x14ac:dyDescent="0.2">
      <c r="L546" s="222" t="str">
        <f t="array" ref="L546">CONCATENATE(C546,"+",D546)</f>
        <v>+</v>
      </c>
      <c r="M546" s="219" t="b">
        <f t="array" ref="M546">IF(H546=389865,"True")</f>
        <v>0</v>
      </c>
      <c r="N546" s="219" t="b">
        <f t="array" ref="N546">IF(K546=38986,"True")</f>
        <v>0</v>
      </c>
      <c r="O546" s="222" t="b">
        <f t="array" ref="O546">IF(H546='Defects Status'!$N$2,"True")</f>
        <v>0</v>
      </c>
      <c r="P546" s="223">
        <f t="array" ref="P546">'Defects Status'!$N$2-'All Defects'!H546</f>
        <v>39001</v>
      </c>
      <c r="Q546" s="222" t="str">
        <f t="array" ref="Q546">IF(P546&gt;10,"Greater",IF(AND(P546&gt;=5,P546&lt;=10),"Between","Less than"))</f>
        <v>Greater</v>
      </c>
      <c r="R546" s="222" t="str">
        <f t="array" ref="R546">CONCATENATE(T546,"+",D546,"+",Q546)</f>
        <v>Open++Greater</v>
      </c>
      <c r="S546" s="222" t="b">
        <f t="array" ref="S546">IF(K546='Defects Status'!$N$2,"True")</f>
        <v>0</v>
      </c>
      <c r="T546" s="222" t="str">
        <f t="array" ref="T546">IF(C546 &lt;&gt; "Ready for Re-test",IF(C546 &lt;&gt; "Closed","Open","Closed"),"Ready for Re-test")</f>
        <v>Open</v>
      </c>
    </row>
    <row r="547" spans="12:20" x14ac:dyDescent="0.2">
      <c r="L547" s="222" t="str">
        <f t="array" ref="L547">CONCATENATE(C547,"+",D547)</f>
        <v>+</v>
      </c>
      <c r="M547" s="219" t="b">
        <f t="array" ref="M547">IF(H547=389865,"True")</f>
        <v>0</v>
      </c>
      <c r="N547" s="219" t="b">
        <f t="array" ref="N547">IF(K547=38986,"True")</f>
        <v>0</v>
      </c>
      <c r="O547" s="222" t="b">
        <f t="array" ref="O547">IF(H547='Defects Status'!$N$2,"True")</f>
        <v>0</v>
      </c>
      <c r="P547" s="223">
        <f t="array" ref="P547">'Defects Status'!$N$2-'All Defects'!H547</f>
        <v>39001</v>
      </c>
      <c r="Q547" s="222" t="str">
        <f t="array" ref="Q547">IF(P547&gt;10,"Greater",IF(AND(P547&gt;=5,P547&lt;=10),"Between","Less than"))</f>
        <v>Greater</v>
      </c>
      <c r="R547" s="222" t="str">
        <f t="array" ref="R547">CONCATENATE(T547,"+",D547,"+",Q547)</f>
        <v>Open++Greater</v>
      </c>
      <c r="S547" s="222" t="b">
        <f t="array" ref="S547">IF(K547='Defects Status'!$N$2,"True")</f>
        <v>0</v>
      </c>
      <c r="T547" s="222" t="str">
        <f t="array" ref="T547">IF(C547 &lt;&gt; "Ready for Re-test",IF(C547 &lt;&gt; "Closed","Open","Closed"),"Ready for Re-test")</f>
        <v>Open</v>
      </c>
    </row>
    <row r="548" spans="12:20" x14ac:dyDescent="0.2">
      <c r="L548" s="222" t="str">
        <f t="array" ref="L548">CONCATENATE(C548,"+",D548)</f>
        <v>+</v>
      </c>
      <c r="M548" s="219" t="b">
        <f t="array" ref="M548">IF(H548=389865,"True")</f>
        <v>0</v>
      </c>
      <c r="N548" s="219" t="b">
        <f t="array" ref="N548">IF(K548=38986,"True")</f>
        <v>0</v>
      </c>
      <c r="O548" s="222" t="b">
        <f t="array" ref="O548">IF(H548='Defects Status'!$N$2,"True")</f>
        <v>0</v>
      </c>
      <c r="P548" s="223">
        <f t="array" ref="P548">'Defects Status'!$N$2-'All Defects'!H548</f>
        <v>39001</v>
      </c>
      <c r="Q548" s="222" t="str">
        <f t="array" ref="Q548">IF(P548&gt;10,"Greater",IF(AND(P548&gt;=5,P548&lt;=10),"Between","Less than"))</f>
        <v>Greater</v>
      </c>
      <c r="R548" s="222" t="str">
        <f t="array" ref="R548">CONCATENATE(T548,"+",D548,"+",Q548)</f>
        <v>Open++Greater</v>
      </c>
      <c r="S548" s="222" t="b">
        <f t="array" ref="S548">IF(K548='Defects Status'!$N$2,"True")</f>
        <v>0</v>
      </c>
      <c r="T548" s="222" t="str">
        <f t="array" ref="T548">IF(C548 &lt;&gt; "Ready for Re-test",IF(C548 &lt;&gt; "Closed","Open","Closed"),"Ready for Re-test")</f>
        <v>Open</v>
      </c>
    </row>
    <row r="549" spans="12:20" x14ac:dyDescent="0.2">
      <c r="L549" s="222" t="str">
        <f t="array" ref="L549">CONCATENATE(C549,"+",D549)</f>
        <v>+</v>
      </c>
      <c r="M549" s="219" t="b">
        <f t="array" ref="M549">IF(H549=389865,"True")</f>
        <v>0</v>
      </c>
      <c r="N549" s="219" t="b">
        <f t="array" ref="N549">IF(K549=38986,"True")</f>
        <v>0</v>
      </c>
      <c r="O549" s="222" t="b">
        <f t="array" ref="O549">IF(H549='Defects Status'!$N$2,"True")</f>
        <v>0</v>
      </c>
      <c r="P549" s="223">
        <f t="array" ref="P549">'Defects Status'!$N$2-'All Defects'!H549</f>
        <v>39001</v>
      </c>
      <c r="Q549" s="222" t="str">
        <f t="array" ref="Q549">IF(P549&gt;10,"Greater",IF(AND(P549&gt;=5,P549&lt;=10),"Between","Less than"))</f>
        <v>Greater</v>
      </c>
      <c r="R549" s="222" t="str">
        <f t="array" ref="R549">CONCATENATE(T549,"+",D549,"+",Q549)</f>
        <v>Open++Greater</v>
      </c>
      <c r="S549" s="222" t="b">
        <f t="array" ref="S549">IF(K549='Defects Status'!$N$2,"True")</f>
        <v>0</v>
      </c>
      <c r="T549" s="222" t="str">
        <f t="array" ref="T549">IF(C549 &lt;&gt; "Ready for Re-test",IF(C549 &lt;&gt; "Closed","Open","Closed"),"Ready for Re-test")</f>
        <v>Open</v>
      </c>
    </row>
    <row r="550" spans="12:20" x14ac:dyDescent="0.2">
      <c r="L550" s="222" t="str">
        <f t="array" ref="L550">CONCATENATE(C550,"+",D550)</f>
        <v>+</v>
      </c>
      <c r="M550" s="219" t="b">
        <f t="array" ref="M550">IF(H550=389865,"True")</f>
        <v>0</v>
      </c>
      <c r="N550" s="219" t="b">
        <f t="array" ref="N550">IF(K550=38986,"True")</f>
        <v>0</v>
      </c>
      <c r="O550" s="222" t="b">
        <f t="array" ref="O550">IF(H550='Defects Status'!$N$2,"True")</f>
        <v>0</v>
      </c>
      <c r="P550" s="223">
        <f t="array" ref="P550">'Defects Status'!$N$2-'All Defects'!H550</f>
        <v>39001</v>
      </c>
      <c r="Q550" s="222" t="str">
        <f t="array" ref="Q550">IF(P550&gt;10,"Greater",IF(AND(P550&gt;=5,P550&lt;=10),"Between","Less than"))</f>
        <v>Greater</v>
      </c>
      <c r="R550" s="222" t="str">
        <f t="array" ref="R550">CONCATENATE(T550,"+",D550,"+",Q550)</f>
        <v>Open++Greater</v>
      </c>
      <c r="S550" s="222" t="b">
        <f t="array" ref="S550">IF(K550='Defects Status'!$N$2,"True")</f>
        <v>0</v>
      </c>
      <c r="T550" s="222" t="str">
        <f t="array" ref="T550">IF(C550 &lt;&gt; "Ready for Re-test",IF(C550 &lt;&gt; "Closed","Open","Closed"),"Ready for Re-test")</f>
        <v>Open</v>
      </c>
    </row>
    <row r="551" spans="12:20" x14ac:dyDescent="0.2">
      <c r="L551" s="222" t="str">
        <f t="array" ref="L551">CONCATENATE(C551,"+",D551)</f>
        <v>+</v>
      </c>
      <c r="M551" s="219" t="b">
        <f t="array" ref="M551">IF(H551=389865,"True")</f>
        <v>0</v>
      </c>
      <c r="N551" s="219" t="b">
        <f t="array" ref="N551">IF(K551=38986,"True")</f>
        <v>0</v>
      </c>
      <c r="O551" s="222" t="b">
        <f t="array" ref="O551">IF(H551='Defects Status'!$N$2,"True")</f>
        <v>0</v>
      </c>
      <c r="P551" s="223">
        <f t="array" ref="P551">'Defects Status'!$N$2-'All Defects'!H551</f>
        <v>39001</v>
      </c>
      <c r="Q551" s="222" t="str">
        <f t="array" ref="Q551">IF(P551&gt;10,"Greater",IF(AND(P551&gt;=5,P551&lt;=10),"Between","Less than"))</f>
        <v>Greater</v>
      </c>
      <c r="R551" s="222" t="str">
        <f t="array" ref="R551">CONCATENATE(T551,"+",D551,"+",Q551)</f>
        <v>Open++Greater</v>
      </c>
      <c r="S551" s="222" t="b">
        <f t="array" ref="S551">IF(K551='Defects Status'!$N$2,"True")</f>
        <v>0</v>
      </c>
      <c r="T551" s="222" t="str">
        <f t="array" ref="T551">IF(C551 &lt;&gt; "Ready for Re-test",IF(C551 &lt;&gt; "Closed","Open","Closed"),"Ready for Re-test")</f>
        <v>Open</v>
      </c>
    </row>
    <row r="552" spans="12:20" x14ac:dyDescent="0.2">
      <c r="L552" s="222" t="str">
        <f t="array" ref="L552">CONCATENATE(C552,"+",D552)</f>
        <v>+</v>
      </c>
      <c r="M552" s="219" t="b">
        <f t="array" ref="M552">IF(H552=389865,"True")</f>
        <v>0</v>
      </c>
      <c r="N552" s="219" t="b">
        <f t="array" ref="N552">IF(K552=38986,"True")</f>
        <v>0</v>
      </c>
      <c r="O552" s="222" t="b">
        <f t="array" ref="O552">IF(H552='Defects Status'!$N$2,"True")</f>
        <v>0</v>
      </c>
      <c r="P552" s="223">
        <f t="array" ref="P552">'Defects Status'!$N$2-'All Defects'!H552</f>
        <v>39001</v>
      </c>
      <c r="Q552" s="222" t="str">
        <f t="array" ref="Q552">IF(P552&gt;10,"Greater",IF(AND(P552&gt;=5,P552&lt;=10),"Between","Less than"))</f>
        <v>Greater</v>
      </c>
      <c r="R552" s="222" t="str">
        <f t="array" ref="R552">CONCATENATE(T552,"+",D552,"+",Q552)</f>
        <v>Open++Greater</v>
      </c>
      <c r="S552" s="222" t="b">
        <f t="array" ref="S552">IF(K552='Defects Status'!$N$2,"True")</f>
        <v>0</v>
      </c>
      <c r="T552" s="222" t="str">
        <f t="array" ref="T552">IF(C552 &lt;&gt; "Ready for Re-test",IF(C552 &lt;&gt; "Closed","Open","Closed"),"Ready for Re-test")</f>
        <v>Open</v>
      </c>
    </row>
    <row r="553" spans="12:20" x14ac:dyDescent="0.2">
      <c r="L553" s="222" t="str">
        <f t="array" ref="L553">CONCATENATE(C553,"+",D553)</f>
        <v>+</v>
      </c>
      <c r="M553" s="219" t="b">
        <f t="array" ref="M553">IF(H553=389865,"True")</f>
        <v>0</v>
      </c>
      <c r="N553" s="219" t="b">
        <f t="array" ref="N553">IF(K553=38986,"True")</f>
        <v>0</v>
      </c>
      <c r="O553" s="222" t="b">
        <f t="array" ref="O553">IF(H553='Defects Status'!$N$2,"True")</f>
        <v>0</v>
      </c>
      <c r="P553" s="223">
        <f t="array" ref="P553">'Defects Status'!$N$2-'All Defects'!H553</f>
        <v>39001</v>
      </c>
      <c r="Q553" s="222" t="str">
        <f t="array" ref="Q553">IF(P553&gt;10,"Greater",IF(AND(P553&gt;=5,P553&lt;=10),"Between","Less than"))</f>
        <v>Greater</v>
      </c>
      <c r="R553" s="222" t="str">
        <f t="array" ref="R553">CONCATENATE(T553,"+",D553,"+",Q553)</f>
        <v>Open++Greater</v>
      </c>
      <c r="S553" s="222" t="b">
        <f t="array" ref="S553">IF(K553='Defects Status'!$N$2,"True")</f>
        <v>0</v>
      </c>
      <c r="T553" s="222" t="str">
        <f t="array" ref="T553">IF(C553 &lt;&gt; "Ready for Re-test",IF(C553 &lt;&gt; "Closed","Open","Closed"),"Ready for Re-test")</f>
        <v>Open</v>
      </c>
    </row>
    <row r="554" spans="12:20" x14ac:dyDescent="0.2">
      <c r="L554" s="222" t="str">
        <f t="array" ref="L554">CONCATENATE(C554,"+",D554)</f>
        <v>+</v>
      </c>
      <c r="M554" s="219" t="b">
        <f t="array" ref="M554">IF(H554=389865,"True")</f>
        <v>0</v>
      </c>
      <c r="N554" s="219" t="b">
        <f t="array" ref="N554">IF(K554=38986,"True")</f>
        <v>0</v>
      </c>
      <c r="O554" s="222" t="b">
        <f t="array" ref="O554">IF(H554='Defects Status'!$N$2,"True")</f>
        <v>0</v>
      </c>
      <c r="P554" s="223">
        <f t="array" ref="P554">'Defects Status'!$N$2-'All Defects'!H554</f>
        <v>39001</v>
      </c>
      <c r="Q554" s="222" t="str">
        <f t="array" ref="Q554">IF(P554&gt;10,"Greater",IF(AND(P554&gt;=5,P554&lt;=10),"Between","Less than"))</f>
        <v>Greater</v>
      </c>
      <c r="R554" s="222" t="str">
        <f t="array" ref="R554">CONCATENATE(T554,"+",D554,"+",Q554)</f>
        <v>Open++Greater</v>
      </c>
      <c r="S554" s="222" t="b">
        <f t="array" ref="S554">IF(K554='Defects Status'!$N$2,"True")</f>
        <v>0</v>
      </c>
      <c r="T554" s="222" t="str">
        <f t="array" ref="T554">IF(C554 &lt;&gt; "Ready for Re-test",IF(C554 &lt;&gt; "Closed","Open","Closed"),"Ready for Re-test")</f>
        <v>Open</v>
      </c>
    </row>
    <row r="555" spans="12:20" x14ac:dyDescent="0.2">
      <c r="L555" s="222" t="str">
        <f t="array" ref="L555">CONCATENATE(C555,"+",D555)</f>
        <v>+</v>
      </c>
      <c r="M555" s="219" t="b">
        <f t="array" ref="M555">IF(H555=389865,"True")</f>
        <v>0</v>
      </c>
      <c r="N555" s="219" t="b">
        <f t="array" ref="N555">IF(K555=38986,"True")</f>
        <v>0</v>
      </c>
      <c r="O555" s="222" t="b">
        <f t="array" ref="O555">IF(H555='Defects Status'!$N$2,"True")</f>
        <v>0</v>
      </c>
      <c r="P555" s="223">
        <f t="array" ref="P555">'Defects Status'!$N$2-'All Defects'!H555</f>
        <v>39001</v>
      </c>
      <c r="Q555" s="222" t="str">
        <f t="array" ref="Q555">IF(P555&gt;10,"Greater",IF(AND(P555&gt;=5,P555&lt;=10),"Between","Less than"))</f>
        <v>Greater</v>
      </c>
      <c r="R555" s="222" t="str">
        <f t="array" ref="R555">CONCATENATE(T555,"+",D555,"+",Q555)</f>
        <v>Open++Greater</v>
      </c>
      <c r="S555" s="222" t="b">
        <f t="array" ref="S555">IF(K555='Defects Status'!$N$2,"True")</f>
        <v>0</v>
      </c>
      <c r="T555" s="222" t="str">
        <f t="array" ref="T555">IF(C555 &lt;&gt; "Ready for Re-test",IF(C555 &lt;&gt; "Closed","Open","Closed"),"Ready for Re-test")</f>
        <v>Open</v>
      </c>
    </row>
    <row r="556" spans="12:20" x14ac:dyDescent="0.2">
      <c r="L556" s="222" t="str">
        <f t="array" ref="L556">CONCATENATE(C556,"+",D556)</f>
        <v>+</v>
      </c>
      <c r="M556" s="219" t="b">
        <f t="array" ref="M556">IF(H556=389865,"True")</f>
        <v>0</v>
      </c>
      <c r="N556" s="219" t="b">
        <f t="array" ref="N556">IF(K556=38986,"True")</f>
        <v>0</v>
      </c>
      <c r="O556" s="222" t="b">
        <f t="array" ref="O556">IF(H556='Defects Status'!$N$2,"True")</f>
        <v>0</v>
      </c>
      <c r="P556" s="223">
        <f t="array" ref="P556">'Defects Status'!$N$2-'All Defects'!H556</f>
        <v>39001</v>
      </c>
      <c r="Q556" s="222" t="str">
        <f t="array" ref="Q556">IF(P556&gt;10,"Greater",IF(AND(P556&gt;=5,P556&lt;=10),"Between","Less than"))</f>
        <v>Greater</v>
      </c>
      <c r="R556" s="222" t="str">
        <f t="array" ref="R556">CONCATENATE(T556,"+",D556,"+",Q556)</f>
        <v>Open++Greater</v>
      </c>
      <c r="S556" s="222" t="b">
        <f t="array" ref="S556">IF(K556='Defects Status'!$N$2,"True")</f>
        <v>0</v>
      </c>
      <c r="T556" s="222" t="str">
        <f t="array" ref="T556">IF(C556 &lt;&gt; "Ready for Re-test",IF(C556 &lt;&gt; "Closed","Open","Closed"),"Ready for Re-test")</f>
        <v>Open</v>
      </c>
    </row>
    <row r="557" spans="12:20" x14ac:dyDescent="0.2">
      <c r="L557" s="222" t="str">
        <f t="array" ref="L557">CONCATENATE(C557,"+",D557)</f>
        <v>+</v>
      </c>
      <c r="M557" s="219" t="b">
        <f t="array" ref="M557">IF(H557=389865,"True")</f>
        <v>0</v>
      </c>
      <c r="N557" s="219" t="b">
        <f t="array" ref="N557">IF(K557=38986,"True")</f>
        <v>0</v>
      </c>
      <c r="O557" s="222" t="b">
        <f t="array" ref="O557">IF(H557='Defects Status'!$N$2,"True")</f>
        <v>0</v>
      </c>
      <c r="P557" s="223">
        <f t="array" ref="P557">'Defects Status'!$N$2-'All Defects'!H557</f>
        <v>39001</v>
      </c>
      <c r="Q557" s="222" t="str">
        <f t="array" ref="Q557">IF(P557&gt;10,"Greater",IF(AND(P557&gt;=5,P557&lt;=10),"Between","Less than"))</f>
        <v>Greater</v>
      </c>
      <c r="R557" s="222" t="str">
        <f t="array" ref="R557">CONCATENATE(T557,"+",D557,"+",Q557)</f>
        <v>Open++Greater</v>
      </c>
      <c r="S557" s="222" t="b">
        <f t="array" ref="S557">IF(K557='Defects Status'!$N$2,"True")</f>
        <v>0</v>
      </c>
      <c r="T557" s="222" t="str">
        <f t="array" ref="T557">IF(C557 &lt;&gt; "Ready for Re-test",IF(C557 &lt;&gt; "Closed","Open","Closed"),"Ready for Re-test")</f>
        <v>Open</v>
      </c>
    </row>
    <row r="558" spans="12:20" x14ac:dyDescent="0.2">
      <c r="L558" s="222" t="str">
        <f t="array" ref="L558">CONCATENATE(C558,"+",D558)</f>
        <v>+</v>
      </c>
      <c r="M558" s="219" t="b">
        <f t="array" ref="M558">IF(H558=389865,"True")</f>
        <v>0</v>
      </c>
      <c r="N558" s="219" t="b">
        <f t="array" ref="N558">IF(K558=38986,"True")</f>
        <v>0</v>
      </c>
      <c r="O558" s="222" t="b">
        <f t="array" ref="O558">IF(H558='Defects Status'!$N$2,"True")</f>
        <v>0</v>
      </c>
      <c r="P558" s="223">
        <f t="array" ref="P558">'Defects Status'!$N$2-'All Defects'!H558</f>
        <v>39001</v>
      </c>
      <c r="Q558" s="222" t="str">
        <f t="array" ref="Q558">IF(P558&gt;10,"Greater",IF(AND(P558&gt;=5,P558&lt;=10),"Between","Less than"))</f>
        <v>Greater</v>
      </c>
      <c r="R558" s="222" t="str">
        <f t="array" ref="R558">CONCATENATE(T558,"+",D558,"+",Q558)</f>
        <v>Open++Greater</v>
      </c>
      <c r="S558" s="222" t="b">
        <f t="array" ref="S558">IF(K558='Defects Status'!$N$2,"True")</f>
        <v>0</v>
      </c>
      <c r="T558" s="222" t="str">
        <f t="array" ref="T558">IF(C558 &lt;&gt; "Ready for Re-test",IF(C558 &lt;&gt; "Closed","Open","Closed"),"Ready for Re-test")</f>
        <v>Open</v>
      </c>
    </row>
    <row r="559" spans="12:20" x14ac:dyDescent="0.2">
      <c r="L559" s="222" t="str">
        <f t="array" ref="L559">CONCATENATE(C559,"+",D559)</f>
        <v>+</v>
      </c>
      <c r="M559" s="219" t="b">
        <f t="array" ref="M559">IF(H559=389865,"True")</f>
        <v>0</v>
      </c>
      <c r="N559" s="219" t="b">
        <f t="array" ref="N559">IF(K559=38986,"True")</f>
        <v>0</v>
      </c>
      <c r="O559" s="222" t="b">
        <f t="array" ref="O559">IF(H559='Defects Status'!$N$2,"True")</f>
        <v>0</v>
      </c>
      <c r="P559" s="223">
        <f t="array" ref="P559">'Defects Status'!$N$2-'All Defects'!H559</f>
        <v>39001</v>
      </c>
      <c r="Q559" s="222" t="str">
        <f t="array" ref="Q559">IF(P559&gt;10,"Greater",IF(AND(P559&gt;=5,P559&lt;=10),"Between","Less than"))</f>
        <v>Greater</v>
      </c>
      <c r="R559" s="222" t="str">
        <f t="array" ref="R559">CONCATENATE(T559,"+",D559,"+",Q559)</f>
        <v>Open++Greater</v>
      </c>
      <c r="S559" s="222" t="b">
        <f t="array" ref="S559">IF(K559='Defects Status'!$N$2,"True")</f>
        <v>0</v>
      </c>
      <c r="T559" s="222" t="str">
        <f t="array" ref="T559">IF(C559 &lt;&gt; "Ready for Re-test",IF(C559 &lt;&gt; "Closed","Open","Closed"),"Ready for Re-test")</f>
        <v>Open</v>
      </c>
    </row>
    <row r="560" spans="12:20" x14ac:dyDescent="0.2">
      <c r="L560" s="222" t="str">
        <f t="array" ref="L560">CONCATENATE(C560,"+",D560)</f>
        <v>+</v>
      </c>
      <c r="M560" s="219" t="b">
        <f t="array" ref="M560">IF(H560=389865,"True")</f>
        <v>0</v>
      </c>
      <c r="N560" s="219" t="b">
        <f t="array" ref="N560">IF(K560=38986,"True")</f>
        <v>0</v>
      </c>
      <c r="O560" s="222" t="b">
        <f t="array" ref="O560">IF(H560='Defects Status'!$N$2,"True")</f>
        <v>0</v>
      </c>
      <c r="P560" s="223">
        <f t="array" ref="P560">'Defects Status'!$N$2-'All Defects'!H560</f>
        <v>39001</v>
      </c>
      <c r="Q560" s="222" t="str">
        <f t="array" ref="Q560">IF(P560&gt;10,"Greater",IF(AND(P560&gt;=5,P560&lt;=10),"Between","Less than"))</f>
        <v>Greater</v>
      </c>
      <c r="R560" s="222" t="str">
        <f t="array" ref="R560">CONCATENATE(T560,"+",D560,"+",Q560)</f>
        <v>Open++Greater</v>
      </c>
      <c r="S560" s="222" t="b">
        <f t="array" ref="S560">IF(K560='Defects Status'!$N$2,"True")</f>
        <v>0</v>
      </c>
      <c r="T560" s="222" t="str">
        <f t="array" ref="T560">IF(C560 &lt;&gt; "Ready for Re-test",IF(C560 &lt;&gt; "Closed","Open","Closed"),"Ready for Re-test")</f>
        <v>Open</v>
      </c>
    </row>
    <row r="561" spans="12:20" x14ac:dyDescent="0.2">
      <c r="L561" s="222" t="str">
        <f t="array" ref="L561">CONCATENATE(C561,"+",D561)</f>
        <v>+</v>
      </c>
      <c r="M561" s="219" t="b">
        <f t="array" ref="M561">IF(H561=389865,"True")</f>
        <v>0</v>
      </c>
      <c r="N561" s="219" t="b">
        <f t="array" ref="N561">IF(K561=38986,"True")</f>
        <v>0</v>
      </c>
      <c r="O561" s="222" t="b">
        <f t="array" ref="O561">IF(H561='Defects Status'!$N$2,"True")</f>
        <v>0</v>
      </c>
      <c r="P561" s="223">
        <f t="array" ref="P561">'Defects Status'!$N$2-'All Defects'!H561</f>
        <v>39001</v>
      </c>
      <c r="Q561" s="222" t="str">
        <f t="array" ref="Q561">IF(P561&gt;10,"Greater",IF(AND(P561&gt;=5,P561&lt;=10),"Between","Less than"))</f>
        <v>Greater</v>
      </c>
      <c r="R561" s="222" t="str">
        <f t="array" ref="R561">CONCATENATE(T561,"+",D561,"+",Q561)</f>
        <v>Open++Greater</v>
      </c>
      <c r="S561" s="222" t="b">
        <f t="array" ref="S561">IF(K561='Defects Status'!$N$2,"True")</f>
        <v>0</v>
      </c>
      <c r="T561" s="222" t="str">
        <f t="array" ref="T561">IF(C561 &lt;&gt; "Ready for Re-test",IF(C561 &lt;&gt; "Closed","Open","Closed"),"Ready for Re-test")</f>
        <v>Open</v>
      </c>
    </row>
    <row r="562" spans="12:20" x14ac:dyDescent="0.2">
      <c r="L562" s="222" t="str">
        <f t="array" ref="L562">CONCATENATE(C562,"+",D562)</f>
        <v>+</v>
      </c>
      <c r="M562" s="219" t="b">
        <f t="array" ref="M562">IF(H562=389865,"True")</f>
        <v>0</v>
      </c>
      <c r="N562" s="219" t="b">
        <f t="array" ref="N562">IF(K562=38986,"True")</f>
        <v>0</v>
      </c>
      <c r="O562" s="222" t="b">
        <f t="array" ref="O562">IF(H562='Defects Status'!$N$2,"True")</f>
        <v>0</v>
      </c>
      <c r="P562" s="223">
        <f t="array" ref="P562">'Defects Status'!$N$2-'All Defects'!H562</f>
        <v>39001</v>
      </c>
      <c r="Q562" s="222" t="str">
        <f t="array" ref="Q562">IF(P562&gt;10,"Greater",IF(AND(P562&gt;=5,P562&lt;=10),"Between","Less than"))</f>
        <v>Greater</v>
      </c>
      <c r="R562" s="222" t="str">
        <f t="array" ref="R562">CONCATENATE(T562,"+",D562,"+",Q562)</f>
        <v>Open++Greater</v>
      </c>
      <c r="S562" s="222" t="b">
        <f t="array" ref="S562">IF(K562='Defects Status'!$N$2,"True")</f>
        <v>0</v>
      </c>
      <c r="T562" s="222" t="str">
        <f t="array" ref="T562">IF(C562 &lt;&gt; "Ready for Re-test",IF(C562 &lt;&gt; "Closed","Open","Closed"),"Ready for Re-test")</f>
        <v>Open</v>
      </c>
    </row>
    <row r="563" spans="12:20" x14ac:dyDescent="0.2">
      <c r="L563" s="222" t="str">
        <f t="array" ref="L563">CONCATENATE(C563,"+",D563)</f>
        <v>+</v>
      </c>
      <c r="M563" s="219" t="b">
        <f t="array" ref="M563">IF(H563=389865,"True")</f>
        <v>0</v>
      </c>
      <c r="N563" s="219" t="b">
        <f t="array" ref="N563">IF(K563=38986,"True")</f>
        <v>0</v>
      </c>
      <c r="O563" s="222" t="b">
        <f t="array" ref="O563">IF(H563='Defects Status'!$N$2,"True")</f>
        <v>0</v>
      </c>
      <c r="P563" s="223">
        <f t="array" ref="P563">'Defects Status'!$N$2-'All Defects'!H563</f>
        <v>39001</v>
      </c>
      <c r="Q563" s="222" t="str">
        <f t="array" ref="Q563">IF(P563&gt;10,"Greater",IF(AND(P563&gt;=5,P563&lt;=10),"Between","Less than"))</f>
        <v>Greater</v>
      </c>
      <c r="R563" s="222" t="str">
        <f t="array" ref="R563">CONCATENATE(T563,"+",D563,"+",Q563)</f>
        <v>Open++Greater</v>
      </c>
      <c r="S563" s="222" t="b">
        <f t="array" ref="S563">IF(K563='Defects Status'!$N$2,"True")</f>
        <v>0</v>
      </c>
      <c r="T563" s="222" t="str">
        <f t="array" ref="T563">IF(C563 &lt;&gt; "Ready for Re-test",IF(C563 &lt;&gt; "Closed","Open","Closed"),"Ready for Re-test")</f>
        <v>Open</v>
      </c>
    </row>
    <row r="564" spans="12:20" x14ac:dyDescent="0.2">
      <c r="L564" s="222" t="str">
        <f t="array" ref="L564">CONCATENATE(C564,"+",D564)</f>
        <v>+</v>
      </c>
      <c r="M564" s="219" t="b">
        <f t="array" ref="M564">IF(H564=389865,"True")</f>
        <v>0</v>
      </c>
      <c r="N564" s="219" t="b">
        <f t="array" ref="N564">IF(K564=38986,"True")</f>
        <v>0</v>
      </c>
      <c r="O564" s="222" t="b">
        <f t="array" ref="O564">IF(H564='Defects Status'!$N$2,"True")</f>
        <v>0</v>
      </c>
      <c r="P564" s="223">
        <f t="array" ref="P564">'Defects Status'!$N$2-'All Defects'!H564</f>
        <v>39001</v>
      </c>
      <c r="Q564" s="222" t="str">
        <f t="array" ref="Q564">IF(P564&gt;10,"Greater",IF(AND(P564&gt;=5,P564&lt;=10),"Between","Less than"))</f>
        <v>Greater</v>
      </c>
      <c r="R564" s="222" t="str">
        <f t="array" ref="R564">CONCATENATE(T564,"+",D564,"+",Q564)</f>
        <v>Open++Greater</v>
      </c>
      <c r="S564" s="222" t="b">
        <f t="array" ref="S564">IF(K564='Defects Status'!$N$2,"True")</f>
        <v>0</v>
      </c>
      <c r="T564" s="222" t="str">
        <f t="array" ref="T564">IF(C564 &lt;&gt; "Ready for Re-test",IF(C564 &lt;&gt; "Closed","Open","Closed"),"Ready for Re-test")</f>
        <v>Open</v>
      </c>
    </row>
    <row r="565" spans="12:20" x14ac:dyDescent="0.2">
      <c r="L565" s="222" t="str">
        <f t="array" ref="L565">CONCATENATE(C565,"+",D565)</f>
        <v>+</v>
      </c>
      <c r="M565" s="219" t="b">
        <f t="array" ref="M565">IF(H565=389865,"True")</f>
        <v>0</v>
      </c>
      <c r="N565" s="219" t="b">
        <f t="array" ref="N565">IF(K565=38986,"True")</f>
        <v>0</v>
      </c>
      <c r="O565" s="222" t="b">
        <f t="array" ref="O565">IF(H565='Defects Status'!$N$2,"True")</f>
        <v>0</v>
      </c>
      <c r="P565" s="223">
        <f t="array" ref="P565">'Defects Status'!$N$2-'All Defects'!H565</f>
        <v>39001</v>
      </c>
      <c r="Q565" s="222" t="str">
        <f t="array" ref="Q565">IF(P565&gt;10,"Greater",IF(AND(P565&gt;=5,P565&lt;=10),"Between","Less than"))</f>
        <v>Greater</v>
      </c>
      <c r="R565" s="222" t="str">
        <f t="array" ref="R565">CONCATENATE(T565,"+",D565,"+",Q565)</f>
        <v>Open++Greater</v>
      </c>
      <c r="S565" s="222" t="b">
        <f t="array" ref="S565">IF(K565='Defects Status'!$N$2,"True")</f>
        <v>0</v>
      </c>
      <c r="T565" s="222" t="str">
        <f t="array" ref="T565">IF(C565 &lt;&gt; "Ready for Re-test",IF(C565 &lt;&gt; "Closed","Open","Closed"),"Ready for Re-test")</f>
        <v>Open</v>
      </c>
    </row>
    <row r="566" spans="12:20" x14ac:dyDescent="0.2">
      <c r="L566" s="222" t="str">
        <f t="array" ref="L566">CONCATENATE(C566,"+",D566)</f>
        <v>+</v>
      </c>
      <c r="M566" s="219" t="b">
        <f t="array" ref="M566">IF(H566=389865,"True")</f>
        <v>0</v>
      </c>
      <c r="N566" s="219" t="b">
        <f t="array" ref="N566">IF(K566=38986,"True")</f>
        <v>0</v>
      </c>
      <c r="O566" s="222" t="b">
        <f t="array" ref="O566">IF(H566='Defects Status'!$N$2,"True")</f>
        <v>0</v>
      </c>
      <c r="P566" s="223">
        <f t="array" ref="P566">'Defects Status'!$N$2-'All Defects'!H566</f>
        <v>39001</v>
      </c>
      <c r="Q566" s="222" t="str">
        <f t="array" ref="Q566">IF(P566&gt;10,"Greater",IF(AND(P566&gt;=5,P566&lt;=10),"Between","Less than"))</f>
        <v>Greater</v>
      </c>
      <c r="R566" s="222" t="str">
        <f t="array" ref="R566">CONCATENATE(T566,"+",D566,"+",Q566)</f>
        <v>Open++Greater</v>
      </c>
      <c r="S566" s="222" t="b">
        <f t="array" ref="S566">IF(K566='Defects Status'!$N$2,"True")</f>
        <v>0</v>
      </c>
      <c r="T566" s="222" t="str">
        <f t="array" ref="T566">IF(C566 &lt;&gt; "Ready for Re-test",IF(C566 &lt;&gt; "Closed","Open","Closed"),"Ready for Re-test")</f>
        <v>Open</v>
      </c>
    </row>
    <row r="567" spans="12:20" x14ac:dyDescent="0.2">
      <c r="L567" s="222" t="str">
        <f t="array" ref="L567">CONCATENATE(C567,"+",D567)</f>
        <v>+</v>
      </c>
      <c r="M567" s="219" t="b">
        <f t="array" ref="M567">IF(H567=389865,"True")</f>
        <v>0</v>
      </c>
      <c r="N567" s="219" t="b">
        <f t="array" ref="N567">IF(K567=38986,"True")</f>
        <v>0</v>
      </c>
      <c r="O567" s="222" t="b">
        <f t="array" ref="O567">IF(H567='Defects Status'!$N$2,"True")</f>
        <v>0</v>
      </c>
      <c r="P567" s="223">
        <f t="array" ref="P567">'Defects Status'!$N$2-'All Defects'!H567</f>
        <v>39001</v>
      </c>
      <c r="Q567" s="222" t="str">
        <f t="array" ref="Q567">IF(P567&gt;10,"Greater",IF(AND(P567&gt;=5,P567&lt;=10),"Between","Less than"))</f>
        <v>Greater</v>
      </c>
      <c r="R567" s="222" t="str">
        <f t="array" ref="R567">CONCATENATE(T567,"+",D567,"+",Q567)</f>
        <v>Open++Greater</v>
      </c>
      <c r="S567" s="222" t="b">
        <f t="array" ref="S567">IF(K567='Defects Status'!$N$2,"True")</f>
        <v>0</v>
      </c>
      <c r="T567" s="222" t="str">
        <f t="array" ref="T567">IF(C567 &lt;&gt; "Ready for Re-test",IF(C567 &lt;&gt; "Closed","Open","Closed"),"Ready for Re-test")</f>
        <v>Open</v>
      </c>
    </row>
    <row r="568" spans="12:20" x14ac:dyDescent="0.2">
      <c r="L568" s="222" t="str">
        <f t="array" ref="L568">CONCATENATE(C568,"+",D568)</f>
        <v>+</v>
      </c>
      <c r="M568" s="219" t="b">
        <f t="array" ref="M568">IF(H568=389865,"True")</f>
        <v>0</v>
      </c>
      <c r="N568" s="219" t="b">
        <f t="array" ref="N568">IF(K568=38986,"True")</f>
        <v>0</v>
      </c>
      <c r="O568" s="222" t="b">
        <f t="array" ref="O568">IF(H568='Defects Status'!$N$2,"True")</f>
        <v>0</v>
      </c>
      <c r="P568" s="223">
        <f t="array" ref="P568">'Defects Status'!$N$2-'All Defects'!H568</f>
        <v>39001</v>
      </c>
      <c r="Q568" s="222" t="str">
        <f t="array" ref="Q568">IF(P568&gt;10,"Greater",IF(AND(P568&gt;=5,P568&lt;=10),"Between","Less than"))</f>
        <v>Greater</v>
      </c>
      <c r="R568" s="222" t="str">
        <f t="array" ref="R568">CONCATENATE(T568,"+",D568,"+",Q568)</f>
        <v>Open++Greater</v>
      </c>
      <c r="S568" s="222" t="b">
        <f t="array" ref="S568">IF(K568='Defects Status'!$N$2,"True")</f>
        <v>0</v>
      </c>
      <c r="T568" s="222" t="str">
        <f t="array" ref="T568">IF(C568 &lt;&gt; "Ready for Re-test",IF(C568 &lt;&gt; "Closed","Open","Closed"),"Ready for Re-test")</f>
        <v>Open</v>
      </c>
    </row>
    <row r="569" spans="12:20" x14ac:dyDescent="0.2">
      <c r="L569" s="222" t="str">
        <f t="array" ref="L569">CONCATENATE(C569,"+",D569)</f>
        <v>+</v>
      </c>
      <c r="M569" s="219" t="b">
        <f t="array" ref="M569">IF(H569=389865,"True")</f>
        <v>0</v>
      </c>
      <c r="N569" s="219" t="b">
        <f t="array" ref="N569">IF(K569=38986,"True")</f>
        <v>0</v>
      </c>
      <c r="O569" s="222" t="b">
        <f t="array" ref="O569">IF(H569='Defects Status'!$N$2,"True")</f>
        <v>0</v>
      </c>
      <c r="P569" s="223">
        <f t="array" ref="P569">'Defects Status'!$N$2-'All Defects'!H569</f>
        <v>39001</v>
      </c>
      <c r="Q569" s="222" t="str">
        <f t="array" ref="Q569">IF(P569&gt;10,"Greater",IF(AND(P569&gt;=5,P569&lt;=10),"Between","Less than"))</f>
        <v>Greater</v>
      </c>
      <c r="R569" s="222" t="str">
        <f t="array" ref="R569">CONCATENATE(T569,"+",D569,"+",Q569)</f>
        <v>Open++Greater</v>
      </c>
      <c r="S569" s="222" t="b">
        <f t="array" ref="S569">IF(K569='Defects Status'!$N$2,"True")</f>
        <v>0</v>
      </c>
      <c r="T569" s="222" t="str">
        <f t="array" ref="T569">IF(C569 &lt;&gt; "Ready for Re-test",IF(C569 &lt;&gt; "Closed","Open","Closed"),"Ready for Re-test")</f>
        <v>Open</v>
      </c>
    </row>
    <row r="570" spans="12:20" x14ac:dyDescent="0.2">
      <c r="L570" s="222" t="str">
        <f t="array" ref="L570">CONCATENATE(C570,"+",D570)</f>
        <v>+</v>
      </c>
      <c r="M570" s="219" t="b">
        <f t="array" ref="M570">IF(H570=389865,"True")</f>
        <v>0</v>
      </c>
      <c r="N570" s="219" t="b">
        <f t="array" ref="N570">IF(K570=38986,"True")</f>
        <v>0</v>
      </c>
      <c r="O570" s="222" t="b">
        <f t="array" ref="O570">IF(H570='Defects Status'!$N$2,"True")</f>
        <v>0</v>
      </c>
      <c r="P570" s="223">
        <f t="array" ref="P570">'Defects Status'!$N$2-'All Defects'!H570</f>
        <v>39001</v>
      </c>
      <c r="Q570" s="222" t="str">
        <f t="array" ref="Q570">IF(P570&gt;10,"Greater",IF(AND(P570&gt;=5,P570&lt;=10),"Between","Less than"))</f>
        <v>Greater</v>
      </c>
      <c r="R570" s="222" t="str">
        <f t="array" ref="R570">CONCATENATE(T570,"+",D570,"+",Q570)</f>
        <v>Open++Greater</v>
      </c>
      <c r="S570" s="222" t="b">
        <f t="array" ref="S570">IF(K570='Defects Status'!$N$2,"True")</f>
        <v>0</v>
      </c>
      <c r="T570" s="222" t="str">
        <f t="array" ref="T570">IF(C570 &lt;&gt; "Ready for Re-test",IF(C570 &lt;&gt; "Closed","Open","Closed"),"Ready for Re-test")</f>
        <v>Open</v>
      </c>
    </row>
    <row r="571" spans="12:20" x14ac:dyDescent="0.2">
      <c r="L571" s="222" t="str">
        <f t="array" ref="L571">CONCATENATE(C571,"+",D571)</f>
        <v>+</v>
      </c>
      <c r="M571" s="219" t="b">
        <f t="array" ref="M571">IF(H571=389865,"True")</f>
        <v>0</v>
      </c>
      <c r="N571" s="219" t="b">
        <f t="array" ref="N571">IF(K571=38986,"True")</f>
        <v>0</v>
      </c>
      <c r="O571" s="222" t="b">
        <f t="array" ref="O571">IF(H571='Defects Status'!$N$2,"True")</f>
        <v>0</v>
      </c>
      <c r="P571" s="223">
        <f t="array" ref="P571">'Defects Status'!$N$2-'All Defects'!H571</f>
        <v>39001</v>
      </c>
      <c r="Q571" s="222" t="str">
        <f t="array" ref="Q571">IF(P571&gt;10,"Greater",IF(AND(P571&gt;=5,P571&lt;=10),"Between","Less than"))</f>
        <v>Greater</v>
      </c>
      <c r="R571" s="222" t="str">
        <f t="array" ref="R571">CONCATENATE(T571,"+",D571,"+",Q571)</f>
        <v>Open++Greater</v>
      </c>
      <c r="S571" s="222" t="b">
        <f t="array" ref="S571">IF(K571='Defects Status'!$N$2,"True")</f>
        <v>0</v>
      </c>
      <c r="T571" s="222" t="str">
        <f t="array" ref="T571">IF(C571 &lt;&gt; "Ready for Re-test",IF(C571 &lt;&gt; "Closed","Open","Closed"),"Ready for Re-test")</f>
        <v>Open</v>
      </c>
    </row>
    <row r="572" spans="12:20" x14ac:dyDescent="0.2">
      <c r="L572" s="222" t="str">
        <f t="array" ref="L572">CONCATENATE(C572,"+",D572)</f>
        <v>+</v>
      </c>
      <c r="M572" s="219" t="b">
        <f t="array" ref="M572">IF(H572=389865,"True")</f>
        <v>0</v>
      </c>
      <c r="N572" s="219" t="b">
        <f t="array" ref="N572">IF(K572=38986,"True")</f>
        <v>0</v>
      </c>
      <c r="O572" s="222" t="b">
        <f t="array" ref="O572">IF(H572='Defects Status'!$N$2,"True")</f>
        <v>0</v>
      </c>
      <c r="P572" s="223">
        <f t="array" ref="P572">'Defects Status'!$N$2-'All Defects'!H572</f>
        <v>39001</v>
      </c>
      <c r="Q572" s="222" t="str">
        <f t="array" ref="Q572">IF(P572&gt;10,"Greater",IF(AND(P572&gt;=5,P572&lt;=10),"Between","Less than"))</f>
        <v>Greater</v>
      </c>
      <c r="R572" s="222" t="str">
        <f t="array" ref="R572">CONCATENATE(T572,"+",D572,"+",Q572)</f>
        <v>Open++Greater</v>
      </c>
      <c r="S572" s="222" t="b">
        <f t="array" ref="S572">IF(K572='Defects Status'!$N$2,"True")</f>
        <v>0</v>
      </c>
      <c r="T572" s="222" t="str">
        <f t="array" ref="T572">IF(C572 &lt;&gt; "Ready for Re-test",IF(C572 &lt;&gt; "Closed","Open","Closed"),"Ready for Re-test")</f>
        <v>Open</v>
      </c>
    </row>
    <row r="573" spans="12:20" x14ac:dyDescent="0.2">
      <c r="L573" s="222" t="str">
        <f t="array" ref="L573">CONCATENATE(C573,"+",D573)</f>
        <v>+</v>
      </c>
      <c r="M573" s="219" t="b">
        <f t="array" ref="M573">IF(H573=389865,"True")</f>
        <v>0</v>
      </c>
      <c r="N573" s="219" t="b">
        <f t="array" ref="N573">IF(K573=38986,"True")</f>
        <v>0</v>
      </c>
      <c r="O573" s="222" t="b">
        <f t="array" ref="O573">IF(H573='Defects Status'!$N$2,"True")</f>
        <v>0</v>
      </c>
      <c r="P573" s="223">
        <f t="array" ref="P573">'Defects Status'!$N$2-'All Defects'!H573</f>
        <v>39001</v>
      </c>
      <c r="Q573" s="222" t="str">
        <f t="array" ref="Q573">IF(P573&gt;10,"Greater",IF(AND(P573&gt;=5,P573&lt;=10),"Between","Less than"))</f>
        <v>Greater</v>
      </c>
      <c r="R573" s="222" t="str">
        <f t="array" ref="R573">CONCATENATE(T573,"+",D573,"+",Q573)</f>
        <v>Open++Greater</v>
      </c>
      <c r="S573" s="222" t="b">
        <f t="array" ref="S573">IF(K573='Defects Status'!$N$2,"True")</f>
        <v>0</v>
      </c>
      <c r="T573" s="222" t="str">
        <f t="array" ref="T573">IF(C573 &lt;&gt; "Ready for Re-test",IF(C573 &lt;&gt; "Closed","Open","Closed"),"Ready for Re-test")</f>
        <v>Open</v>
      </c>
    </row>
    <row r="574" spans="12:20" x14ac:dyDescent="0.2">
      <c r="L574" s="222" t="str">
        <f t="array" ref="L574">CONCATENATE(C574,"+",D574)</f>
        <v>+</v>
      </c>
      <c r="M574" s="219" t="b">
        <f t="array" ref="M574">IF(H574=389865,"True")</f>
        <v>0</v>
      </c>
      <c r="N574" s="219" t="b">
        <f t="array" ref="N574">IF(K574=38986,"True")</f>
        <v>0</v>
      </c>
      <c r="O574" s="222" t="b">
        <f t="array" ref="O574">IF(H574='Defects Status'!$N$2,"True")</f>
        <v>0</v>
      </c>
      <c r="P574" s="223">
        <f t="array" ref="P574">'Defects Status'!$N$2-'All Defects'!H574</f>
        <v>39001</v>
      </c>
      <c r="Q574" s="222" t="str">
        <f t="array" ref="Q574">IF(P574&gt;10,"Greater",IF(AND(P574&gt;=5,P574&lt;=10),"Between","Less than"))</f>
        <v>Greater</v>
      </c>
      <c r="R574" s="222" t="str">
        <f t="array" ref="R574">CONCATENATE(T574,"+",D574,"+",Q574)</f>
        <v>Open++Greater</v>
      </c>
      <c r="S574" s="222" t="b">
        <f t="array" ref="S574">IF(K574='Defects Status'!$N$2,"True")</f>
        <v>0</v>
      </c>
      <c r="T574" s="222" t="str">
        <f t="array" ref="T574">IF(C574 &lt;&gt; "Ready for Re-test",IF(C574 &lt;&gt; "Closed","Open","Closed"),"Ready for Re-test")</f>
        <v>Open</v>
      </c>
    </row>
    <row r="575" spans="12:20" x14ac:dyDescent="0.2">
      <c r="L575" s="222" t="str">
        <f t="array" ref="L575">CONCATENATE(C575,"+",D575)</f>
        <v>+</v>
      </c>
      <c r="M575" s="219" t="b">
        <f t="array" ref="M575">IF(H575=389865,"True")</f>
        <v>0</v>
      </c>
      <c r="N575" s="219" t="b">
        <f t="array" ref="N575">IF(K575=38986,"True")</f>
        <v>0</v>
      </c>
      <c r="O575" s="222" t="b">
        <f t="array" ref="O575">IF(H575='Defects Status'!$N$2,"True")</f>
        <v>0</v>
      </c>
      <c r="P575" s="223">
        <f t="array" ref="P575">'Defects Status'!$N$2-'All Defects'!H575</f>
        <v>39001</v>
      </c>
      <c r="Q575" s="222" t="str">
        <f t="array" ref="Q575">IF(P575&gt;10,"Greater",IF(AND(P575&gt;=5,P575&lt;=10),"Between","Less than"))</f>
        <v>Greater</v>
      </c>
      <c r="R575" s="222" t="str">
        <f t="array" ref="R575">CONCATENATE(T575,"+",D575,"+",Q575)</f>
        <v>Open++Greater</v>
      </c>
      <c r="S575" s="222" t="b">
        <f t="array" ref="S575">IF(K575='Defects Status'!$N$2,"True")</f>
        <v>0</v>
      </c>
      <c r="T575" s="222" t="str">
        <f t="array" ref="T575">IF(C575 &lt;&gt; "Ready for Re-test",IF(C575 &lt;&gt; "Closed","Open","Closed"),"Ready for Re-test")</f>
        <v>Open</v>
      </c>
    </row>
    <row r="576" spans="12:20" x14ac:dyDescent="0.2">
      <c r="L576" s="222" t="str">
        <f t="array" ref="L576">CONCATENATE(C576,"+",D576)</f>
        <v>+</v>
      </c>
      <c r="M576" s="219" t="b">
        <f t="array" ref="M576">IF(H576=389865,"True")</f>
        <v>0</v>
      </c>
      <c r="N576" s="219" t="b">
        <f t="array" ref="N576">IF(K576=38986,"True")</f>
        <v>0</v>
      </c>
      <c r="O576" s="222" t="b">
        <f t="array" ref="O576">IF(H576='Defects Status'!$N$2,"True")</f>
        <v>0</v>
      </c>
      <c r="P576" s="223">
        <f t="array" ref="P576">'Defects Status'!$N$2-'All Defects'!H576</f>
        <v>39001</v>
      </c>
      <c r="Q576" s="222" t="str">
        <f t="array" ref="Q576">IF(P576&gt;10,"Greater",IF(AND(P576&gt;=5,P576&lt;=10),"Between","Less than"))</f>
        <v>Greater</v>
      </c>
      <c r="R576" s="222" t="str">
        <f t="array" ref="R576">CONCATENATE(T576,"+",D576,"+",Q576)</f>
        <v>Open++Greater</v>
      </c>
      <c r="S576" s="222" t="b">
        <f t="array" ref="S576">IF(K576='Defects Status'!$N$2,"True")</f>
        <v>0</v>
      </c>
      <c r="T576" s="222" t="str">
        <f t="array" ref="T576">IF(C576 &lt;&gt; "Ready for Re-test",IF(C576 &lt;&gt; "Closed","Open","Closed"),"Ready for Re-test")</f>
        <v>Open</v>
      </c>
    </row>
    <row r="577" spans="12:20" x14ac:dyDescent="0.2">
      <c r="L577" s="222" t="str">
        <f t="array" ref="L577">CONCATENATE(C577,"+",D577)</f>
        <v>+</v>
      </c>
      <c r="M577" s="219" t="b">
        <f t="array" ref="M577">IF(H577=389865,"True")</f>
        <v>0</v>
      </c>
      <c r="N577" s="219" t="b">
        <f t="array" ref="N577">IF(K577=38986,"True")</f>
        <v>0</v>
      </c>
      <c r="O577" s="222" t="b">
        <f t="array" ref="O577">IF(H577='Defects Status'!$N$2,"True")</f>
        <v>0</v>
      </c>
      <c r="P577" s="223">
        <f t="array" ref="P577">'Defects Status'!$N$2-'All Defects'!H577</f>
        <v>39001</v>
      </c>
      <c r="Q577" s="222" t="str">
        <f t="array" ref="Q577">IF(P577&gt;10,"Greater",IF(AND(P577&gt;=5,P577&lt;=10),"Between","Less than"))</f>
        <v>Greater</v>
      </c>
      <c r="R577" s="222" t="str">
        <f t="array" ref="R577">CONCATENATE(T577,"+",D577,"+",Q577)</f>
        <v>Open++Greater</v>
      </c>
      <c r="S577" s="222" t="b">
        <f t="array" ref="S577">IF(K577='Defects Status'!$N$2,"True")</f>
        <v>0</v>
      </c>
      <c r="T577" s="222" t="str">
        <f t="array" ref="T577">IF(C577 &lt;&gt; "Ready for Re-test",IF(C577 &lt;&gt; "Closed","Open","Closed"),"Ready for Re-test")</f>
        <v>Open</v>
      </c>
    </row>
    <row r="578" spans="12:20" x14ac:dyDescent="0.2">
      <c r="L578" s="222" t="str">
        <f t="array" ref="L578">CONCATENATE(C578,"+",D578)</f>
        <v>+</v>
      </c>
      <c r="M578" s="219" t="b">
        <f t="array" ref="M578">IF(H578=389865,"True")</f>
        <v>0</v>
      </c>
      <c r="N578" s="219" t="b">
        <f t="array" ref="N578">IF(K578=38986,"True")</f>
        <v>0</v>
      </c>
      <c r="O578" s="222" t="b">
        <f t="array" ref="O578">IF(H578='Defects Status'!$N$2,"True")</f>
        <v>0</v>
      </c>
      <c r="P578" s="223">
        <f t="array" ref="P578">'Defects Status'!$N$2-'All Defects'!H578</f>
        <v>39001</v>
      </c>
      <c r="Q578" s="222" t="str">
        <f t="array" ref="Q578">IF(P578&gt;10,"Greater",IF(AND(P578&gt;=5,P578&lt;=10),"Between","Less than"))</f>
        <v>Greater</v>
      </c>
      <c r="R578" s="222" t="str">
        <f t="array" ref="R578">CONCATENATE(T578,"+",D578,"+",Q578)</f>
        <v>Open++Greater</v>
      </c>
      <c r="S578" s="222" t="b">
        <f t="array" ref="S578">IF(K578='Defects Status'!$N$2,"True")</f>
        <v>0</v>
      </c>
      <c r="T578" s="222" t="str">
        <f t="array" ref="T578">IF(C578 &lt;&gt; "Ready for Re-test",IF(C578 &lt;&gt; "Closed","Open","Closed"),"Ready for Re-test")</f>
        <v>Open</v>
      </c>
    </row>
    <row r="579" spans="12:20" x14ac:dyDescent="0.2">
      <c r="L579" s="222" t="str">
        <f t="array" ref="L579">CONCATENATE(C579,"+",D579)</f>
        <v>+</v>
      </c>
      <c r="M579" s="219" t="b">
        <f t="array" ref="M579">IF(H579=38968,"True")</f>
        <v>0</v>
      </c>
      <c r="N579" s="219" t="b">
        <f t="array" ref="N579">IF(K579=38968,"True")</f>
        <v>0</v>
      </c>
      <c r="O579" s="222" t="b">
        <f t="array" ref="O579">IF(H579='Defects Status'!$N$2,"True")</f>
        <v>0</v>
      </c>
      <c r="P579" s="223">
        <f t="array" ref="P579">'Defects Status'!$N$2-'All Defects'!H579</f>
        <v>39001</v>
      </c>
      <c r="Q579" s="222" t="str">
        <f t="array" ref="Q579">IF(P579&gt;10,"Greater",IF(AND(P579&gt;=5,P579&lt;=10),"Between","Less than"))</f>
        <v>Greater</v>
      </c>
      <c r="R579" s="222" t="str">
        <f t="array" ref="R579">CONCATENATE(T579,"+",D579,"+",Q579)</f>
        <v>Open++Greater</v>
      </c>
      <c r="S579" s="222" t="b">
        <f t="array" ref="S579">IF(K579='Defects Status'!$N$2,"True")</f>
        <v>0</v>
      </c>
      <c r="T579" s="222" t="str">
        <f t="array" ref="T579">IF(C579 &lt;&gt; "Ready for Re-test",IF(C579 &lt;&gt; "Closed","Open","Closed"),"Ready for Re-test")</f>
        <v>Open</v>
      </c>
    </row>
    <row r="580" spans="12:20" x14ac:dyDescent="0.2">
      <c r="L580" s="222" t="str">
        <f t="array" ref="L580">CONCATENATE(C580,"+",D580)</f>
        <v>+</v>
      </c>
      <c r="M580" s="219" t="b">
        <f t="array" ref="M580">IF(H580=38968,"True")</f>
        <v>0</v>
      </c>
      <c r="N580" s="219" t="b">
        <f t="array" ref="N580">IF(K580=38968,"True")</f>
        <v>0</v>
      </c>
      <c r="O580" s="222" t="b">
        <f t="array" ref="O580">IF(H580='Defects Status'!$N$2,"True")</f>
        <v>0</v>
      </c>
      <c r="P580" s="223">
        <f t="array" ref="P580">'Defects Status'!$N$2-'All Defects'!H580</f>
        <v>39001</v>
      </c>
      <c r="Q580" s="222" t="str">
        <f t="array" ref="Q580">IF(P580&gt;10,"Greater",IF(AND(P580&gt;=5,P580&lt;=10),"Between","Less than"))</f>
        <v>Greater</v>
      </c>
      <c r="R580" s="222" t="str">
        <f t="array" ref="R580">CONCATENATE(T580,"+",D580,"+",Q580)</f>
        <v>Open++Greater</v>
      </c>
      <c r="S580" s="222" t="b">
        <f t="array" ref="S580">IF(K580='Defects Status'!$N$2,"True")</f>
        <v>0</v>
      </c>
      <c r="T580" s="222" t="str">
        <f t="array" ref="T580">IF(C580 &lt;&gt; "Ready for Re-test",IF(C580 &lt;&gt; "Closed","Open","Closed"),"Ready for Re-test")</f>
        <v>Open</v>
      </c>
    </row>
    <row r="581" spans="12:20" x14ac:dyDescent="0.2">
      <c r="L581" s="222" t="str">
        <f t="array" ref="L581">CONCATENATE(C581,"+",D581)</f>
        <v>+</v>
      </c>
      <c r="M581" s="219" t="b">
        <f t="array" ref="M581">IF(H581=38968,"True")</f>
        <v>0</v>
      </c>
      <c r="N581" s="219" t="b">
        <f t="array" ref="N581">IF(K581=38968,"True")</f>
        <v>0</v>
      </c>
      <c r="O581" s="222" t="b">
        <f t="array" ref="O581">IF(H581='Defects Status'!$N$2,"True")</f>
        <v>0</v>
      </c>
      <c r="P581" s="223">
        <f t="array" ref="P581">'Defects Status'!$N$2-'All Defects'!H581</f>
        <v>39001</v>
      </c>
      <c r="Q581" s="222" t="str">
        <f t="array" ref="Q581">IF(P581&gt;10,"Greater",IF(AND(P581&gt;=5,P581&lt;=10),"Between","Less than"))</f>
        <v>Greater</v>
      </c>
      <c r="R581" s="222" t="str">
        <f t="array" ref="R581">CONCATENATE(T581,"+",D581,"+",Q581)</f>
        <v>Open++Greater</v>
      </c>
      <c r="S581" s="222" t="b">
        <f t="array" ref="S581">IF(K581='Defects Status'!$N$2,"True")</f>
        <v>0</v>
      </c>
      <c r="T581" s="222" t="str">
        <f t="array" ref="T581">IF(C581 &lt;&gt; "Ready for Re-test",IF(C581 &lt;&gt; "Closed","Open","Closed"),"Ready for Re-test")</f>
        <v>Open</v>
      </c>
    </row>
    <row r="582" spans="12:20" x14ac:dyDescent="0.2">
      <c r="L582" s="222" t="str">
        <f t="array" ref="L582">CONCATENATE(C582,"+",D582)</f>
        <v>+</v>
      </c>
      <c r="M582" s="219" t="b">
        <f t="array" ref="M582">IF(H582=38968,"True")</f>
        <v>0</v>
      </c>
      <c r="N582" s="219" t="b">
        <f t="array" ref="N582">IF(K582=38968,"True")</f>
        <v>0</v>
      </c>
      <c r="O582" s="222" t="b">
        <f t="array" ref="O582">IF(H582='Defects Status'!$N$2,"True")</f>
        <v>0</v>
      </c>
      <c r="P582" s="223">
        <f t="array" ref="P582">'Defects Status'!$N$2-'All Defects'!H582</f>
        <v>39001</v>
      </c>
      <c r="Q582" s="222" t="str">
        <f t="array" ref="Q582">IF(P582&gt;10,"Greater",IF(AND(P582&gt;=5,P582&lt;=10),"Between","Less than"))</f>
        <v>Greater</v>
      </c>
      <c r="R582" s="222" t="str">
        <f t="array" ref="R582">CONCATENATE(T582,"+",D582,"+",Q582)</f>
        <v>Open++Greater</v>
      </c>
      <c r="S582" s="222" t="b">
        <f t="array" ref="S582">IF(K582='Defects Status'!$N$2,"True")</f>
        <v>0</v>
      </c>
      <c r="T582" s="222" t="str">
        <f t="array" ref="T582">IF(C582 &lt;&gt; "Ready for Re-test",IF(C582 &lt;&gt; "Closed","Open","Closed"),"Ready for Re-test")</f>
        <v>Open</v>
      </c>
    </row>
    <row r="583" spans="12:20" x14ac:dyDescent="0.2">
      <c r="L583" s="222" t="str">
        <f t="array" ref="L583">CONCATENATE(C583,"+",D583)</f>
        <v>+</v>
      </c>
      <c r="M583" s="219" t="b">
        <f t="array" ref="M583">IF(H583=38968,"True")</f>
        <v>0</v>
      </c>
      <c r="N583" s="219" t="b">
        <f t="array" ref="N583">IF(K583=38968,"True")</f>
        <v>0</v>
      </c>
      <c r="O583" s="222" t="b">
        <f t="array" ref="O583">IF(H583='Defects Status'!$N$2,"True")</f>
        <v>0</v>
      </c>
      <c r="P583" s="223">
        <f t="array" ref="P583">'Defects Status'!$N$2-'All Defects'!H583</f>
        <v>39001</v>
      </c>
      <c r="Q583" s="222" t="str">
        <f t="array" ref="Q583">IF(P583&gt;10,"Greater",IF(AND(P583&gt;=5,P583&lt;=10),"Between","Less than"))</f>
        <v>Greater</v>
      </c>
      <c r="R583" s="222" t="str">
        <f t="array" ref="R583">CONCATENATE(T583,"+",D583,"+",Q583)</f>
        <v>Open++Greater</v>
      </c>
      <c r="S583" s="222" t="b">
        <f t="array" ref="S583">IF(K583='Defects Status'!$N$2,"True")</f>
        <v>0</v>
      </c>
      <c r="T583" s="222" t="str">
        <f t="array" ref="T583">IF(C583 &lt;&gt; "Ready for Re-test",IF(C583 &lt;&gt; "Closed","Open","Closed"),"Ready for Re-test")</f>
        <v>Open</v>
      </c>
    </row>
    <row r="584" spans="12:20" x14ac:dyDescent="0.2">
      <c r="L584" s="222" t="str">
        <f t="array" ref="L584">CONCATENATE(C584,"+",D584)</f>
        <v>+</v>
      </c>
      <c r="M584" s="219" t="b">
        <f t="array" ref="M584">IF(H584=38968,"True")</f>
        <v>0</v>
      </c>
      <c r="N584" s="219" t="b">
        <f t="array" ref="N584">IF(K584=38968,"True")</f>
        <v>0</v>
      </c>
      <c r="O584" s="222" t="b">
        <f t="array" ref="O584">IF(H584='Defects Status'!$N$2,"True")</f>
        <v>0</v>
      </c>
      <c r="P584" s="223">
        <f t="array" ref="P584">'Defects Status'!$N$2-'All Defects'!H584</f>
        <v>39001</v>
      </c>
      <c r="Q584" s="222" t="str">
        <f t="array" ref="Q584">IF(P584&gt;10,"Greater",IF(AND(P584&gt;=5,P584&lt;=10),"Between","Less than"))</f>
        <v>Greater</v>
      </c>
      <c r="R584" s="222" t="str">
        <f t="array" ref="R584">CONCATENATE(T584,"+",D584,"+",Q584)</f>
        <v>Open++Greater</v>
      </c>
      <c r="S584" s="222" t="b">
        <f t="array" ref="S584">IF(K584='Defects Status'!$N$2,"True")</f>
        <v>0</v>
      </c>
      <c r="T584" s="222" t="str">
        <f t="array" ref="T584">IF(C584 &lt;&gt; "Ready for Re-test",IF(C584 &lt;&gt; "Closed","Open","Closed"),"Ready for Re-test")</f>
        <v>Open</v>
      </c>
    </row>
    <row r="585" spans="12:20" x14ac:dyDescent="0.2">
      <c r="L585" s="222" t="str">
        <f t="array" ref="L585">CONCATENATE(C585,"+",D585)</f>
        <v>+</v>
      </c>
      <c r="M585" s="219" t="b">
        <f t="array" ref="M585">IF(H585=38968,"True")</f>
        <v>0</v>
      </c>
      <c r="N585" s="219" t="b">
        <f t="array" ref="N585">IF(K585=38968,"True")</f>
        <v>0</v>
      </c>
      <c r="O585" s="222" t="b">
        <f t="array" ref="O585">IF(H585='Defects Status'!$N$2,"True")</f>
        <v>0</v>
      </c>
      <c r="P585" s="223">
        <f t="array" ref="P585">'Defects Status'!$N$2-'All Defects'!H585</f>
        <v>39001</v>
      </c>
      <c r="Q585" s="222" t="str">
        <f t="array" ref="Q585">IF(P585&gt;10,"Greater",IF(AND(P585&gt;=5,P585&lt;=10),"Between","Less than"))</f>
        <v>Greater</v>
      </c>
      <c r="R585" s="222" t="str">
        <f t="array" ref="R585">CONCATENATE(T585,"+",D585,"+",Q585)</f>
        <v>Open++Greater</v>
      </c>
      <c r="S585" s="222" t="b">
        <f t="array" ref="S585">IF(K585='Defects Status'!$N$2,"True")</f>
        <v>0</v>
      </c>
      <c r="T585" s="222" t="str">
        <f t="array" ref="T585">IF(C585 &lt;&gt; "Ready for Re-test",IF(C585 &lt;&gt; "Closed","Open","Closed"),"Ready for Re-test")</f>
        <v>Open</v>
      </c>
    </row>
    <row r="586" spans="12:20" x14ac:dyDescent="0.2">
      <c r="L586" s="222" t="str">
        <f t="array" ref="L586">CONCATENATE(C586,"+",D586)</f>
        <v>+</v>
      </c>
      <c r="M586" s="219" t="b">
        <f t="array" ref="M586">IF(H586=38968,"True")</f>
        <v>0</v>
      </c>
      <c r="N586" s="219" t="b">
        <f t="array" ref="N586">IF(K586=38968,"True")</f>
        <v>0</v>
      </c>
      <c r="O586" s="222" t="b">
        <f t="array" ref="O586">IF(H586='Defects Status'!$N$2,"True")</f>
        <v>0</v>
      </c>
      <c r="P586" s="223">
        <f t="array" ref="P586">'Defects Status'!$N$2-'All Defects'!H586</f>
        <v>39001</v>
      </c>
      <c r="Q586" s="222" t="str">
        <f t="array" ref="Q586">IF(P586&gt;10,"Greater",IF(AND(P586&gt;=5,P586&lt;=10),"Between","Less than"))</f>
        <v>Greater</v>
      </c>
      <c r="R586" s="222" t="str">
        <f t="array" ref="R586">CONCATENATE(T586,"+",D586,"+",Q586)</f>
        <v>Open++Greater</v>
      </c>
      <c r="S586" s="222" t="b">
        <f t="array" ref="S586">IF(K586='Defects Status'!$N$2,"True")</f>
        <v>0</v>
      </c>
      <c r="T586" s="222" t="str">
        <f t="array" ref="T586">IF(C586 &lt;&gt; "Ready for Re-test",IF(C586 &lt;&gt; "Closed","Open","Closed"),"Ready for Re-test")</f>
        <v>Open</v>
      </c>
    </row>
    <row r="587" spans="12:20" x14ac:dyDescent="0.2">
      <c r="L587" s="222" t="str">
        <f t="array" ref="L587">CONCATENATE(C587,"+",D587)</f>
        <v>+</v>
      </c>
      <c r="M587" s="219" t="b">
        <f t="array" ref="M587">IF(H587=38968,"True")</f>
        <v>0</v>
      </c>
      <c r="N587" s="219" t="b">
        <f t="array" ref="N587">IF(K587=38968,"True")</f>
        <v>0</v>
      </c>
      <c r="O587" s="222" t="b">
        <f t="array" ref="O587">IF(H587='Defects Status'!$N$2,"True")</f>
        <v>0</v>
      </c>
      <c r="P587" s="223">
        <f t="array" ref="P587">'Defects Status'!$N$2-'All Defects'!H587</f>
        <v>39001</v>
      </c>
      <c r="Q587" s="222" t="str">
        <f t="array" ref="Q587">IF(P587&gt;10,"Greater",IF(AND(P587&gt;=5,P587&lt;=10),"Between","Less than"))</f>
        <v>Greater</v>
      </c>
      <c r="R587" s="222" t="str">
        <f t="array" ref="R587">CONCATENATE(T587,"+",D587,"+",Q587)</f>
        <v>Open++Greater</v>
      </c>
      <c r="S587" s="222" t="b">
        <f t="array" ref="S587">IF(K587='Defects Status'!$N$2,"True")</f>
        <v>0</v>
      </c>
      <c r="T587" s="222" t="str">
        <f t="array" ref="T587">IF(C587 &lt;&gt; "Ready for Re-test",IF(C587 &lt;&gt; "Closed","Open","Closed"),"Ready for Re-test")</f>
        <v>Open</v>
      </c>
    </row>
    <row r="588" spans="12:20" x14ac:dyDescent="0.2">
      <c r="L588" s="222" t="str">
        <f t="array" ref="L588">CONCATENATE(C588,"+",D588)</f>
        <v>+</v>
      </c>
      <c r="M588" s="219" t="b">
        <f t="array" ref="M588">IF(H588=38968,"True")</f>
        <v>0</v>
      </c>
      <c r="N588" s="219" t="b">
        <f t="array" ref="N588">IF(K588=38968,"True")</f>
        <v>0</v>
      </c>
      <c r="O588" s="222" t="b">
        <f t="array" ref="O588">IF(H588='Defects Status'!$N$2,"True")</f>
        <v>0</v>
      </c>
      <c r="P588" s="223">
        <f t="array" ref="P588">'Defects Status'!$N$2-'All Defects'!H588</f>
        <v>39001</v>
      </c>
      <c r="Q588" s="222" t="str">
        <f t="array" ref="Q588">IF(P588&gt;10,"Greater",IF(AND(P588&gt;=5,P588&lt;=10),"Between","Less than"))</f>
        <v>Greater</v>
      </c>
      <c r="R588" s="222" t="str">
        <f t="array" ref="R588">CONCATENATE(T588,"+",D588,"+",Q588)</f>
        <v>Open++Greater</v>
      </c>
      <c r="S588" s="222" t="b">
        <f t="array" ref="S588">IF(K588='Defects Status'!$N$2,"True")</f>
        <v>0</v>
      </c>
      <c r="T588" s="222" t="str">
        <f t="array" ref="T588">IF(C588 &lt;&gt; "Ready for Re-test",IF(C588 &lt;&gt; "Closed","Open","Closed"),"Ready for Re-test")</f>
        <v>Open</v>
      </c>
    </row>
    <row r="589" spans="12:20" x14ac:dyDescent="0.2">
      <c r="L589" s="222" t="str">
        <f t="array" ref="L589">CONCATENATE(C589,"+",D589)</f>
        <v>+</v>
      </c>
      <c r="M589" s="219" t="b">
        <f t="array" ref="M589">IF(H589=38968,"True")</f>
        <v>0</v>
      </c>
      <c r="N589" s="219" t="b">
        <f t="array" ref="N589">IF(K589=38968,"True")</f>
        <v>0</v>
      </c>
      <c r="O589" s="222" t="b">
        <f t="array" ref="O589">IF(H589='Defects Status'!$N$2,"True")</f>
        <v>0</v>
      </c>
      <c r="P589" s="223">
        <f t="array" ref="P589">'Defects Status'!$N$2-'All Defects'!H589</f>
        <v>39001</v>
      </c>
      <c r="Q589" s="222" t="str">
        <f t="array" ref="Q589">IF(P589&gt;10,"Greater",IF(AND(P589&gt;=5,P589&lt;=10),"Between","Less than"))</f>
        <v>Greater</v>
      </c>
      <c r="R589" s="222" t="str">
        <f t="array" ref="R589">CONCATENATE(T589,"+",D589,"+",Q589)</f>
        <v>Open++Greater</v>
      </c>
      <c r="S589" s="222" t="b">
        <f t="array" ref="S589">IF(K589='Defects Status'!$N$2,"True")</f>
        <v>0</v>
      </c>
      <c r="T589" s="222" t="str">
        <f t="array" ref="T589">IF(C589 &lt;&gt; "Ready for Re-test",IF(C589 &lt;&gt; "Closed","Open","Closed"),"Ready for Re-test")</f>
        <v>Open</v>
      </c>
    </row>
    <row r="590" spans="12:20" x14ac:dyDescent="0.2">
      <c r="L590" s="222" t="str">
        <f t="array" ref="L590">CONCATENATE(C590,"+",D590)</f>
        <v>+</v>
      </c>
      <c r="M590" s="219" t="b">
        <f t="array" ref="M590">IF(H590=38968,"True")</f>
        <v>0</v>
      </c>
      <c r="N590" s="219" t="b">
        <f t="array" ref="N590">IF(K590=38968,"True")</f>
        <v>0</v>
      </c>
      <c r="O590" s="222" t="b">
        <f t="array" ref="O590">IF(H590='Defects Status'!$N$2,"True")</f>
        <v>0</v>
      </c>
      <c r="P590" s="223">
        <f t="array" ref="P590">'Defects Status'!$N$2-'All Defects'!H590</f>
        <v>39001</v>
      </c>
      <c r="Q590" s="222" t="str">
        <f t="array" ref="Q590">IF(P590&gt;10,"Greater",IF(AND(P590&gt;=5,P590&lt;=10),"Between","Less than"))</f>
        <v>Greater</v>
      </c>
      <c r="R590" s="222" t="str">
        <f t="array" ref="R590">CONCATENATE(T590,"+",D590,"+",Q590)</f>
        <v>Open++Greater</v>
      </c>
      <c r="S590" s="222" t="b">
        <f t="array" ref="S590">IF(K590='Defects Status'!$N$2,"True")</f>
        <v>0</v>
      </c>
      <c r="T590" s="222" t="str">
        <f t="array" ref="T590">IF(C590 &lt;&gt; "Ready for Re-test",IF(C590 &lt;&gt; "Closed","Open","Closed"),"Ready for Re-test")</f>
        <v>Open</v>
      </c>
    </row>
    <row r="591" spans="12:20" x14ac:dyDescent="0.2">
      <c r="L591" s="222" t="str">
        <f t="array" ref="L591">CONCATENATE(C591,"+",D591)</f>
        <v>+</v>
      </c>
      <c r="M591" s="219" t="b">
        <f t="array" ref="M591">IF(H591=38968,"True")</f>
        <v>0</v>
      </c>
      <c r="N591" s="219" t="b">
        <f t="array" ref="N591">IF(K591=38968,"True")</f>
        <v>0</v>
      </c>
      <c r="O591" s="222" t="b">
        <f t="array" ref="O591">IF(H591='Defects Status'!$N$2,"True")</f>
        <v>0</v>
      </c>
      <c r="P591" s="223">
        <f t="array" ref="P591">'Defects Status'!$N$2-'All Defects'!H591</f>
        <v>39001</v>
      </c>
      <c r="Q591" s="222" t="str">
        <f t="array" ref="Q591">IF(P591&gt;10,"Greater",IF(AND(P591&gt;=5,P591&lt;=10),"Between","Less than"))</f>
        <v>Greater</v>
      </c>
      <c r="R591" s="222" t="str">
        <f t="array" ref="R591">CONCATENATE(T591,"+",D591,"+",Q591)</f>
        <v>Open++Greater</v>
      </c>
      <c r="S591" s="222" t="b">
        <f t="array" ref="S591">IF(K591='Defects Status'!$N$2,"True")</f>
        <v>0</v>
      </c>
      <c r="T591" s="222" t="str">
        <f t="array" ref="T591">IF(C591 &lt;&gt; "Ready for Re-test",IF(C591 &lt;&gt; "Closed","Open","Closed"),"Ready for Re-test")</f>
        <v>Open</v>
      </c>
    </row>
    <row r="592" spans="12:20" x14ac:dyDescent="0.2">
      <c r="L592" s="222" t="str">
        <f t="array" ref="L592">CONCATENATE(C592,"+",D592)</f>
        <v>+</v>
      </c>
      <c r="M592" s="219" t="b">
        <f t="array" ref="M592">IF(H592=38968,"True")</f>
        <v>0</v>
      </c>
      <c r="N592" s="219" t="b">
        <f t="array" ref="N592">IF(K592=38968,"True")</f>
        <v>0</v>
      </c>
      <c r="O592" s="222" t="b">
        <f t="array" ref="O592">IF(H592='Defects Status'!$N$2,"True")</f>
        <v>0</v>
      </c>
      <c r="P592" s="223">
        <f t="array" ref="P592">'Defects Status'!$N$2-'All Defects'!H592</f>
        <v>39001</v>
      </c>
      <c r="Q592" s="222" t="str">
        <f t="array" ref="Q592">IF(P592&gt;10,"Greater",IF(AND(P592&gt;=5,P592&lt;=10),"Between","Less than"))</f>
        <v>Greater</v>
      </c>
      <c r="R592" s="222" t="str">
        <f t="array" ref="R592">CONCATENATE(T592,"+",D592,"+",Q592)</f>
        <v>Open++Greater</v>
      </c>
      <c r="S592" s="222" t="b">
        <f t="array" ref="S592">IF(K592='Defects Status'!$N$2,"True")</f>
        <v>0</v>
      </c>
      <c r="T592" s="222" t="str">
        <f t="array" ref="T592">IF(C592 &lt;&gt; "Ready for Re-test",IF(C592 &lt;&gt; "Closed","Open","Closed"),"Ready for Re-test")</f>
        <v>Open</v>
      </c>
    </row>
    <row r="593" spans="12:20" x14ac:dyDescent="0.2">
      <c r="L593" s="222" t="str">
        <f t="array" ref="L593">CONCATENATE(C593,"+",D593)</f>
        <v>+</v>
      </c>
      <c r="M593" s="219" t="b">
        <f t="array" ref="M593">IF(H593=38968,"True")</f>
        <v>0</v>
      </c>
      <c r="N593" s="219" t="b">
        <f t="array" ref="N593">IF(K593=38968,"True")</f>
        <v>0</v>
      </c>
      <c r="O593" s="222" t="b">
        <f t="array" ref="O593">IF(H593='Defects Status'!$N$2,"True")</f>
        <v>0</v>
      </c>
      <c r="P593" s="223">
        <f t="array" ref="P593">'Defects Status'!$N$2-'All Defects'!H593</f>
        <v>39001</v>
      </c>
      <c r="Q593" s="222" t="str">
        <f t="array" ref="Q593">IF(P593&gt;10,"Greater",IF(AND(P593&gt;=5,P593&lt;=10),"Between","Less than"))</f>
        <v>Greater</v>
      </c>
      <c r="R593" s="222" t="str">
        <f t="array" ref="R593">CONCATENATE(T593,"+",D593,"+",Q593)</f>
        <v>Open++Greater</v>
      </c>
      <c r="S593" s="222" t="b">
        <f t="array" ref="S593">IF(K593='Defects Status'!$N$2,"True")</f>
        <v>0</v>
      </c>
      <c r="T593" s="222" t="str">
        <f t="array" ref="T593">IF(C593 &lt;&gt; "Ready for Re-test",IF(C593 &lt;&gt; "Closed","Open","Closed"),"Ready for Re-test")</f>
        <v>Open</v>
      </c>
    </row>
    <row r="594" spans="12:20" x14ac:dyDescent="0.2">
      <c r="L594" s="222" t="str">
        <f t="array" ref="L594">CONCATENATE(C594,"+",D594)</f>
        <v>+</v>
      </c>
      <c r="M594" s="219" t="b">
        <f t="array" ref="M594">IF(H594=38968,"True")</f>
        <v>0</v>
      </c>
      <c r="N594" s="219" t="b">
        <f t="array" ref="N594">IF(K594=38968,"True")</f>
        <v>0</v>
      </c>
      <c r="O594" s="222" t="b">
        <f t="array" ref="O594">IF(H594='Defects Status'!$N$2,"True")</f>
        <v>0</v>
      </c>
      <c r="P594" s="223">
        <f t="array" ref="P594">'Defects Status'!$N$2-'All Defects'!H594</f>
        <v>39001</v>
      </c>
      <c r="Q594" s="222" t="str">
        <f t="array" ref="Q594">IF(P594&gt;10,"Greater",IF(AND(P594&gt;=5,P594&lt;=10),"Between","Less than"))</f>
        <v>Greater</v>
      </c>
      <c r="R594" s="222" t="str">
        <f t="array" ref="R594">CONCATENATE(T594,"+",D594,"+",Q594)</f>
        <v>Open++Greater</v>
      </c>
      <c r="S594" s="222" t="b">
        <f t="array" ref="S594">IF(K594='Defects Status'!$N$2,"True")</f>
        <v>0</v>
      </c>
      <c r="T594" s="222" t="str">
        <f t="array" ref="T594">IF(C594 &lt;&gt; "Ready for Re-test",IF(C594 &lt;&gt; "Closed","Open","Closed"),"Ready for Re-test")</f>
        <v>Open</v>
      </c>
    </row>
    <row r="595" spans="12:20" x14ac:dyDescent="0.2">
      <c r="L595" s="222" t="str">
        <f t="array" ref="L595">CONCATENATE(C595,"+",D595)</f>
        <v>+</v>
      </c>
      <c r="M595" s="219" t="b">
        <f t="array" ref="M595">IF(H595=38968,"True")</f>
        <v>0</v>
      </c>
      <c r="N595" s="219" t="b">
        <f t="array" ref="N595">IF(K595=38968,"True")</f>
        <v>0</v>
      </c>
      <c r="O595" s="222" t="b">
        <f t="array" ref="O595">IF(H595='Defects Status'!$N$2,"True")</f>
        <v>0</v>
      </c>
      <c r="P595" s="223">
        <f t="array" ref="P595">'Defects Status'!$N$2-'All Defects'!H595</f>
        <v>39001</v>
      </c>
      <c r="Q595" s="222" t="str">
        <f t="array" ref="Q595">IF(P595&gt;10,"Greater",IF(AND(P595&gt;=5,P595&lt;=10),"Between","Less than"))</f>
        <v>Greater</v>
      </c>
      <c r="R595" s="222" t="str">
        <f t="array" ref="R595">CONCATENATE(T595,"+",D595,"+",Q595)</f>
        <v>Open++Greater</v>
      </c>
      <c r="S595" s="222" t="b">
        <f t="array" ref="S595">IF(K595='Defects Status'!$N$2,"True")</f>
        <v>0</v>
      </c>
      <c r="T595" s="222" t="str">
        <f t="array" ref="T595">IF(C595 &lt;&gt; "Ready for Re-test",IF(C595 &lt;&gt; "Closed","Open","Closed"),"Ready for Re-test")</f>
        <v>Open</v>
      </c>
    </row>
    <row r="596" spans="12:20" x14ac:dyDescent="0.2">
      <c r="L596" s="222" t="str">
        <f t="array" ref="L596">CONCATENATE(C596,"+",D596)</f>
        <v>+</v>
      </c>
      <c r="M596" s="219" t="b">
        <f t="array" ref="M596">IF(H596=38968,"True")</f>
        <v>0</v>
      </c>
      <c r="N596" s="219" t="b">
        <f t="array" ref="N596">IF(K596=38968,"True")</f>
        <v>0</v>
      </c>
      <c r="O596" s="222" t="b">
        <f t="array" ref="O596">IF(H596='Defects Status'!$N$2,"True")</f>
        <v>0</v>
      </c>
      <c r="P596" s="223">
        <f t="array" ref="P596">'Defects Status'!$N$2-'All Defects'!H596</f>
        <v>39001</v>
      </c>
      <c r="Q596" s="222" t="str">
        <f t="array" ref="Q596">IF(P596&gt;10,"Greater",IF(AND(P596&gt;=5,P596&lt;=10),"Between","Less than"))</f>
        <v>Greater</v>
      </c>
      <c r="R596" s="222" t="str">
        <f t="array" ref="R596">CONCATENATE(T596,"+",D596,"+",Q596)</f>
        <v>Open++Greater</v>
      </c>
      <c r="S596" s="222" t="b">
        <f t="array" ref="S596">IF(K596='Defects Status'!$N$2,"True")</f>
        <v>0</v>
      </c>
      <c r="T596" s="222" t="str">
        <f t="array" ref="T596">IF(C596 &lt;&gt; "Ready for Re-test",IF(C596 &lt;&gt; "Closed","Open","Closed"),"Ready for Re-test")</f>
        <v>Open</v>
      </c>
    </row>
    <row r="597" spans="12:20" x14ac:dyDescent="0.2">
      <c r="L597" s="222" t="str">
        <f t="array" ref="L597">CONCATENATE(C597,"+",D597)</f>
        <v>+</v>
      </c>
      <c r="M597" s="219" t="b">
        <f t="array" ref="M597">IF(H597=38968,"True")</f>
        <v>0</v>
      </c>
      <c r="N597" s="219" t="b">
        <f t="array" ref="N597">IF(K597=38968,"True")</f>
        <v>0</v>
      </c>
      <c r="O597" s="222" t="b">
        <f t="array" ref="O597">IF(H597='Defects Status'!$N$2,"True")</f>
        <v>0</v>
      </c>
      <c r="P597" s="223">
        <f t="array" ref="P597">'Defects Status'!$N$2-'All Defects'!H597</f>
        <v>39001</v>
      </c>
      <c r="Q597" s="222" t="str">
        <f t="array" ref="Q597">IF(P597&gt;10,"Greater",IF(AND(P597&gt;=5,P597&lt;=10),"Between","Less than"))</f>
        <v>Greater</v>
      </c>
      <c r="R597" s="222" t="str">
        <f t="array" ref="R597">CONCATENATE(T597,"+",D597,"+",Q597)</f>
        <v>Open++Greater</v>
      </c>
      <c r="S597" s="222" t="b">
        <f t="array" ref="S597">IF(K597='Defects Status'!$N$2,"True")</f>
        <v>0</v>
      </c>
      <c r="T597" s="222" t="str">
        <f t="array" ref="T597">IF(C597 &lt;&gt; "Ready for Re-test",IF(C597 &lt;&gt; "Closed","Open","Closed"),"Ready for Re-test")</f>
        <v>Open</v>
      </c>
    </row>
    <row r="598" spans="12:20" x14ac:dyDescent="0.2">
      <c r="L598" s="222" t="str">
        <f t="array" ref="L598">CONCATENATE(C598,"+",D598)</f>
        <v>+</v>
      </c>
      <c r="M598" s="219" t="b">
        <f t="array" ref="M598">IF(H598=38968,"True")</f>
        <v>0</v>
      </c>
      <c r="N598" s="219" t="b">
        <f t="array" ref="N598">IF(K598=38968,"True")</f>
        <v>0</v>
      </c>
      <c r="O598" s="222" t="b">
        <f t="array" ref="O598">IF(H598='Defects Status'!$N$2,"True")</f>
        <v>0</v>
      </c>
      <c r="P598" s="223">
        <f t="array" ref="P598">'Defects Status'!$N$2-'All Defects'!H598</f>
        <v>39001</v>
      </c>
      <c r="Q598" s="222" t="str">
        <f t="array" ref="Q598">IF(P598&gt;10,"Greater",IF(AND(P598&gt;=5,P598&lt;=10),"Between","Less than"))</f>
        <v>Greater</v>
      </c>
      <c r="R598" s="222" t="str">
        <f t="array" ref="R598">CONCATENATE(T598,"+",D598,"+",Q598)</f>
        <v>Open++Greater</v>
      </c>
      <c r="S598" s="222" t="b">
        <f t="array" ref="S598">IF(K598='Defects Status'!$N$2,"True")</f>
        <v>0</v>
      </c>
      <c r="T598" s="222" t="str">
        <f t="array" ref="T598">IF(C598 &lt;&gt; "Ready for Re-test",IF(C598 &lt;&gt; "Closed","Open","Closed"),"Ready for Re-test")</f>
        <v>Open</v>
      </c>
    </row>
    <row r="599" spans="12:20" x14ac:dyDescent="0.2">
      <c r="L599" s="222" t="str">
        <f t="array" ref="L599">CONCATENATE(C599,"+",D599)</f>
        <v>+</v>
      </c>
      <c r="M599" s="219" t="b">
        <f t="array" ref="M599">IF(H599=38968,"True")</f>
        <v>0</v>
      </c>
      <c r="N599" s="219" t="b">
        <f t="array" ref="N599">IF(K599=38968,"True")</f>
        <v>0</v>
      </c>
      <c r="O599" s="222" t="b">
        <f t="array" ref="O599">IF(H599='Defects Status'!$N$2,"True")</f>
        <v>0</v>
      </c>
      <c r="P599" s="223">
        <f t="array" ref="P599">'Defects Status'!$N$2-'All Defects'!H599</f>
        <v>39001</v>
      </c>
      <c r="Q599" s="222" t="str">
        <f t="array" ref="Q599">IF(P599&gt;10,"Greater",IF(AND(P599&gt;=5,P599&lt;=10),"Between","Less than"))</f>
        <v>Greater</v>
      </c>
      <c r="R599" s="222" t="str">
        <f t="array" ref="R599">CONCATENATE(T599,"+",D599,"+",Q599)</f>
        <v>Open++Greater</v>
      </c>
      <c r="S599" s="222" t="b">
        <f t="array" ref="S599">IF(K599='Defects Status'!$N$2,"True")</f>
        <v>0</v>
      </c>
      <c r="T599" s="222" t="str">
        <f t="array" ref="T599">IF(C599 &lt;&gt; "Ready for Re-test",IF(C599 &lt;&gt; "Closed","Open","Closed"),"Ready for Re-test")</f>
        <v>Open</v>
      </c>
    </row>
    <row r="600" spans="12:20" x14ac:dyDescent="0.2">
      <c r="L600" s="222" t="str">
        <f t="array" ref="L600">CONCATENATE(C600,"+",D600)</f>
        <v>+</v>
      </c>
      <c r="M600" s="219" t="b">
        <f t="array" ref="M600">IF(H600=38968,"True")</f>
        <v>0</v>
      </c>
      <c r="N600" s="219" t="b">
        <f t="array" ref="N600">IF(K600=38968,"True")</f>
        <v>0</v>
      </c>
      <c r="O600" s="222" t="b">
        <f t="array" ref="O600">IF(H600='Defects Status'!$N$2,"True")</f>
        <v>0</v>
      </c>
      <c r="P600" s="223">
        <f t="array" ref="P600">'Defects Status'!$N$2-'All Defects'!H600</f>
        <v>39001</v>
      </c>
      <c r="Q600" s="222" t="str">
        <f t="array" ref="Q600">IF(P600&gt;10,"Greater",IF(AND(P600&gt;=5,P600&lt;=10),"Between","Less than"))</f>
        <v>Greater</v>
      </c>
      <c r="R600" s="222" t="str">
        <f t="array" ref="R600">CONCATENATE(T600,"+",D600,"+",Q600)</f>
        <v>Open++Greater</v>
      </c>
      <c r="S600" s="222" t="b">
        <f t="array" ref="S600">IF(K600='Defects Status'!$N$2,"True")</f>
        <v>0</v>
      </c>
      <c r="T600" s="222" t="str">
        <f t="array" ref="T600">IF(C600 &lt;&gt; "Ready for Re-test",IF(C600 &lt;&gt; "Closed","Open","Closed"),"Ready for Re-test")</f>
        <v>Open</v>
      </c>
    </row>
    <row r="601" spans="12:20" x14ac:dyDescent="0.2">
      <c r="L601" s="222" t="str">
        <f t="array" ref="L601">CONCATENATE(C601,"+",D601)</f>
        <v>+</v>
      </c>
      <c r="M601" s="222" t="b">
        <f t="array" ref="M601">IF(H601=38923,"True")</f>
        <v>0</v>
      </c>
      <c r="N601" s="222" t="b">
        <f t="array" ref="N601">IF(K601=38923,"True")</f>
        <v>0</v>
      </c>
      <c r="O601" s="222" t="b">
        <f t="array" ref="O601">IF(H601='Defects Status'!$N$2,"True")</f>
        <v>0</v>
      </c>
      <c r="P601" s="223">
        <f t="array" ref="P601">'Defects Status'!$N$2-'All Defects'!H601</f>
        <v>39001</v>
      </c>
      <c r="Q601" s="222" t="str">
        <f t="array" ref="Q601">IF(P601&gt;10,"Greater",IF(AND(P601&gt;=5,P601&lt;=10),"Between","Less than"))</f>
        <v>Greater</v>
      </c>
      <c r="R601" s="222" t="str">
        <f t="array" ref="R601">CONCATENATE(T601,"+",D601,"+",Q601)</f>
        <v>Open++Greater</v>
      </c>
      <c r="S601" s="222" t="b">
        <f t="array" ref="S601">IF(K601='Defects Status'!$N$2,"True")</f>
        <v>0</v>
      </c>
      <c r="T601" s="222" t="str">
        <f t="array" ref="T601">IF(C601 &lt;&gt; "Ready for Re-test",IF(C601 &lt;&gt; "Closed","Open","Closed"),"Ready for Re-test")</f>
        <v>Open</v>
      </c>
    </row>
    <row r="602" spans="12:20" x14ac:dyDescent="0.2">
      <c r="L602" s="222" t="str">
        <f t="array" ref="L602">CONCATENATE(C602,"+",D602)</f>
        <v>+</v>
      </c>
      <c r="M602" s="222" t="b">
        <f t="array" ref="M602">IF(H602=38923,"True")</f>
        <v>0</v>
      </c>
      <c r="N602" s="222" t="b">
        <f t="array" ref="N602">IF(K602=38923,"True")</f>
        <v>0</v>
      </c>
      <c r="O602" s="222" t="b">
        <f t="array" ref="O602">IF(H602='Defects Status'!$N$2,"True")</f>
        <v>0</v>
      </c>
      <c r="P602" s="223">
        <f t="array" ref="P602">'Defects Status'!$N$2-'All Defects'!H602</f>
        <v>39001</v>
      </c>
      <c r="Q602" s="222" t="str">
        <f t="array" ref="Q602">IF(P602&gt;10,"Greater",IF(AND(P602&gt;=5,P602&lt;=10),"Between","Less than"))</f>
        <v>Greater</v>
      </c>
      <c r="R602" s="222" t="str">
        <f t="array" ref="R602">CONCATENATE(T602,"+",D602,"+",Q602)</f>
        <v>Open++Greater</v>
      </c>
      <c r="S602" s="222" t="b">
        <f t="array" ref="S602">IF(K602='Defects Status'!$N$2,"True")</f>
        <v>0</v>
      </c>
      <c r="T602" s="222" t="str">
        <f t="array" ref="T602">IF(C602 &lt;&gt; "Ready for Re-test",IF(C602 &lt;&gt; "Closed","Open","Closed"),"Ready for Re-test")</f>
        <v>Open</v>
      </c>
    </row>
    <row r="603" spans="12:20" x14ac:dyDescent="0.2">
      <c r="L603" s="222" t="str">
        <f t="array" ref="L603">CONCATENATE(C603,"+",D603)</f>
        <v>+</v>
      </c>
      <c r="M603" s="222" t="b">
        <f t="array" ref="M603">IF(H603=38923,"True")</f>
        <v>0</v>
      </c>
      <c r="N603" s="222" t="b">
        <f t="array" ref="N603">IF(K603=38923,"True")</f>
        <v>0</v>
      </c>
      <c r="O603" s="222" t="b">
        <f t="array" ref="O603">IF(H603='Defects Status'!$N$2,"True")</f>
        <v>0</v>
      </c>
      <c r="P603" s="223">
        <f t="array" ref="P603">'Defects Status'!$N$2-'All Defects'!H603</f>
        <v>39001</v>
      </c>
      <c r="Q603" s="222" t="str">
        <f t="array" ref="Q603">IF(P603&gt;10,"Greater",IF(AND(P603&gt;=5,P603&lt;=10),"Between","Less than"))</f>
        <v>Greater</v>
      </c>
      <c r="R603" s="222" t="str">
        <f t="array" ref="R603">CONCATENATE(T603,"+",D603,"+",Q603)</f>
        <v>Open++Greater</v>
      </c>
      <c r="S603" s="222" t="b">
        <f t="array" ref="S603">IF(K603='Defects Status'!$N$2,"True")</f>
        <v>0</v>
      </c>
      <c r="T603" s="222" t="str">
        <f t="array" ref="T603">IF(C603 &lt;&gt; "Ready for Re-test",IF(C603 &lt;&gt; "Closed","Open","Closed"),"Ready for Re-test")</f>
        <v>Open</v>
      </c>
    </row>
    <row r="604" spans="12:20" x14ac:dyDescent="0.2">
      <c r="L604" s="222" t="str">
        <f t="array" ref="L604">CONCATENATE(C604,"+",D604)</f>
        <v>+</v>
      </c>
      <c r="M604" s="222" t="b">
        <f t="array" ref="M604">IF(H604=38923,"True")</f>
        <v>0</v>
      </c>
      <c r="N604" s="222" t="b">
        <f t="array" ref="N604">IF(K604=38923,"True")</f>
        <v>0</v>
      </c>
      <c r="O604" s="222" t="b">
        <f t="array" ref="O604">IF(H604='Defects Status'!$N$2,"True")</f>
        <v>0</v>
      </c>
      <c r="P604" s="223">
        <f t="array" ref="P604">'Defects Status'!$N$2-'All Defects'!H604</f>
        <v>39001</v>
      </c>
      <c r="Q604" s="222" t="str">
        <f t="array" ref="Q604">IF(P604&gt;10,"Greater",IF(AND(P604&gt;=5,P604&lt;=10),"Between","Less than"))</f>
        <v>Greater</v>
      </c>
      <c r="R604" s="222" t="str">
        <f t="array" ref="R604">CONCATENATE(T604,"+",D604,"+",Q604)</f>
        <v>Open++Greater</v>
      </c>
      <c r="S604" s="222" t="b">
        <f t="array" ref="S604">IF(K604='Defects Status'!$N$2,"True")</f>
        <v>0</v>
      </c>
      <c r="T604" s="222" t="str">
        <f t="array" ref="T604">IF(C604 &lt;&gt; "Ready for Re-test",IF(C604 &lt;&gt; "Closed","Open","Closed"),"Ready for Re-test")</f>
        <v>Open</v>
      </c>
    </row>
    <row r="605" spans="12:20" x14ac:dyDescent="0.2">
      <c r="L605" s="222" t="str">
        <f t="array" ref="L605">CONCATENATE(C605,"+",D605)</f>
        <v>+</v>
      </c>
      <c r="M605" s="222" t="b">
        <f t="array" ref="M605">IF(H605=38923,"True")</f>
        <v>0</v>
      </c>
      <c r="N605" s="222" t="b">
        <f t="array" ref="N605">IF(K605=38923,"True")</f>
        <v>0</v>
      </c>
      <c r="O605" s="222" t="b">
        <f t="array" ref="O605">IF(H605='Defects Status'!$N$2,"True")</f>
        <v>0</v>
      </c>
      <c r="P605" s="223">
        <f t="array" ref="P605">'Defects Status'!$N$2-'All Defects'!H605</f>
        <v>39001</v>
      </c>
      <c r="Q605" s="222" t="str">
        <f t="array" ref="Q605">IF(P605&gt;10,"Greater",IF(AND(P605&gt;=5,P605&lt;=10),"Between","Less than"))</f>
        <v>Greater</v>
      </c>
      <c r="R605" s="222" t="str">
        <f t="array" ref="R605">CONCATENATE(T605,"+",D605,"+",Q605)</f>
        <v>Open++Greater</v>
      </c>
      <c r="S605" s="222" t="b">
        <f t="array" ref="S605">IF(K605='Defects Status'!$N$2,"True")</f>
        <v>0</v>
      </c>
      <c r="T605" s="222" t="str">
        <f t="array" ref="T605">IF(C605 &lt;&gt; "Ready for Re-test",IF(C605 &lt;&gt; "Closed","Open","Closed"),"Ready for Re-test")</f>
        <v>Open</v>
      </c>
    </row>
    <row r="606" spans="12:20" x14ac:dyDescent="0.2">
      <c r="L606" s="222" t="str">
        <f t="array" ref="L606">CONCATENATE(C606,"+",D606)</f>
        <v>+</v>
      </c>
      <c r="M606" s="222" t="b">
        <f t="array" ref="M606">IF(H606=38923,"True")</f>
        <v>0</v>
      </c>
      <c r="N606" s="222" t="b">
        <f t="array" ref="N606">IF(K606=38923,"True")</f>
        <v>0</v>
      </c>
      <c r="O606" s="222" t="b">
        <f t="array" ref="O606">IF(H606='Defects Status'!$N$2,"True")</f>
        <v>0</v>
      </c>
      <c r="P606" s="223">
        <f t="array" ref="P606">'Defects Status'!$N$2-'All Defects'!H606</f>
        <v>39001</v>
      </c>
      <c r="Q606" s="222" t="str">
        <f t="array" ref="Q606">IF(P606&gt;10,"Greater",IF(AND(P606&gt;=5,P606&lt;=10),"Between","Less than"))</f>
        <v>Greater</v>
      </c>
      <c r="R606" s="222" t="str">
        <f t="array" ref="R606">CONCATENATE(T606,"+",D606,"+",Q606)</f>
        <v>Open++Greater</v>
      </c>
      <c r="S606" s="222" t="b">
        <f t="array" ref="S606">IF(K606='Defects Status'!$N$2,"True")</f>
        <v>0</v>
      </c>
      <c r="T606" s="222" t="str">
        <f t="array" ref="T606">IF(C606 &lt;&gt; "Ready for Re-test",IF(C606 &lt;&gt; "Closed","Open","Closed"),"Ready for Re-test")</f>
        <v>Open</v>
      </c>
    </row>
    <row r="607" spans="12:20" x14ac:dyDescent="0.2">
      <c r="L607" s="222" t="str">
        <f t="array" ref="L607">CONCATENATE(C607,"+",D607)</f>
        <v>+</v>
      </c>
      <c r="M607" s="222" t="b">
        <f t="array" ref="M607">IF(H607=38923,"True")</f>
        <v>0</v>
      </c>
      <c r="N607" s="222" t="b">
        <f t="array" ref="N607">IF(K607=38923,"True")</f>
        <v>0</v>
      </c>
      <c r="O607" s="222" t="b">
        <f t="array" ref="O607">IF(H607='Defects Status'!$N$2,"True")</f>
        <v>0</v>
      </c>
      <c r="P607" s="223">
        <f t="array" ref="P607">'Defects Status'!$N$2-'All Defects'!H607</f>
        <v>39001</v>
      </c>
      <c r="Q607" s="222" t="str">
        <f t="array" ref="Q607">IF(P607&gt;10,"Greater",IF(AND(P607&gt;=5,P607&lt;=10),"Between","Less than"))</f>
        <v>Greater</v>
      </c>
      <c r="R607" s="222" t="str">
        <f t="array" ref="R607">CONCATENATE(T607,"+",D607,"+",Q607)</f>
        <v>Open++Greater</v>
      </c>
      <c r="S607" s="222" t="b">
        <f t="array" ref="S607">IF(K607='Defects Status'!$N$2,"True")</f>
        <v>0</v>
      </c>
      <c r="T607" s="222" t="str">
        <f t="array" ref="T607">IF(C607 &lt;&gt; "Ready for Re-test",IF(C607 &lt;&gt; "Closed","Open","Closed"),"Ready for Re-test")</f>
        <v>Open</v>
      </c>
    </row>
    <row r="608" spans="12:20" x14ac:dyDescent="0.2">
      <c r="L608" s="222" t="str">
        <f t="array" ref="L608">CONCATENATE(C608,"+",D608)</f>
        <v>+</v>
      </c>
      <c r="M608" s="222" t="b">
        <f t="array" ref="M608">IF(H608=38923,"True")</f>
        <v>0</v>
      </c>
      <c r="N608" s="222" t="b">
        <f t="array" ref="N608">IF(K608=38923,"True")</f>
        <v>0</v>
      </c>
      <c r="O608" s="222" t="b">
        <f t="array" ref="O608">IF(H608='Defects Status'!$N$2,"True")</f>
        <v>0</v>
      </c>
      <c r="P608" s="223">
        <f t="array" ref="P608">'Defects Status'!$N$2-'All Defects'!H608</f>
        <v>39001</v>
      </c>
      <c r="Q608" s="222" t="str">
        <f t="array" ref="Q608">IF(P608&gt;10,"Greater",IF(AND(P608&gt;=5,P608&lt;=10),"Between","Less than"))</f>
        <v>Greater</v>
      </c>
      <c r="R608" s="222" t="str">
        <f t="array" ref="R608">CONCATENATE(T608,"+",D608,"+",Q608)</f>
        <v>Open++Greater</v>
      </c>
      <c r="S608" s="222" t="b">
        <f t="array" ref="S608">IF(K608='Defects Status'!$N$2,"True")</f>
        <v>0</v>
      </c>
      <c r="T608" s="222" t="str">
        <f t="array" ref="T608">IF(C608 &lt;&gt; "Ready for Re-test",IF(C608 &lt;&gt; "Closed","Open","Closed"),"Ready for Re-test")</f>
        <v>Open</v>
      </c>
    </row>
    <row r="609" spans="12:20" x14ac:dyDescent="0.2">
      <c r="L609" s="222" t="str">
        <f t="array" ref="L609">CONCATENATE(C609,"+",D609)</f>
        <v>+</v>
      </c>
      <c r="M609" s="222" t="b">
        <f t="array" ref="M609">IF(H609=38923,"True")</f>
        <v>0</v>
      </c>
      <c r="N609" s="222" t="b">
        <f t="array" ref="N609">IF(K609=38923,"True")</f>
        <v>0</v>
      </c>
      <c r="O609" s="222" t="b">
        <f t="array" ref="O609">IF(H609='Defects Status'!$N$2,"True")</f>
        <v>0</v>
      </c>
      <c r="P609" s="223">
        <f t="array" ref="P609">'Defects Status'!$N$2-'All Defects'!H609</f>
        <v>39001</v>
      </c>
      <c r="Q609" s="222" t="str">
        <f t="array" ref="Q609">IF(P609&gt;10,"Greater",IF(AND(P609&gt;=5,P609&lt;=10),"Between","Less than"))</f>
        <v>Greater</v>
      </c>
      <c r="R609" s="222" t="str">
        <f t="array" ref="R609">CONCATENATE(T609,"+",D609,"+",Q609)</f>
        <v>Open++Greater</v>
      </c>
      <c r="S609" s="222" t="b">
        <f t="array" ref="S609">IF(K609='Defects Status'!$N$2,"True")</f>
        <v>0</v>
      </c>
      <c r="T609" s="222" t="str">
        <f t="array" ref="T609">IF(C609 &lt;&gt; "Ready for Re-test",IF(C609 &lt;&gt; "Closed","Open","Closed"),"Ready for Re-test")</f>
        <v>Open</v>
      </c>
    </row>
    <row r="610" spans="12:20" x14ac:dyDescent="0.2">
      <c r="L610" s="222" t="str">
        <f t="array" ref="L610">CONCATENATE(C610,"+",D610)</f>
        <v>+</v>
      </c>
      <c r="M610" s="222" t="b">
        <f t="array" ref="M610">IF(H610=38923,"True")</f>
        <v>0</v>
      </c>
      <c r="N610" s="222" t="b">
        <f t="array" ref="N610">IF(K610=38923,"True")</f>
        <v>0</v>
      </c>
      <c r="O610" s="222" t="b">
        <f t="array" ref="O610">IF(H610='Defects Status'!$N$2,"True")</f>
        <v>0</v>
      </c>
      <c r="P610" s="223">
        <f t="array" ref="P610">'Defects Status'!$N$2-'All Defects'!H610</f>
        <v>39001</v>
      </c>
      <c r="Q610" s="222" t="str">
        <f t="array" ref="Q610">IF(P610&gt;10,"Greater",IF(AND(P610&gt;=5,P610&lt;=10),"Between","Less than"))</f>
        <v>Greater</v>
      </c>
      <c r="R610" s="222" t="str">
        <f t="array" ref="R610">CONCATENATE(T610,"+",D610,"+",Q610)</f>
        <v>Open++Greater</v>
      </c>
      <c r="S610" s="222" t="b">
        <f t="array" ref="S610">IF(K610='Defects Status'!$N$2,"True")</f>
        <v>0</v>
      </c>
      <c r="T610" s="222" t="str">
        <f t="array" ref="T610">IF(C610 &lt;&gt; "Ready for Re-test",IF(C610 &lt;&gt; "Closed","Open","Closed"),"Ready for Re-test")</f>
        <v>Open</v>
      </c>
    </row>
    <row r="611" spans="12:20" x14ac:dyDescent="0.2">
      <c r="L611" s="222" t="str">
        <f t="array" ref="L611">CONCATENATE(C611,"+",D611)</f>
        <v>+</v>
      </c>
      <c r="M611" s="222" t="b">
        <f t="array" ref="M611">IF(H611=38923,"True")</f>
        <v>0</v>
      </c>
      <c r="N611" s="222" t="b">
        <f t="array" ref="N611">IF(K611=38923,"True")</f>
        <v>0</v>
      </c>
      <c r="O611" s="222" t="b">
        <f t="array" ref="O611">IF(H611='Defects Status'!$N$2,"True")</f>
        <v>0</v>
      </c>
      <c r="P611" s="223">
        <f t="array" ref="P611">'Defects Status'!$N$2-'All Defects'!H611</f>
        <v>39001</v>
      </c>
      <c r="Q611" s="222" t="str">
        <f t="array" ref="Q611">IF(P611&gt;10,"Greater",IF(AND(P611&gt;=5,P611&lt;=10),"Between","Less than"))</f>
        <v>Greater</v>
      </c>
      <c r="R611" s="222" t="str">
        <f t="array" ref="R611">CONCATENATE(T611,"+",D611,"+",Q611)</f>
        <v>Open++Greater</v>
      </c>
      <c r="S611" s="222" t="b">
        <f t="array" ref="S611">IF(K611='Defects Status'!$N$2,"True")</f>
        <v>0</v>
      </c>
      <c r="T611" s="222" t="str">
        <f t="array" ref="T611">IF(C611 &lt;&gt; "Ready for Re-test",IF(C611 &lt;&gt; "Closed","Open","Closed"),"Ready for Re-test")</f>
        <v>Open</v>
      </c>
    </row>
    <row r="612" spans="12:20" x14ac:dyDescent="0.2">
      <c r="L612" s="222" t="str">
        <f t="array" ref="L612">CONCATENATE(C612,"+",D612)</f>
        <v>+</v>
      </c>
      <c r="M612" s="222" t="b">
        <f t="array" ref="M612">IF(H612=38923,"True")</f>
        <v>0</v>
      </c>
      <c r="N612" s="222" t="b">
        <f t="array" ref="N612">IF(K612=38923,"True")</f>
        <v>0</v>
      </c>
      <c r="O612" s="222" t="b">
        <f t="array" ref="O612">IF(H612='Defects Status'!$N$2,"True")</f>
        <v>0</v>
      </c>
      <c r="P612" s="223">
        <f t="array" ref="P612">'Defects Status'!$N$2-'All Defects'!H612</f>
        <v>39001</v>
      </c>
      <c r="Q612" s="222" t="str">
        <f t="array" ref="Q612">IF(P612&gt;10,"Greater",IF(AND(P612&gt;=5,P612&lt;=10),"Between","Less than"))</f>
        <v>Greater</v>
      </c>
      <c r="R612" s="222" t="str">
        <f t="array" ref="R612">CONCATENATE(T612,"+",D612,"+",Q612)</f>
        <v>Open++Greater</v>
      </c>
      <c r="S612" s="222" t="b">
        <f t="array" ref="S612">IF(K612='Defects Status'!$N$2,"True")</f>
        <v>0</v>
      </c>
      <c r="T612" s="222" t="str">
        <f t="array" ref="T612">IF(C612 &lt;&gt; "Ready for Re-test",IF(C612 &lt;&gt; "Closed","Open","Closed"),"Ready for Re-test")</f>
        <v>Open</v>
      </c>
    </row>
    <row r="613" spans="12:20" x14ac:dyDescent="0.2">
      <c r="L613" s="222" t="str">
        <f t="array" ref="L613">CONCATENATE(C613,"+",D613)</f>
        <v>+</v>
      </c>
      <c r="M613" s="222" t="b">
        <f t="array" ref="M613">IF(H613=38923,"True")</f>
        <v>0</v>
      </c>
      <c r="N613" s="222" t="b">
        <f t="array" ref="N613">IF(K613=38923,"True")</f>
        <v>0</v>
      </c>
      <c r="O613" s="222" t="b">
        <f t="array" ref="O613">IF(H613='Defects Status'!$N$2,"True")</f>
        <v>0</v>
      </c>
      <c r="P613" s="223">
        <f t="array" ref="P613">'Defects Status'!$N$2-'All Defects'!H613</f>
        <v>39001</v>
      </c>
      <c r="Q613" s="222" t="str">
        <f t="array" ref="Q613">IF(P613&gt;10,"Greater",IF(AND(P613&gt;=5,P613&lt;=10),"Between","Less than"))</f>
        <v>Greater</v>
      </c>
      <c r="R613" s="222" t="str">
        <f t="array" ref="R613">CONCATENATE(T613,"+",D613,"+",Q613)</f>
        <v>Open++Greater</v>
      </c>
      <c r="S613" s="222" t="b">
        <f t="array" ref="S613">IF(K613='Defects Status'!$N$2,"True")</f>
        <v>0</v>
      </c>
      <c r="T613" s="222" t="str">
        <f t="array" ref="T613">IF(C613 &lt;&gt; "Ready for Re-test",IF(C613 &lt;&gt; "Closed","Open","Closed"),"Ready for Re-test")</f>
        <v>Open</v>
      </c>
    </row>
    <row r="614" spans="12:20" x14ac:dyDescent="0.2">
      <c r="L614" s="222" t="str">
        <f t="array" ref="L614">CONCATENATE(C614,"+",D614)</f>
        <v>+</v>
      </c>
      <c r="M614" s="222" t="b">
        <f t="array" ref="M614">IF(H614=38923,"True")</f>
        <v>0</v>
      </c>
      <c r="N614" s="222" t="b">
        <f t="array" ref="N614">IF(K614=38923,"True")</f>
        <v>0</v>
      </c>
      <c r="O614" s="222" t="b">
        <f t="array" ref="O614">IF(H614='Defects Status'!$N$2,"True")</f>
        <v>0</v>
      </c>
      <c r="P614" s="223">
        <f t="array" ref="P614">'Defects Status'!$N$2-'All Defects'!H614</f>
        <v>39001</v>
      </c>
      <c r="Q614" s="222" t="str">
        <f t="array" ref="Q614">IF(P614&gt;10,"Greater",IF(AND(P614&gt;=5,P614&lt;=10),"Between","Less than"))</f>
        <v>Greater</v>
      </c>
      <c r="R614" s="222" t="str">
        <f t="array" ref="R614">CONCATENATE(T614,"+",D614,"+",Q614)</f>
        <v>Open++Greater</v>
      </c>
      <c r="S614" s="222" t="b">
        <f t="array" ref="S614">IF(K614='Defects Status'!$N$2,"True")</f>
        <v>0</v>
      </c>
      <c r="T614" s="222" t="str">
        <f t="array" ref="T614">IF(C614 &lt;&gt; "Ready for Re-test",IF(C614 &lt;&gt; "Closed","Open","Closed"),"Ready for Re-test")</f>
        <v>Open</v>
      </c>
    </row>
    <row r="615" spans="12:20" x14ac:dyDescent="0.2">
      <c r="L615" s="222" t="str">
        <f t="array" ref="L615">CONCATENATE(C615,"+",D615)</f>
        <v>+</v>
      </c>
      <c r="M615" s="222" t="b">
        <f t="array" ref="M615">IF(H615=38923,"True")</f>
        <v>0</v>
      </c>
      <c r="N615" s="222" t="b">
        <f t="array" ref="N615">IF(K615=38923,"True")</f>
        <v>0</v>
      </c>
      <c r="O615" s="222" t="b">
        <f t="array" ref="O615">IF(H615='Defects Status'!$N$2,"True")</f>
        <v>0</v>
      </c>
      <c r="P615" s="223">
        <f t="array" ref="P615">'Defects Status'!$N$2-'All Defects'!H615</f>
        <v>39001</v>
      </c>
      <c r="Q615" s="222" t="str">
        <f t="array" ref="Q615">IF(P615&gt;10,"Greater",IF(AND(P615&gt;=5,P615&lt;=10),"Between","Less than"))</f>
        <v>Greater</v>
      </c>
      <c r="R615" s="222" t="str">
        <f t="array" ref="R615">CONCATENATE(T615,"+",D615,"+",Q615)</f>
        <v>Open++Greater</v>
      </c>
      <c r="S615" s="222" t="b">
        <f t="array" ref="S615">IF(K615='Defects Status'!$N$2,"True")</f>
        <v>0</v>
      </c>
      <c r="T615" s="222" t="str">
        <f t="array" ref="T615">IF(C615 &lt;&gt; "Ready for Re-test",IF(C615 &lt;&gt; "Closed","Open","Closed"),"Ready for Re-test")</f>
        <v>Open</v>
      </c>
    </row>
    <row r="616" spans="12:20" x14ac:dyDescent="0.2">
      <c r="L616" s="222" t="str">
        <f t="array" ref="L616">CONCATENATE(C616,"+",D616)</f>
        <v>+</v>
      </c>
      <c r="M616" s="222" t="b">
        <f t="array" ref="M616">IF(H616=38923,"True")</f>
        <v>0</v>
      </c>
      <c r="N616" s="222" t="b">
        <f t="array" ref="N616">IF(K616=38923,"True")</f>
        <v>0</v>
      </c>
      <c r="O616" s="222" t="b">
        <f t="array" ref="O616">IF(H616='Defects Status'!$N$2,"True")</f>
        <v>0</v>
      </c>
      <c r="P616" s="223">
        <f t="array" ref="P616">'Defects Status'!$N$2-'All Defects'!H616</f>
        <v>39001</v>
      </c>
      <c r="Q616" s="222" t="str">
        <f t="array" ref="Q616">IF(P616&gt;10,"Greater",IF(AND(P616&gt;=5,P616&lt;=10),"Between","Less than"))</f>
        <v>Greater</v>
      </c>
      <c r="R616" s="222" t="str">
        <f t="array" ref="R616">CONCATENATE(T616,"+",D616,"+",Q616)</f>
        <v>Open++Greater</v>
      </c>
      <c r="S616" s="222" t="b">
        <f t="array" ref="S616">IF(K616='Defects Status'!$N$2,"True")</f>
        <v>0</v>
      </c>
      <c r="T616" s="222" t="str">
        <f t="array" ref="T616">IF(C616 &lt;&gt; "Ready for Re-test",IF(C616 &lt;&gt; "Closed","Open","Closed"),"Ready for Re-test")</f>
        <v>Open</v>
      </c>
    </row>
    <row r="617" spans="12:20" x14ac:dyDescent="0.2">
      <c r="L617" s="222" t="str">
        <f t="array" ref="L617">CONCATENATE(C617,"+",D617)</f>
        <v>+</v>
      </c>
      <c r="M617" s="222" t="b">
        <f t="array" ref="M617">IF(H617=38923,"True")</f>
        <v>0</v>
      </c>
      <c r="N617" s="222" t="b">
        <f t="array" ref="N617">IF(K617=38923,"True")</f>
        <v>0</v>
      </c>
      <c r="O617" s="222" t="b">
        <f t="array" ref="O617">IF(H617='Defects Status'!$N$2,"True")</f>
        <v>0</v>
      </c>
      <c r="P617" s="223">
        <f t="array" ref="P617">'Defects Status'!$N$2-'All Defects'!H617</f>
        <v>39001</v>
      </c>
      <c r="Q617" s="222" t="str">
        <f t="array" ref="Q617">IF(P617&gt;10,"Greater",IF(AND(P617&gt;=5,P617&lt;=10),"Between","Less than"))</f>
        <v>Greater</v>
      </c>
      <c r="R617" s="222" t="str">
        <f t="array" ref="R617">CONCATENATE(T617,"+",D617,"+",Q617)</f>
        <v>Open++Greater</v>
      </c>
      <c r="S617" s="222" t="b">
        <f t="array" ref="S617">IF(K617='Defects Status'!$N$2,"True")</f>
        <v>0</v>
      </c>
      <c r="T617" s="222" t="str">
        <f t="array" ref="T617">IF(C617 &lt;&gt; "Ready for Re-test",IF(C617 &lt;&gt; "Closed","Open","Closed"),"Ready for Re-test")</f>
        <v>Open</v>
      </c>
    </row>
    <row r="618" spans="12:20" x14ac:dyDescent="0.2">
      <c r="L618" s="222" t="str">
        <f t="array" ref="L618">CONCATENATE(C618,"+",D618)</f>
        <v>+</v>
      </c>
      <c r="M618" s="222" t="b">
        <f t="array" ref="M618">IF(H618=38923,"True")</f>
        <v>0</v>
      </c>
      <c r="N618" s="222" t="b">
        <f t="array" ref="N618">IF(K618=38923,"True")</f>
        <v>0</v>
      </c>
      <c r="O618" s="222" t="b">
        <f t="array" ref="O618">IF(H618='Defects Status'!$N$2,"True")</f>
        <v>0</v>
      </c>
      <c r="P618" s="223">
        <f t="array" ref="P618">'Defects Status'!$N$2-'All Defects'!H618</f>
        <v>39001</v>
      </c>
      <c r="Q618" s="222" t="str">
        <f t="array" ref="Q618">IF(P618&gt;10,"Greater",IF(AND(P618&gt;=5,P618&lt;=10),"Between","Less than"))</f>
        <v>Greater</v>
      </c>
      <c r="R618" s="222" t="str">
        <f t="array" ref="R618">CONCATENATE(T618,"+",D618,"+",Q618)</f>
        <v>Open++Greater</v>
      </c>
      <c r="S618" s="222" t="b">
        <f t="array" ref="S618">IF(K618='Defects Status'!$N$2,"True")</f>
        <v>0</v>
      </c>
      <c r="T618" s="222" t="str">
        <f t="array" ref="T618">IF(C618 &lt;&gt; "Ready for Re-test",IF(C618 &lt;&gt; "Closed","Open","Closed"),"Ready for Re-test")</f>
        <v>Open</v>
      </c>
    </row>
    <row r="619" spans="12:20" x14ac:dyDescent="0.2">
      <c r="L619" s="222" t="str">
        <f t="array" ref="L619">CONCATENATE(C619,"+",D619)</f>
        <v>+</v>
      </c>
      <c r="M619" s="222" t="b">
        <f t="array" ref="M619">IF(H619=38923,"True")</f>
        <v>0</v>
      </c>
      <c r="N619" s="222" t="b">
        <f t="array" ref="N619">IF(K619=38923,"True")</f>
        <v>0</v>
      </c>
      <c r="O619" s="222" t="b">
        <f t="array" ref="O619">IF(H619='Defects Status'!$N$2,"True")</f>
        <v>0</v>
      </c>
      <c r="P619" s="223">
        <f t="array" ref="P619">'Defects Status'!$N$2-'All Defects'!H619</f>
        <v>39001</v>
      </c>
      <c r="Q619" s="222" t="str">
        <f t="array" ref="Q619">IF(P619&gt;10,"Greater",IF(AND(P619&gt;=5,P619&lt;=10),"Between","Less than"))</f>
        <v>Greater</v>
      </c>
      <c r="R619" s="222" t="str">
        <f t="array" ref="R619">CONCATENATE(T619,"+",D619,"+",Q619)</f>
        <v>Open++Greater</v>
      </c>
      <c r="S619" s="222" t="b">
        <f t="array" ref="S619">IF(K619='Defects Status'!$N$2,"True")</f>
        <v>0</v>
      </c>
      <c r="T619" s="222" t="str">
        <f t="array" ref="T619">IF(C619 &lt;&gt; "Ready for Re-test",IF(C619 &lt;&gt; "Closed","Open","Closed"),"Ready for Re-test")</f>
        <v>Open</v>
      </c>
    </row>
    <row r="620" spans="12:20" x14ac:dyDescent="0.2">
      <c r="L620" s="222" t="str">
        <f t="array" ref="L620">CONCATENATE(C620,"+",D620)</f>
        <v>+</v>
      </c>
      <c r="M620" s="222" t="b">
        <f t="array" ref="M620">IF(H620=38923,"True")</f>
        <v>0</v>
      </c>
      <c r="N620" s="222" t="b">
        <f t="array" ref="N620">IF(K620=38923,"True")</f>
        <v>0</v>
      </c>
      <c r="O620" s="222" t="b">
        <f t="array" ref="O620">IF(H620='Defects Status'!$N$2,"True")</f>
        <v>0</v>
      </c>
      <c r="P620" s="223">
        <f t="array" ref="P620">'Defects Status'!$N$2-'All Defects'!H620</f>
        <v>39001</v>
      </c>
      <c r="Q620" s="222" t="str">
        <f t="array" ref="Q620">IF(P620&gt;10,"Greater",IF(AND(P620&gt;=5,P620&lt;=10),"Between","Less than"))</f>
        <v>Greater</v>
      </c>
      <c r="R620" s="222" t="str">
        <f t="array" ref="R620">CONCATENATE(T620,"+",D620,"+",Q620)</f>
        <v>Open++Greater</v>
      </c>
      <c r="S620" s="222" t="b">
        <f t="array" ref="S620">IF(K620='Defects Status'!$N$2,"True")</f>
        <v>0</v>
      </c>
      <c r="T620" s="222" t="str">
        <f t="array" ref="T620">IF(C620 &lt;&gt; "Ready for Re-test",IF(C620 &lt;&gt; "Closed","Open","Closed"),"Ready for Re-test")</f>
        <v>Open</v>
      </c>
    </row>
    <row r="621" spans="12:20" x14ac:dyDescent="0.2">
      <c r="L621" s="222" t="str">
        <f t="array" ref="L621">CONCATENATE(C621,"+",D621)</f>
        <v>+</v>
      </c>
      <c r="M621" s="222" t="b">
        <f t="array" ref="M621">IF(H621=38923,"True")</f>
        <v>0</v>
      </c>
      <c r="N621" s="222" t="b">
        <f t="array" ref="N621">IF(K621=38923,"True")</f>
        <v>0</v>
      </c>
      <c r="O621" s="222" t="b">
        <f t="array" ref="O621">IF(H621='Defects Status'!$N$2,"True")</f>
        <v>0</v>
      </c>
      <c r="P621" s="223">
        <f t="array" ref="P621">'Defects Status'!$N$2-'All Defects'!H621</f>
        <v>39001</v>
      </c>
      <c r="Q621" s="222" t="str">
        <f t="array" ref="Q621">IF(P621&gt;10,"Greater",IF(AND(P621&gt;=5,P621&lt;=10),"Between","Less than"))</f>
        <v>Greater</v>
      </c>
      <c r="R621" s="222" t="str">
        <f t="array" ref="R621">CONCATENATE(T621,"+",D621,"+",Q621)</f>
        <v>Open++Greater</v>
      </c>
      <c r="S621" s="222" t="b">
        <f t="array" ref="S621">IF(K621='Defects Status'!$N$2,"True")</f>
        <v>0</v>
      </c>
      <c r="T621" s="222" t="str">
        <f t="array" ref="T621">IF(C621 &lt;&gt; "Ready for Re-test",IF(C621 &lt;&gt; "Closed","Open","Closed"),"Ready for Re-test")</f>
        <v>Open</v>
      </c>
    </row>
    <row r="622" spans="12:20" x14ac:dyDescent="0.2">
      <c r="L622" s="222" t="str">
        <f t="array" ref="L622">CONCATENATE(C622,"+",D622)</f>
        <v>+</v>
      </c>
      <c r="M622" s="222" t="b">
        <f t="array" ref="M622">IF(H622=38923,"True")</f>
        <v>0</v>
      </c>
      <c r="N622" s="222" t="b">
        <f t="array" ref="N622">IF(K622=38923,"True")</f>
        <v>0</v>
      </c>
      <c r="O622" s="222" t="b">
        <f t="array" ref="O622">IF(H622='Defects Status'!$N$2,"True")</f>
        <v>0</v>
      </c>
      <c r="P622" s="223">
        <f t="array" ref="P622">'Defects Status'!$N$2-'All Defects'!H622</f>
        <v>39001</v>
      </c>
      <c r="Q622" s="222" t="str">
        <f t="array" ref="Q622">IF(P622&gt;10,"Greater",IF(AND(P622&gt;=5,P622&lt;=10),"Between","Less than"))</f>
        <v>Greater</v>
      </c>
      <c r="R622" s="222" t="str">
        <f t="array" ref="R622">CONCATENATE(T622,"+",D622,"+",Q622)</f>
        <v>Open++Greater</v>
      </c>
      <c r="S622" s="222" t="b">
        <f t="array" ref="S622">IF(K622='Defects Status'!$N$2,"True")</f>
        <v>0</v>
      </c>
      <c r="T622" s="222" t="str">
        <f t="array" ref="T622">IF(C622 &lt;&gt; "Ready for Re-test",IF(C622 &lt;&gt; "Closed","Open","Closed"),"Ready for Re-test")</f>
        <v>Open</v>
      </c>
    </row>
    <row r="623" spans="12:20" x14ac:dyDescent="0.2">
      <c r="L623" s="222" t="str">
        <f t="array" ref="L623">CONCATENATE(C623,"+",D623)</f>
        <v>+</v>
      </c>
      <c r="M623" s="222" t="b">
        <f t="array" ref="M623">IF(H623=38923,"True")</f>
        <v>0</v>
      </c>
      <c r="N623" s="222" t="b">
        <f t="array" ref="N623">IF(K623=38923,"True")</f>
        <v>0</v>
      </c>
      <c r="O623" s="222" t="b">
        <f t="array" ref="O623">IF(H623='Defects Status'!$N$2,"True")</f>
        <v>0</v>
      </c>
      <c r="P623" s="223">
        <f t="array" ref="P623">'Defects Status'!$N$2-'All Defects'!H623</f>
        <v>39001</v>
      </c>
      <c r="Q623" s="222" t="str">
        <f t="array" ref="Q623">IF(P623&gt;10,"Greater",IF(AND(P623&gt;=5,P623&lt;=10),"Between","Less than"))</f>
        <v>Greater</v>
      </c>
      <c r="R623" s="222" t="str">
        <f t="array" ref="R623">CONCATENATE(T623,"+",D623,"+",Q623)</f>
        <v>Open++Greater</v>
      </c>
      <c r="S623" s="222" t="b">
        <f t="array" ref="S623">IF(K623='Defects Status'!$N$2,"True")</f>
        <v>0</v>
      </c>
      <c r="T623" s="222" t="str">
        <f t="array" ref="T623">IF(C623 &lt;&gt; "Ready for Re-test",IF(C623 &lt;&gt; "Closed","Open","Closed"),"Ready for Re-test")</f>
        <v>Open</v>
      </c>
    </row>
    <row r="624" spans="12:20" x14ac:dyDescent="0.2">
      <c r="L624" s="222" t="str">
        <f t="array" ref="L624">CONCATENATE(C624,"+",D624)</f>
        <v>+</v>
      </c>
      <c r="M624" s="222" t="b">
        <f t="array" ref="M624">IF(H624=38923,"True")</f>
        <v>0</v>
      </c>
      <c r="N624" s="222" t="b">
        <f t="array" ref="N624">IF(K624=38923,"True")</f>
        <v>0</v>
      </c>
      <c r="O624" s="222" t="b">
        <f t="array" ref="O624">IF(H624='Defects Status'!$N$2,"True")</f>
        <v>0</v>
      </c>
      <c r="P624" s="223">
        <f t="array" ref="P624">'Defects Status'!$N$2-'All Defects'!H624</f>
        <v>39001</v>
      </c>
      <c r="Q624" s="222" t="str">
        <f t="array" ref="Q624">IF(P624&gt;10,"Greater",IF(AND(P624&gt;=5,P624&lt;=10),"Between","Less than"))</f>
        <v>Greater</v>
      </c>
      <c r="R624" s="222" t="str">
        <f t="array" ref="R624">CONCATENATE(T624,"+",D624,"+",Q624)</f>
        <v>Open++Greater</v>
      </c>
      <c r="S624" s="222" t="b">
        <f t="array" ref="S624">IF(K624='Defects Status'!$N$2,"True")</f>
        <v>0</v>
      </c>
      <c r="T624" s="222" t="str">
        <f t="array" ref="T624">IF(C624 &lt;&gt; "Ready for Re-test",IF(C624 &lt;&gt; "Closed","Open","Closed"),"Ready for Re-test")</f>
        <v>Open</v>
      </c>
    </row>
    <row r="625" spans="12:20" x14ac:dyDescent="0.2">
      <c r="L625" s="222" t="str">
        <f t="array" ref="L625">CONCATENATE(C625,"+",D625)</f>
        <v>+</v>
      </c>
      <c r="M625" s="222" t="b">
        <f t="array" ref="M625">IF(H625=38923,"True")</f>
        <v>0</v>
      </c>
      <c r="N625" s="222" t="b">
        <f t="array" ref="N625">IF(K625=38923,"True")</f>
        <v>0</v>
      </c>
      <c r="O625" s="222" t="b">
        <f t="array" ref="O625">IF(H625='Defects Status'!$N$2,"True")</f>
        <v>0</v>
      </c>
      <c r="P625" s="223">
        <f t="array" ref="P625">'Defects Status'!$N$2-'All Defects'!H625</f>
        <v>39001</v>
      </c>
      <c r="Q625" s="222" t="str">
        <f t="array" ref="Q625">IF(P625&gt;10,"Greater",IF(AND(P625&gt;=5,P625&lt;=10),"Between","Less than"))</f>
        <v>Greater</v>
      </c>
      <c r="R625" s="222" t="str">
        <f t="array" ref="R625">CONCATENATE(T625,"+",D625,"+",Q625)</f>
        <v>Open++Greater</v>
      </c>
      <c r="S625" s="222" t="b">
        <f t="array" ref="S625">IF(K625='Defects Status'!$N$2,"True")</f>
        <v>0</v>
      </c>
      <c r="T625" s="222" t="str">
        <f t="array" ref="T625">IF(C625 &lt;&gt; "Ready for Re-test",IF(C625 &lt;&gt; "Closed","Open","Closed"),"Ready for Re-test")</f>
        <v>Open</v>
      </c>
    </row>
    <row r="626" spans="12:20" x14ac:dyDescent="0.2">
      <c r="L626" s="222" t="str">
        <f t="array" ref="L626">CONCATENATE(C626,"+",D626)</f>
        <v>+</v>
      </c>
      <c r="M626" s="222" t="b">
        <f t="array" ref="M626">IF(H626=38923,"True")</f>
        <v>0</v>
      </c>
      <c r="N626" s="222" t="b">
        <f t="array" ref="N626">IF(K626=38923,"True")</f>
        <v>0</v>
      </c>
      <c r="O626" s="222" t="b">
        <f t="array" ref="O626">IF(H626='Defects Status'!$N$2,"True")</f>
        <v>0</v>
      </c>
      <c r="P626" s="223">
        <f t="array" ref="P626">'Defects Status'!$N$2-'All Defects'!H626</f>
        <v>39001</v>
      </c>
      <c r="Q626" s="222" t="str">
        <f t="array" ref="Q626">IF(P626&gt;10,"Greater",IF(AND(P626&gt;=5,P626&lt;=10),"Between","Less than"))</f>
        <v>Greater</v>
      </c>
      <c r="R626" s="222" t="str">
        <f t="array" ref="R626">CONCATENATE(T626,"+",D626,"+",Q626)</f>
        <v>Open++Greater</v>
      </c>
      <c r="S626" s="222" t="b">
        <f t="array" ref="S626">IF(K626='Defects Status'!$N$2,"True")</f>
        <v>0</v>
      </c>
      <c r="T626" s="222" t="str">
        <f t="array" ref="T626">IF(C626 &lt;&gt; "Ready for Re-test",IF(C626 &lt;&gt; "Closed","Open","Closed"),"Ready for Re-test")</f>
        <v>Open</v>
      </c>
    </row>
    <row r="627" spans="12:20" x14ac:dyDescent="0.2">
      <c r="L627" s="222" t="str">
        <f t="array" ref="L627">CONCATENATE(C627,"+",D627)</f>
        <v>+</v>
      </c>
      <c r="M627" s="222" t="b">
        <f t="array" ref="M627">IF(H627=38923,"True")</f>
        <v>0</v>
      </c>
      <c r="N627" s="222" t="b">
        <f t="array" ref="N627">IF(K627=38923,"True")</f>
        <v>0</v>
      </c>
      <c r="O627" s="222" t="b">
        <f t="array" ref="O627">IF(H627='Defects Status'!$N$2,"True")</f>
        <v>0</v>
      </c>
      <c r="P627" s="223">
        <f t="array" ref="P627">'Defects Status'!$N$2-'All Defects'!H627</f>
        <v>39001</v>
      </c>
      <c r="Q627" s="222" t="str">
        <f t="array" ref="Q627">IF(P627&gt;10,"Greater",IF(AND(P627&gt;=5,P627&lt;=10),"Between","Less than"))</f>
        <v>Greater</v>
      </c>
      <c r="R627" s="222" t="str">
        <f t="array" ref="R627">CONCATENATE(T627,"+",D627,"+",Q627)</f>
        <v>Open++Greater</v>
      </c>
      <c r="S627" s="222" t="b">
        <f t="array" ref="S627">IF(K627='Defects Status'!$N$2,"True")</f>
        <v>0</v>
      </c>
      <c r="T627" s="222" t="str">
        <f t="array" ref="T627">IF(C627 &lt;&gt; "Ready for Re-test",IF(C627 &lt;&gt; "Closed","Open","Closed"),"Ready for Re-test")</f>
        <v>Open</v>
      </c>
    </row>
    <row r="628" spans="12:20" x14ac:dyDescent="0.2">
      <c r="L628" s="222" t="str">
        <f t="array" ref="L628">CONCATENATE(C628,"+",D628)</f>
        <v>+</v>
      </c>
      <c r="M628" s="222" t="b">
        <f t="array" ref="M628">IF(H628=38923,"True")</f>
        <v>0</v>
      </c>
      <c r="N628" s="222" t="b">
        <f t="array" ref="N628">IF(K628=38923,"True")</f>
        <v>0</v>
      </c>
      <c r="O628" s="222" t="b">
        <f t="array" ref="O628">IF(H628='Defects Status'!$N$2,"True")</f>
        <v>0</v>
      </c>
      <c r="P628" s="223">
        <f t="array" ref="P628">'Defects Status'!$N$2-'All Defects'!H628</f>
        <v>39001</v>
      </c>
      <c r="Q628" s="222" t="str">
        <f t="array" ref="Q628">IF(P628&gt;10,"Greater",IF(AND(P628&gt;=5,P628&lt;=10),"Between","Less than"))</f>
        <v>Greater</v>
      </c>
      <c r="R628" s="222" t="str">
        <f t="array" ref="R628">CONCATENATE(T628,"+",D628,"+",Q628)</f>
        <v>Open++Greater</v>
      </c>
      <c r="S628" s="222" t="b">
        <f t="array" ref="S628">IF(K628='Defects Status'!$N$2,"True")</f>
        <v>0</v>
      </c>
      <c r="T628" s="222" t="str">
        <f t="array" ref="T628">IF(C628 &lt;&gt; "Ready for Re-test",IF(C628 &lt;&gt; "Closed","Open","Closed"),"Ready for Re-test")</f>
        <v>Open</v>
      </c>
    </row>
    <row r="629" spans="12:20" x14ac:dyDescent="0.2">
      <c r="L629" s="222" t="str">
        <f t="array" ref="L629">CONCATENATE(C629,"+",D629)</f>
        <v>+</v>
      </c>
      <c r="M629" s="222" t="b">
        <f t="array" ref="M629">IF(H629=38923,"True")</f>
        <v>0</v>
      </c>
      <c r="N629" s="222" t="b">
        <f t="array" ref="N629">IF(K629=38923,"True")</f>
        <v>0</v>
      </c>
      <c r="O629" s="222" t="b">
        <f t="array" ref="O629">IF(H629='Defects Status'!$N$2,"True")</f>
        <v>0</v>
      </c>
      <c r="P629" s="223">
        <f t="array" ref="P629">'Defects Status'!$N$2-'All Defects'!H629</f>
        <v>39001</v>
      </c>
      <c r="Q629" s="222" t="str">
        <f t="array" ref="Q629">IF(P629&gt;10,"Greater",IF(AND(P629&gt;=5,P629&lt;=10),"Between","Less than"))</f>
        <v>Greater</v>
      </c>
      <c r="R629" s="222" t="str">
        <f t="array" ref="R629">CONCATENATE(T629,"+",D629,"+",Q629)</f>
        <v>Open++Greater</v>
      </c>
      <c r="S629" s="222" t="b">
        <f t="array" ref="S629">IF(K629='Defects Status'!$N$2,"True")</f>
        <v>0</v>
      </c>
      <c r="T629" s="222" t="str">
        <f t="array" ref="T629">IF(C629 &lt;&gt; "Ready for Re-test",IF(C629 &lt;&gt; "Closed","Open","Closed"),"Ready for Re-test")</f>
        <v>Open</v>
      </c>
    </row>
    <row r="630" spans="12:20" x14ac:dyDescent="0.2">
      <c r="L630" s="222" t="str">
        <f t="array" ref="L630">CONCATENATE(C630,"+",D630)</f>
        <v>+</v>
      </c>
      <c r="M630" s="222" t="b">
        <f t="array" ref="M630">IF(H630=38923,"True")</f>
        <v>0</v>
      </c>
      <c r="N630" s="222" t="b">
        <f t="array" ref="N630">IF(K630=38923,"True")</f>
        <v>0</v>
      </c>
      <c r="O630" s="222" t="b">
        <f t="array" ref="O630">IF(H630='Defects Status'!$N$2,"True")</f>
        <v>0</v>
      </c>
      <c r="P630" s="223">
        <f t="array" ref="P630">'Defects Status'!$N$2-'All Defects'!H630</f>
        <v>39001</v>
      </c>
      <c r="Q630" s="222" t="str">
        <f t="array" ref="Q630">IF(P630&gt;10,"Greater",IF(AND(P630&gt;=5,P630&lt;=10),"Between","Less than"))</f>
        <v>Greater</v>
      </c>
      <c r="R630" s="222" t="str">
        <f t="array" ref="R630">CONCATENATE(T630,"+",D630,"+",Q630)</f>
        <v>Open++Greater</v>
      </c>
      <c r="S630" s="222" t="b">
        <f t="array" ref="S630">IF(K630='Defects Status'!$N$2,"True")</f>
        <v>0</v>
      </c>
      <c r="T630" s="222" t="str">
        <f t="array" ref="T630">IF(C630 &lt;&gt; "Ready for Re-test",IF(C630 &lt;&gt; "Closed","Open","Closed"),"Ready for Re-test")</f>
        <v>Open</v>
      </c>
    </row>
    <row r="631" spans="12:20" x14ac:dyDescent="0.2">
      <c r="L631" s="222" t="str">
        <f t="array" ref="L631">CONCATENATE(C631,"+",D631)</f>
        <v>+</v>
      </c>
      <c r="M631" s="222" t="b">
        <f t="array" ref="M631">IF(H631=38923,"True")</f>
        <v>0</v>
      </c>
      <c r="N631" s="222" t="b">
        <f t="array" ref="N631">IF(K631=38923,"True")</f>
        <v>0</v>
      </c>
      <c r="O631" s="222" t="b">
        <f t="array" ref="O631">IF(H631='Defects Status'!$N$2,"True")</f>
        <v>0</v>
      </c>
      <c r="P631" s="223">
        <f t="array" ref="P631">'Defects Status'!$N$2-'All Defects'!H631</f>
        <v>39001</v>
      </c>
      <c r="Q631" s="222" t="str">
        <f t="array" ref="Q631">IF(P631&gt;10,"Greater",IF(AND(P631&gt;=5,P631&lt;=10),"Between","Less than"))</f>
        <v>Greater</v>
      </c>
      <c r="R631" s="222" t="str">
        <f t="array" ref="R631">CONCATENATE(T631,"+",D631,"+",Q631)</f>
        <v>Open++Greater</v>
      </c>
      <c r="S631" s="222" t="b">
        <f t="array" ref="S631">IF(K631='Defects Status'!$N$2,"True")</f>
        <v>0</v>
      </c>
      <c r="T631" s="222" t="str">
        <f t="array" ref="T631">IF(C631 &lt;&gt; "Ready for Re-test",IF(C631 &lt;&gt; "Closed","Open","Closed"),"Ready for Re-test")</f>
        <v>Open</v>
      </c>
    </row>
    <row r="632" spans="12:20" x14ac:dyDescent="0.2">
      <c r="L632" s="222" t="str">
        <f t="array" ref="L632">CONCATENATE(C632,"+",D632)</f>
        <v>+</v>
      </c>
      <c r="M632" s="222" t="b">
        <f t="array" ref="M632">IF(H632=38923,"True")</f>
        <v>0</v>
      </c>
      <c r="N632" s="222" t="b">
        <f t="array" ref="N632">IF(K632=38923,"True")</f>
        <v>0</v>
      </c>
      <c r="O632" s="222" t="b">
        <f t="array" ref="O632">IF(H632='Defects Status'!$N$2,"True")</f>
        <v>0</v>
      </c>
      <c r="P632" s="223">
        <f t="array" ref="P632">'Defects Status'!$N$2-'All Defects'!H632</f>
        <v>39001</v>
      </c>
      <c r="Q632" s="222" t="str">
        <f t="array" ref="Q632">IF(P632&gt;10,"Greater",IF(AND(P632&gt;=5,P632&lt;=10),"Between","Less than"))</f>
        <v>Greater</v>
      </c>
      <c r="R632" s="222" t="str">
        <f t="array" ref="R632">CONCATENATE(T632,"+",D632,"+",Q632)</f>
        <v>Open++Greater</v>
      </c>
      <c r="S632" s="222" t="b">
        <f t="array" ref="S632">IF(K632='Defects Status'!$N$2,"True")</f>
        <v>0</v>
      </c>
      <c r="T632" s="222" t="str">
        <f t="array" ref="T632">IF(C632 &lt;&gt; "Ready for Re-test",IF(C632 &lt;&gt; "Closed","Open","Closed"),"Ready for Re-test")</f>
        <v>Open</v>
      </c>
    </row>
    <row r="633" spans="12:20" x14ac:dyDescent="0.2">
      <c r="L633" s="222" t="str">
        <f t="array" ref="L633">CONCATENATE(C633,"+",D633)</f>
        <v>+</v>
      </c>
      <c r="M633" s="222" t="b">
        <f t="array" ref="M633">IF(H633=38923,"True")</f>
        <v>0</v>
      </c>
      <c r="N633" s="222" t="b">
        <f t="array" ref="N633">IF(K633=38923,"True")</f>
        <v>0</v>
      </c>
      <c r="O633" s="222" t="b">
        <f t="array" ref="O633">IF(H633='Defects Status'!$N$2,"True")</f>
        <v>0</v>
      </c>
      <c r="P633" s="223">
        <f t="array" ref="P633">'Defects Status'!$N$2-'All Defects'!H633</f>
        <v>39001</v>
      </c>
      <c r="Q633" s="222" t="str">
        <f t="array" ref="Q633">IF(P633&gt;10,"Greater",IF(AND(P633&gt;=5,P633&lt;=10),"Between","Less than"))</f>
        <v>Greater</v>
      </c>
      <c r="R633" s="222" t="str">
        <f t="array" ref="R633">CONCATENATE(T633,"+",D633,"+",Q633)</f>
        <v>Open++Greater</v>
      </c>
      <c r="S633" s="222" t="b">
        <f t="array" ref="S633">IF(K633='Defects Status'!$N$2,"True")</f>
        <v>0</v>
      </c>
      <c r="T633" s="222" t="str">
        <f t="array" ref="T633">IF(C633 &lt;&gt; "Ready for Re-test",IF(C633 &lt;&gt; "Closed","Open","Closed"),"Ready for Re-test")</f>
        <v>Open</v>
      </c>
    </row>
    <row r="634" spans="12:20" x14ac:dyDescent="0.2">
      <c r="L634" s="222" t="str">
        <f t="array" ref="L634">CONCATENATE(C634,"+",D634)</f>
        <v>+</v>
      </c>
      <c r="M634" s="222" t="b">
        <f t="array" ref="M634">IF(H634=38923,"True")</f>
        <v>0</v>
      </c>
      <c r="N634" s="222" t="b">
        <f t="array" ref="N634">IF(K634=38923,"True")</f>
        <v>0</v>
      </c>
      <c r="O634" s="222" t="b">
        <f t="array" ref="O634">IF(H634='Defects Status'!$N$2,"True")</f>
        <v>0</v>
      </c>
      <c r="P634" s="223">
        <f t="array" ref="P634">'Defects Status'!$N$2-'All Defects'!H634</f>
        <v>39001</v>
      </c>
      <c r="Q634" s="222" t="str">
        <f t="array" ref="Q634">IF(P634&gt;10,"Greater",IF(AND(P634&gt;=5,P634&lt;=10),"Between","Less than"))</f>
        <v>Greater</v>
      </c>
      <c r="R634" s="222" t="str">
        <f t="array" ref="R634">CONCATENATE(T634,"+",D634,"+",Q634)</f>
        <v>Open++Greater</v>
      </c>
      <c r="S634" s="222" t="b">
        <f t="array" ref="S634">IF(K634='Defects Status'!$N$2,"True")</f>
        <v>0</v>
      </c>
      <c r="T634" s="222" t="str">
        <f t="array" ref="T634">IF(C634 &lt;&gt; "Ready for Re-test",IF(C634 &lt;&gt; "Closed","Open","Closed"),"Ready for Re-test")</f>
        <v>Open</v>
      </c>
    </row>
    <row r="635" spans="12:20" x14ac:dyDescent="0.2">
      <c r="L635" s="222" t="str">
        <f t="array" ref="L635">CONCATENATE(C635,"+",D635)</f>
        <v>+</v>
      </c>
      <c r="M635" s="222" t="b">
        <f t="array" ref="M635">IF(H635=38923,"True")</f>
        <v>0</v>
      </c>
      <c r="N635" s="222" t="b">
        <f t="array" ref="N635">IF(K635=38923,"True")</f>
        <v>0</v>
      </c>
      <c r="O635" s="222" t="b">
        <f t="array" ref="O635">IF(H635='Defects Status'!$N$2,"True")</f>
        <v>0</v>
      </c>
      <c r="P635" s="223">
        <f t="array" ref="P635">'Defects Status'!$N$2-'All Defects'!H635</f>
        <v>39001</v>
      </c>
      <c r="Q635" s="222" t="str">
        <f t="array" ref="Q635">IF(P635&gt;10,"Greater",IF(AND(P635&gt;=5,P635&lt;=10),"Between","Less than"))</f>
        <v>Greater</v>
      </c>
      <c r="R635" s="222" t="str">
        <f t="array" ref="R635">CONCATENATE(T635,"+",D635,"+",Q635)</f>
        <v>Open++Greater</v>
      </c>
      <c r="S635" s="222" t="b">
        <f t="array" ref="S635">IF(K635='Defects Status'!$N$2,"True")</f>
        <v>0</v>
      </c>
      <c r="T635" s="222" t="str">
        <f t="array" ref="T635">IF(C635 &lt;&gt; "Ready for Re-test",IF(C635 &lt;&gt; "Closed","Open","Closed"),"Ready for Re-test")</f>
        <v>Open</v>
      </c>
    </row>
    <row r="636" spans="12:20" x14ac:dyDescent="0.2">
      <c r="L636" s="222" t="str">
        <f t="array" ref="L636">CONCATENATE(C636,"+",D636)</f>
        <v>+</v>
      </c>
      <c r="M636" s="222" t="b">
        <f t="array" ref="M636">IF(H636=38923,"True")</f>
        <v>0</v>
      </c>
      <c r="N636" s="222" t="b">
        <f t="array" ref="N636">IF(K636=38923,"True")</f>
        <v>0</v>
      </c>
      <c r="O636" s="222" t="b">
        <f t="array" ref="O636">IF(H636='Defects Status'!$N$2,"True")</f>
        <v>0</v>
      </c>
      <c r="P636" s="223">
        <f t="array" ref="P636">'Defects Status'!$N$2-'All Defects'!H636</f>
        <v>39001</v>
      </c>
      <c r="Q636" s="222" t="str">
        <f t="array" ref="Q636">IF(P636&gt;10,"Greater",IF(AND(P636&gt;=5,P636&lt;=10),"Between","Less than"))</f>
        <v>Greater</v>
      </c>
      <c r="R636" s="222" t="str">
        <f t="array" ref="R636">CONCATENATE(T636,"+",D636,"+",Q636)</f>
        <v>Open++Greater</v>
      </c>
      <c r="S636" s="222" t="b">
        <f t="array" ref="S636">IF(K636='Defects Status'!$N$2,"True")</f>
        <v>0</v>
      </c>
      <c r="T636" s="222" t="str">
        <f t="array" ref="T636">IF(C636 &lt;&gt; "Ready for Re-test",IF(C636 &lt;&gt; "Closed","Open","Closed"),"Ready for Re-test")</f>
        <v>Open</v>
      </c>
    </row>
    <row r="637" spans="12:20" x14ac:dyDescent="0.2">
      <c r="L637" s="222" t="str">
        <f t="array" ref="L637">CONCATENATE(C637,"+",D637)</f>
        <v>+</v>
      </c>
      <c r="M637" s="222" t="b">
        <f t="array" ref="M637">IF(H637=38923,"True")</f>
        <v>0</v>
      </c>
      <c r="N637" s="222" t="b">
        <f t="array" ref="N637">IF(K637=38923,"True")</f>
        <v>0</v>
      </c>
      <c r="O637" s="222" t="b">
        <f t="array" ref="O637">IF(H637='Defects Status'!$N$2,"True")</f>
        <v>0</v>
      </c>
      <c r="P637" s="223">
        <f t="array" ref="P637">'Defects Status'!$N$2-'All Defects'!H637</f>
        <v>39001</v>
      </c>
      <c r="Q637" s="222" t="str">
        <f t="array" ref="Q637">IF(P637&gt;10,"Greater",IF(AND(P637&gt;=5,P637&lt;=10),"Between","Less than"))</f>
        <v>Greater</v>
      </c>
      <c r="R637" s="222" t="str">
        <f t="array" ref="R637">CONCATENATE(T637,"+",D637,"+",Q637)</f>
        <v>Open++Greater</v>
      </c>
      <c r="S637" s="222" t="b">
        <f t="array" ref="S637">IF(K637='Defects Status'!$N$2,"True")</f>
        <v>0</v>
      </c>
      <c r="T637" s="222" t="str">
        <f t="array" ref="T637">IF(C637 &lt;&gt; "Ready for Re-test",IF(C637 &lt;&gt; "Closed","Open","Closed"),"Ready for Re-test")</f>
        <v>Open</v>
      </c>
    </row>
    <row r="638" spans="12:20" x14ac:dyDescent="0.2">
      <c r="L638" s="222" t="str">
        <f t="array" ref="L638">CONCATENATE(C638,"+",D638)</f>
        <v>+</v>
      </c>
      <c r="M638" s="222" t="b">
        <f t="array" ref="M638">IF(H638=38923,"True")</f>
        <v>0</v>
      </c>
      <c r="N638" s="222" t="b">
        <f t="array" ref="N638">IF(K638=38923,"True")</f>
        <v>0</v>
      </c>
      <c r="O638" s="222" t="b">
        <f t="array" ref="O638">IF(H638='Defects Status'!$N$2,"True")</f>
        <v>0</v>
      </c>
      <c r="P638" s="223">
        <f t="array" ref="P638">'Defects Status'!$N$2-'All Defects'!H638</f>
        <v>39001</v>
      </c>
      <c r="Q638" s="222" t="str">
        <f t="array" ref="Q638">IF(P638&gt;10,"Greater",IF(AND(P638&gt;=5,P638&lt;=10),"Between","Less than"))</f>
        <v>Greater</v>
      </c>
      <c r="R638" s="222" t="str">
        <f t="array" ref="R638">CONCATENATE(T638,"+",D638,"+",Q638)</f>
        <v>Open++Greater</v>
      </c>
      <c r="S638" s="222" t="b">
        <f t="array" ref="S638">IF(K638='Defects Status'!$N$2,"True")</f>
        <v>0</v>
      </c>
      <c r="T638" s="222" t="str">
        <f t="array" ref="T638">IF(C638 &lt;&gt; "Ready for Re-test",IF(C638 &lt;&gt; "Closed","Open","Closed"),"Ready for Re-test")</f>
        <v>Open</v>
      </c>
    </row>
    <row r="639" spans="12:20" x14ac:dyDescent="0.2">
      <c r="L639" s="222" t="str">
        <f t="array" ref="L639">CONCATENATE(C639,"+",D639)</f>
        <v>+</v>
      </c>
      <c r="M639" s="222" t="b">
        <f t="array" ref="M639">IF(H639=38923,"True")</f>
        <v>0</v>
      </c>
      <c r="N639" s="222" t="b">
        <f t="array" ref="N639">IF(K639=38923,"True")</f>
        <v>0</v>
      </c>
      <c r="O639" s="222" t="b">
        <f t="array" ref="O639">IF(H639='Defects Status'!$N$2,"True")</f>
        <v>0</v>
      </c>
      <c r="P639" s="223">
        <f t="array" ref="P639">'Defects Status'!$N$2-'All Defects'!H639</f>
        <v>39001</v>
      </c>
      <c r="Q639" s="222" t="str">
        <f t="array" ref="Q639">IF(P639&gt;10,"Greater",IF(AND(P639&gt;=5,P639&lt;=10),"Between","Less than"))</f>
        <v>Greater</v>
      </c>
      <c r="R639" s="222" t="str">
        <f t="array" ref="R639">CONCATENATE(T639,"+",D639,"+",Q639)</f>
        <v>Open++Greater</v>
      </c>
      <c r="S639" s="222" t="b">
        <f t="array" ref="S639">IF(K639='Defects Status'!$N$2,"True")</f>
        <v>0</v>
      </c>
      <c r="T639" s="222" t="str">
        <f t="array" ref="T639">IF(C639 &lt;&gt; "Ready for Re-test",IF(C639 &lt;&gt; "Closed","Open","Closed"),"Ready for Re-test")</f>
        <v>Open</v>
      </c>
    </row>
    <row r="640" spans="12:20" x14ac:dyDescent="0.2">
      <c r="L640" s="222" t="str">
        <f t="array" ref="L640">CONCATENATE(C640,"+",D640)</f>
        <v>+</v>
      </c>
      <c r="M640" s="222" t="b">
        <f t="array" ref="M640">IF(H640=38923,"True")</f>
        <v>0</v>
      </c>
      <c r="N640" s="222" t="b">
        <f t="array" ref="N640">IF(K640=38923,"True")</f>
        <v>0</v>
      </c>
      <c r="O640" s="222" t="b">
        <f t="array" ref="O640">IF(H640='Defects Status'!$N$2,"True")</f>
        <v>0</v>
      </c>
      <c r="P640" s="223">
        <f t="array" ref="P640">'Defects Status'!$N$2-'All Defects'!H640</f>
        <v>39001</v>
      </c>
      <c r="Q640" s="222" t="str">
        <f t="array" ref="Q640">IF(P640&gt;10,"Greater",IF(AND(P640&gt;=5,P640&lt;=10),"Between","Less than"))</f>
        <v>Greater</v>
      </c>
      <c r="R640" s="222" t="str">
        <f t="array" ref="R640">CONCATENATE(T640,"+",D640,"+",Q640)</f>
        <v>Open++Greater</v>
      </c>
      <c r="S640" s="222" t="b">
        <f t="array" ref="S640">IF(K640='Defects Status'!$N$2,"True")</f>
        <v>0</v>
      </c>
      <c r="T640" s="222" t="str">
        <f t="array" ref="T640">IF(C640 &lt;&gt; "Ready for Re-test",IF(C640 &lt;&gt; "Closed","Open","Closed"),"Ready for Re-test")</f>
        <v>Open</v>
      </c>
    </row>
    <row r="641" spans="12:20" x14ac:dyDescent="0.2">
      <c r="L641" s="222" t="str">
        <f t="array" ref="L641">CONCATENATE(C641,"+",D641)</f>
        <v>+</v>
      </c>
      <c r="M641" s="222" t="b">
        <f t="array" ref="M641">IF(H641=38923,"True")</f>
        <v>0</v>
      </c>
      <c r="N641" s="222" t="b">
        <f t="array" ref="N641">IF(K641=38923,"True")</f>
        <v>0</v>
      </c>
      <c r="O641" s="222" t="b">
        <f t="array" ref="O641">IF(H641='Defects Status'!$N$2,"True")</f>
        <v>0</v>
      </c>
      <c r="P641" s="223">
        <f t="array" ref="P641">'Defects Status'!$N$2-'All Defects'!H641</f>
        <v>39001</v>
      </c>
      <c r="Q641" s="222" t="str">
        <f t="array" ref="Q641">IF(P641&gt;10,"Greater",IF(AND(P641&gt;=5,P641&lt;=10),"Between","Less than"))</f>
        <v>Greater</v>
      </c>
      <c r="R641" s="222" t="str">
        <f t="array" ref="R641">CONCATENATE(T641,"+",D641,"+",Q641)</f>
        <v>Open++Greater</v>
      </c>
      <c r="S641" s="222" t="b">
        <f t="array" ref="S641">IF(K641='Defects Status'!$N$2,"True")</f>
        <v>0</v>
      </c>
      <c r="T641" s="222" t="str">
        <f t="array" ref="T641">IF(C641 &lt;&gt; "Ready for Re-test",IF(C641 &lt;&gt; "Closed","Open","Closed"),"Ready for Re-test")</f>
        <v>Open</v>
      </c>
    </row>
    <row r="642" spans="12:20" x14ac:dyDescent="0.2">
      <c r="L642" s="222" t="str">
        <f t="array" ref="L642">CONCATENATE(C642,"+",D642)</f>
        <v>+</v>
      </c>
      <c r="M642" s="222" t="b">
        <f t="array" ref="M642">IF(H642=38923,"True")</f>
        <v>0</v>
      </c>
      <c r="N642" s="222" t="b">
        <f t="array" ref="N642">IF(K642=38923,"True")</f>
        <v>0</v>
      </c>
      <c r="O642" s="222" t="b">
        <f t="array" ref="O642">IF(H642='Defects Status'!$N$2,"True")</f>
        <v>0</v>
      </c>
      <c r="P642" s="223">
        <f t="array" ref="P642">'Defects Status'!$N$2-'All Defects'!H642</f>
        <v>39001</v>
      </c>
      <c r="Q642" s="222" t="str">
        <f t="array" ref="Q642">IF(P642&gt;10,"Greater",IF(AND(P642&gt;=5,P642&lt;=10),"Between","Less than"))</f>
        <v>Greater</v>
      </c>
      <c r="R642" s="222" t="str">
        <f t="array" ref="R642">CONCATENATE(T642,"+",D642,"+",Q642)</f>
        <v>Open++Greater</v>
      </c>
      <c r="S642" s="222" t="b">
        <f t="array" ref="S642">IF(K642='Defects Status'!$N$2,"True")</f>
        <v>0</v>
      </c>
      <c r="T642" s="222" t="str">
        <f t="array" ref="T642">IF(C642 &lt;&gt; "Ready for Re-test",IF(C642 &lt;&gt; "Closed","Open","Closed"),"Ready for Re-test")</f>
        <v>Open</v>
      </c>
    </row>
    <row r="643" spans="12:20" x14ac:dyDescent="0.2">
      <c r="L643" s="222" t="str">
        <f t="array" ref="L643">CONCATENATE(C643,"+",D643)</f>
        <v>+</v>
      </c>
      <c r="M643" s="222" t="b">
        <f t="array" ref="M643">IF(H643=38923,"True")</f>
        <v>0</v>
      </c>
      <c r="N643" s="222" t="b">
        <f t="array" ref="N643">IF(K643=38923,"True")</f>
        <v>0</v>
      </c>
      <c r="O643" s="222" t="b">
        <f t="array" ref="O643">IF(H643='Defects Status'!$N$2,"True")</f>
        <v>0</v>
      </c>
      <c r="P643" s="223">
        <f t="array" ref="P643">'Defects Status'!$N$2-'All Defects'!H643</f>
        <v>39001</v>
      </c>
      <c r="Q643" s="222" t="str">
        <f t="array" ref="Q643">IF(P643&gt;10,"Greater",IF(AND(P643&gt;=5,P643&lt;=10),"Between","Less than"))</f>
        <v>Greater</v>
      </c>
      <c r="R643" s="222" t="str">
        <f t="array" ref="R643">CONCATENATE(T643,"+",D643,"+",Q643)</f>
        <v>Open++Greater</v>
      </c>
      <c r="S643" s="222" t="b">
        <f t="array" ref="S643">IF(K643='Defects Status'!$N$2,"True")</f>
        <v>0</v>
      </c>
      <c r="T643" s="222" t="str">
        <f t="array" ref="T643">IF(C643 &lt;&gt; "Ready for Re-test",IF(C643 &lt;&gt; "Closed","Open","Closed"),"Ready for Re-test")</f>
        <v>Open</v>
      </c>
    </row>
    <row r="644" spans="12:20" x14ac:dyDescent="0.2">
      <c r="L644" s="222" t="str">
        <f t="array" ref="L644">CONCATENATE(C644,"+",D644)</f>
        <v>+</v>
      </c>
      <c r="M644" s="222" t="b">
        <f t="array" ref="M644">IF(H644=38923,"True")</f>
        <v>0</v>
      </c>
      <c r="N644" s="222" t="b">
        <f t="array" ref="N644">IF(K644=38923,"True")</f>
        <v>0</v>
      </c>
      <c r="O644" s="222" t="b">
        <f t="array" ref="O644">IF(H644='Defects Status'!$N$2,"True")</f>
        <v>0</v>
      </c>
      <c r="P644" s="223">
        <f t="array" ref="P644">'Defects Status'!$N$2-'All Defects'!H644</f>
        <v>39001</v>
      </c>
      <c r="Q644" s="222" t="str">
        <f t="array" ref="Q644">IF(P644&gt;10,"Greater",IF(AND(P644&gt;=5,P644&lt;=10),"Between","Less than"))</f>
        <v>Greater</v>
      </c>
      <c r="R644" s="222" t="str">
        <f t="array" ref="R644">CONCATENATE(T644,"+",D644,"+",Q644)</f>
        <v>Open++Greater</v>
      </c>
      <c r="S644" s="222" t="b">
        <f t="array" ref="S644">IF(K644='Defects Status'!$N$2,"True")</f>
        <v>0</v>
      </c>
      <c r="T644" s="222" t="str">
        <f t="array" ref="T644">IF(C644 &lt;&gt; "Ready for Re-test",IF(C644 &lt;&gt; "Closed","Open","Closed"),"Ready for Re-test")</f>
        <v>Open</v>
      </c>
    </row>
    <row r="645" spans="12:20" x14ac:dyDescent="0.2">
      <c r="L645" s="222" t="str">
        <f t="array" ref="L645">CONCATENATE(C645,"+",D645)</f>
        <v>+</v>
      </c>
      <c r="M645" s="222" t="b">
        <f t="array" ref="M645">IF(H645=38923,"True")</f>
        <v>0</v>
      </c>
      <c r="N645" s="222" t="b">
        <f t="array" ref="N645">IF(K645=38923,"True")</f>
        <v>0</v>
      </c>
      <c r="O645" s="222" t="b">
        <f t="array" ref="O645">IF(H645='Defects Status'!$N$2,"True")</f>
        <v>0</v>
      </c>
      <c r="P645" s="223">
        <f t="array" ref="P645">'Defects Status'!$N$2-'All Defects'!H645</f>
        <v>39001</v>
      </c>
      <c r="Q645" s="222" t="str">
        <f t="array" ref="Q645">IF(P645&gt;10,"Greater",IF(AND(P645&gt;=5,P645&lt;=10),"Between","Less than"))</f>
        <v>Greater</v>
      </c>
      <c r="R645" s="222" t="str">
        <f t="array" ref="R645">CONCATENATE(T645,"+",D645,"+",Q645)</f>
        <v>Open++Greater</v>
      </c>
      <c r="S645" s="222" t="b">
        <f t="array" ref="S645">IF(K645='Defects Status'!$N$2,"True")</f>
        <v>0</v>
      </c>
      <c r="T645" s="222" t="str">
        <f t="array" ref="T645">IF(C645 &lt;&gt; "Ready for Re-test",IF(C645 &lt;&gt; "Closed","Open","Closed"),"Ready for Re-test")</f>
        <v>Open</v>
      </c>
    </row>
    <row r="646" spans="12:20" x14ac:dyDescent="0.2">
      <c r="L646" s="222" t="str">
        <f t="array" ref="L646">CONCATENATE(C646,"+",D646)</f>
        <v>+</v>
      </c>
      <c r="M646" s="222" t="b">
        <f t="array" ref="M646">IF(H646=38923,"True")</f>
        <v>0</v>
      </c>
      <c r="N646" s="222" t="b">
        <f t="array" ref="N646">IF(K646=38923,"True")</f>
        <v>0</v>
      </c>
      <c r="O646" s="222" t="b">
        <f t="array" ref="O646">IF(H646='Defects Status'!$N$2,"True")</f>
        <v>0</v>
      </c>
      <c r="P646" s="223">
        <f t="array" ref="P646">'Defects Status'!$N$2-'All Defects'!H646</f>
        <v>39001</v>
      </c>
      <c r="Q646" s="222" t="str">
        <f t="array" ref="Q646">IF(P646&gt;10,"Greater",IF(AND(P646&gt;=5,P646&lt;=10),"Between","Less than"))</f>
        <v>Greater</v>
      </c>
      <c r="R646" s="222" t="str">
        <f t="array" ref="R646">CONCATENATE(T646,"+",D646,"+",Q646)</f>
        <v>Open++Greater</v>
      </c>
      <c r="S646" s="222" t="b">
        <f t="array" ref="S646">IF(K646='Defects Status'!$N$2,"True")</f>
        <v>0</v>
      </c>
      <c r="T646" s="222" t="str">
        <f t="array" ref="T646">IF(C646 &lt;&gt; "Ready for Re-test",IF(C646 &lt;&gt; "Closed","Open","Closed"),"Ready for Re-test")</f>
        <v>Open</v>
      </c>
    </row>
    <row r="647" spans="12:20" x14ac:dyDescent="0.2">
      <c r="L647" s="222" t="str">
        <f t="array" ref="L647">CONCATENATE(C647,"+",D647)</f>
        <v>+</v>
      </c>
      <c r="M647" s="222" t="b">
        <f t="array" ref="M647">IF(H647=38923,"True")</f>
        <v>0</v>
      </c>
      <c r="N647" s="222" t="b">
        <f t="array" ref="N647">IF(K647=38923,"True")</f>
        <v>0</v>
      </c>
      <c r="O647" s="222" t="b">
        <f t="array" ref="O647">IF(H647='Defects Status'!$N$2,"True")</f>
        <v>0</v>
      </c>
      <c r="P647" s="223">
        <f t="array" ref="P647">'Defects Status'!$N$2-'All Defects'!H647</f>
        <v>39001</v>
      </c>
      <c r="Q647" s="222" t="str">
        <f t="array" ref="Q647">IF(P647&gt;10,"Greater",IF(AND(P647&gt;=5,P647&lt;=10),"Between","Less than"))</f>
        <v>Greater</v>
      </c>
      <c r="R647" s="222" t="str">
        <f t="array" ref="R647">CONCATENATE(T647,"+",D647,"+",Q647)</f>
        <v>Open++Greater</v>
      </c>
      <c r="S647" s="222" t="b">
        <f t="array" ref="S647">IF(K647='Defects Status'!$N$2,"True")</f>
        <v>0</v>
      </c>
      <c r="T647" s="222" t="str">
        <f t="array" ref="T647">IF(C647 &lt;&gt; "Ready for Re-test",IF(C647 &lt;&gt; "Closed","Open","Closed"),"Ready for Re-test")</f>
        <v>Open</v>
      </c>
    </row>
    <row r="648" spans="12:20" x14ac:dyDescent="0.2">
      <c r="L648" s="222" t="str">
        <f t="array" ref="L648">CONCATENATE(C648,"+",D648)</f>
        <v>+</v>
      </c>
      <c r="M648" s="222" t="b">
        <f t="array" ref="M648">IF(H648=38923,"True")</f>
        <v>0</v>
      </c>
      <c r="N648" s="222" t="b">
        <f t="array" ref="N648">IF(K648=38923,"True")</f>
        <v>0</v>
      </c>
      <c r="O648" s="222" t="b">
        <f t="array" ref="O648">IF(H648='Defects Status'!$N$2,"True")</f>
        <v>0</v>
      </c>
      <c r="P648" s="223">
        <f t="array" ref="P648">'Defects Status'!$N$2-'All Defects'!H648</f>
        <v>39001</v>
      </c>
      <c r="Q648" s="222" t="str">
        <f t="array" ref="Q648">IF(P648&gt;10,"Greater",IF(AND(P648&gt;=5,P648&lt;=10),"Between","Less than"))</f>
        <v>Greater</v>
      </c>
      <c r="R648" s="222" t="str">
        <f t="array" ref="R648">CONCATENATE(T648,"+",D648,"+",Q648)</f>
        <v>Open++Greater</v>
      </c>
      <c r="S648" s="222" t="b">
        <f t="array" ref="S648">IF(K648='Defects Status'!$N$2,"True")</f>
        <v>0</v>
      </c>
      <c r="T648" s="222" t="str">
        <f t="array" ref="T648">IF(C648 &lt;&gt; "Ready for Re-test",IF(C648 &lt;&gt; "Closed","Open","Closed"),"Ready for Re-test")</f>
        <v>Open</v>
      </c>
    </row>
    <row r="649" spans="12:20" x14ac:dyDescent="0.2">
      <c r="L649" s="222" t="str">
        <f t="array" ref="L649">CONCATENATE(C649,"+",D649)</f>
        <v>+</v>
      </c>
      <c r="M649" s="222" t="b">
        <f t="array" ref="M649">IF(H649=38923,"True")</f>
        <v>0</v>
      </c>
      <c r="N649" s="222" t="b">
        <f t="array" ref="N649">IF(K649=38923,"True")</f>
        <v>0</v>
      </c>
      <c r="O649" s="222" t="b">
        <f t="array" ref="O649">IF(H649='Defects Status'!$N$2,"True")</f>
        <v>0</v>
      </c>
      <c r="P649" s="223">
        <f t="array" ref="P649">'Defects Status'!$N$2-'All Defects'!H649</f>
        <v>39001</v>
      </c>
      <c r="Q649" s="222" t="str">
        <f t="array" ref="Q649">IF(P649&gt;10,"Greater",IF(AND(P649&gt;=5,P649&lt;=10),"Between","Less than"))</f>
        <v>Greater</v>
      </c>
      <c r="R649" s="222" t="str">
        <f t="array" ref="R649">CONCATENATE(T649,"+",D649,"+",Q649)</f>
        <v>Open++Greater</v>
      </c>
      <c r="S649" s="222" t="b">
        <f t="array" ref="S649">IF(K649='Defects Status'!$N$2,"True")</f>
        <v>0</v>
      </c>
      <c r="T649" s="222" t="str">
        <f t="array" ref="T649">IF(C649 &lt;&gt; "Ready for Re-test",IF(C649 &lt;&gt; "Closed","Open","Closed"),"Ready for Re-test")</f>
        <v>Open</v>
      </c>
    </row>
    <row r="650" spans="12:20" x14ac:dyDescent="0.2">
      <c r="L650" s="222" t="str">
        <f t="array" ref="L650">CONCATENATE(C650,"+",D650)</f>
        <v>+</v>
      </c>
      <c r="M650" s="222" t="b">
        <f t="array" ref="M650">IF(H650=38923,"True")</f>
        <v>0</v>
      </c>
      <c r="N650" s="222" t="b">
        <f t="array" ref="N650">IF(K650=38923,"True")</f>
        <v>0</v>
      </c>
      <c r="O650" s="222" t="b">
        <f t="array" ref="O650">IF(H650='Defects Status'!$N$2,"True")</f>
        <v>0</v>
      </c>
      <c r="P650" s="223">
        <f t="array" ref="P650">'Defects Status'!$N$2-'All Defects'!H650</f>
        <v>39001</v>
      </c>
      <c r="Q650" s="222" t="str">
        <f t="array" ref="Q650">IF(P650&gt;10,"Greater",IF(AND(P650&gt;=5,P650&lt;=10),"Between","Less than"))</f>
        <v>Greater</v>
      </c>
      <c r="R650" s="222" t="str">
        <f t="array" ref="R650">CONCATENATE(T650,"+",D650,"+",Q650)</f>
        <v>Open++Greater</v>
      </c>
      <c r="S650" s="222" t="b">
        <f t="array" ref="S650">IF(K650='Defects Status'!$N$2,"True")</f>
        <v>0</v>
      </c>
      <c r="T650" s="222" t="str">
        <f t="array" ref="T650">IF(C650 &lt;&gt; "Ready for Re-test",IF(C650 &lt;&gt; "Closed","Open","Closed"),"Ready for Re-test")</f>
        <v>Open</v>
      </c>
    </row>
    <row r="651" spans="12:20" x14ac:dyDescent="0.2">
      <c r="L651" s="222" t="str">
        <f t="array" ref="L651">CONCATENATE(C651,"+",D651)</f>
        <v>+</v>
      </c>
      <c r="M651" s="222" t="b">
        <f t="array" ref="M651">IF(H651=38923,"True")</f>
        <v>0</v>
      </c>
      <c r="N651" s="222" t="b">
        <f t="array" ref="N651">IF(K651=38923,"True")</f>
        <v>0</v>
      </c>
      <c r="O651" s="222" t="b">
        <f t="array" ref="O651">IF(H651='Defects Status'!$N$2,"True")</f>
        <v>0</v>
      </c>
      <c r="P651" s="223">
        <f t="array" ref="P651">'Defects Status'!$N$2-'All Defects'!H651</f>
        <v>39001</v>
      </c>
      <c r="Q651" s="222" t="str">
        <f t="array" ref="Q651">IF(P651&gt;10,"Greater",IF(AND(P651&gt;=5,P651&lt;=10),"Between","Less than"))</f>
        <v>Greater</v>
      </c>
      <c r="R651" s="222" t="str">
        <f t="array" ref="R651">CONCATENATE(T651,"+",D651,"+",Q651)</f>
        <v>Open++Greater</v>
      </c>
      <c r="S651" s="222" t="b">
        <f t="array" ref="S651">IF(K651='Defects Status'!$N$2,"True")</f>
        <v>0</v>
      </c>
      <c r="T651" s="222" t="str">
        <f t="array" ref="T651">IF(C651 &lt;&gt; "Ready for Re-test",IF(C651 &lt;&gt; "Closed","Open","Closed"),"Ready for Re-test")</f>
        <v>Open</v>
      </c>
    </row>
    <row r="652" spans="12:20" x14ac:dyDescent="0.2">
      <c r="L652" s="222" t="str">
        <f t="array" ref="L652">CONCATENATE(C652,"+",D652)</f>
        <v>+</v>
      </c>
      <c r="M652" s="222" t="b">
        <f t="array" ref="M652">IF(H652=38923,"True")</f>
        <v>0</v>
      </c>
      <c r="N652" s="222" t="b">
        <f t="array" ref="N652">IF(K652=38923,"True")</f>
        <v>0</v>
      </c>
      <c r="O652" s="222" t="b">
        <f t="array" ref="O652">IF(H652='Defects Status'!$N$2,"True")</f>
        <v>0</v>
      </c>
      <c r="P652" s="223">
        <f t="array" ref="P652">'Defects Status'!$N$2-'All Defects'!H652</f>
        <v>39001</v>
      </c>
      <c r="Q652" s="222" t="str">
        <f t="array" ref="Q652">IF(P652&gt;10,"Greater",IF(AND(P652&gt;=5,P652&lt;=10),"Between","Less than"))</f>
        <v>Greater</v>
      </c>
      <c r="R652" s="222" t="str">
        <f t="array" ref="R652">CONCATENATE(T652,"+",D652,"+",Q652)</f>
        <v>Open++Greater</v>
      </c>
      <c r="S652" s="222" t="b">
        <f t="array" ref="S652">IF(K652='Defects Status'!$N$2,"True")</f>
        <v>0</v>
      </c>
      <c r="T652" s="222" t="str">
        <f t="array" ref="T652">IF(C652 &lt;&gt; "Ready for Re-test",IF(C652 &lt;&gt; "Closed","Open","Closed"),"Ready for Re-test")</f>
        <v>Open</v>
      </c>
    </row>
    <row r="653" spans="12:20" x14ac:dyDescent="0.2">
      <c r="L653" s="222" t="str">
        <f t="array" ref="L653">CONCATENATE(C653,"+",D653)</f>
        <v>+</v>
      </c>
      <c r="M653" s="222" t="b">
        <f t="array" ref="M653">IF(H653=38923,"True")</f>
        <v>0</v>
      </c>
      <c r="N653" s="222" t="b">
        <f t="array" ref="N653">IF(K653=38923,"True")</f>
        <v>0</v>
      </c>
      <c r="O653" s="222" t="b">
        <f t="array" ref="O653">IF(H653='Defects Status'!$N$2,"True")</f>
        <v>0</v>
      </c>
      <c r="P653" s="223">
        <f t="array" ref="P653">'Defects Status'!$N$2-'All Defects'!H653</f>
        <v>39001</v>
      </c>
      <c r="Q653" s="222" t="str">
        <f t="array" ref="Q653">IF(P653&gt;10,"Greater",IF(AND(P653&gt;=5,P653&lt;=10),"Between","Less than"))</f>
        <v>Greater</v>
      </c>
      <c r="R653" s="222" t="str">
        <f t="array" ref="R653">CONCATENATE(T653,"+",D653,"+",Q653)</f>
        <v>Open++Greater</v>
      </c>
      <c r="S653" s="222" t="b">
        <f t="array" ref="S653">IF(K653='Defects Status'!$N$2,"True")</f>
        <v>0</v>
      </c>
      <c r="T653" s="222" t="str">
        <f t="array" ref="T653">IF(C653 &lt;&gt; "Ready for Re-test",IF(C653 &lt;&gt; "Closed","Open","Closed"),"Ready for Re-test")</f>
        <v>Open</v>
      </c>
    </row>
    <row r="654" spans="12:20" x14ac:dyDescent="0.2">
      <c r="L654" s="222" t="str">
        <f t="array" ref="L654">CONCATENATE(C654,"+",D654)</f>
        <v>+</v>
      </c>
      <c r="M654" s="222" t="b">
        <f t="array" ref="M654">IF(H654=38923,"True")</f>
        <v>0</v>
      </c>
      <c r="N654" s="222" t="b">
        <f t="array" ref="N654">IF(K654=38923,"True")</f>
        <v>0</v>
      </c>
      <c r="O654" s="222" t="b">
        <f t="array" ref="O654">IF(H654='Defects Status'!$N$2,"True")</f>
        <v>0</v>
      </c>
      <c r="P654" s="223">
        <f t="array" ref="P654">'Defects Status'!$N$2-'All Defects'!H654</f>
        <v>39001</v>
      </c>
      <c r="Q654" s="222" t="str">
        <f t="array" ref="Q654">IF(P654&gt;10,"Greater",IF(AND(P654&gt;=5,P654&lt;=10),"Between","Less than"))</f>
        <v>Greater</v>
      </c>
      <c r="R654" s="222" t="str">
        <f t="array" ref="R654">CONCATENATE(T654,"+",D654,"+",Q654)</f>
        <v>Open++Greater</v>
      </c>
      <c r="S654" s="222" t="b">
        <f t="array" ref="S654">IF(K654='Defects Status'!$N$2,"True")</f>
        <v>0</v>
      </c>
      <c r="T654" s="222" t="str">
        <f t="array" ref="T654">IF(C654 &lt;&gt; "Ready for Re-test",IF(C654 &lt;&gt; "Closed","Open","Closed"),"Ready for Re-test")</f>
        <v>Open</v>
      </c>
    </row>
    <row r="655" spans="12:20" x14ac:dyDescent="0.2">
      <c r="L655" s="222" t="str">
        <f t="array" ref="L655">CONCATENATE(C655,"+",D655)</f>
        <v>+</v>
      </c>
      <c r="M655" s="222" t="b">
        <f t="array" ref="M655">IF(H655=38923,"True")</f>
        <v>0</v>
      </c>
      <c r="N655" s="222" t="b">
        <f t="array" ref="N655">IF(K655=38923,"True")</f>
        <v>0</v>
      </c>
      <c r="O655" s="222" t="b">
        <f t="array" ref="O655">IF(H655='Defects Status'!$N$2,"True")</f>
        <v>0</v>
      </c>
      <c r="P655" s="223">
        <f t="array" ref="P655">'Defects Status'!$N$2-'All Defects'!H655</f>
        <v>39001</v>
      </c>
      <c r="Q655" s="222" t="str">
        <f t="array" ref="Q655">IF(P655&gt;10,"Greater",IF(AND(P655&gt;=5,P655&lt;=10),"Between","Less than"))</f>
        <v>Greater</v>
      </c>
      <c r="R655" s="222" t="str">
        <f t="array" ref="R655">CONCATENATE(T655,"+",D655,"+",Q655)</f>
        <v>Open++Greater</v>
      </c>
      <c r="S655" s="222" t="b">
        <f t="array" ref="S655">IF(K655='Defects Status'!$N$2,"True")</f>
        <v>0</v>
      </c>
      <c r="T655" s="222" t="str">
        <f t="array" ref="T655">IF(C655 &lt;&gt; "Ready for Re-test",IF(C655 &lt;&gt; "Closed","Open","Closed"),"Ready for Re-test")</f>
        <v>Open</v>
      </c>
    </row>
    <row r="656" spans="12:20" x14ac:dyDescent="0.2">
      <c r="L656" s="222" t="str">
        <f t="array" ref="L656">CONCATENATE(C656,"+",D656)</f>
        <v>+</v>
      </c>
      <c r="M656" s="222" t="b">
        <f t="array" ref="M656">IF(H656=38923,"True")</f>
        <v>0</v>
      </c>
      <c r="N656" s="222" t="b">
        <f t="array" ref="N656">IF(K656=38923,"True")</f>
        <v>0</v>
      </c>
      <c r="O656" s="222" t="b">
        <f t="array" ref="O656">IF(H656='Defects Status'!$N$2,"True")</f>
        <v>0</v>
      </c>
      <c r="P656" s="223">
        <f t="array" ref="P656">'Defects Status'!$N$2-'All Defects'!H656</f>
        <v>39001</v>
      </c>
      <c r="Q656" s="222" t="str">
        <f t="array" ref="Q656">IF(P656&gt;10,"Greater",IF(AND(P656&gt;=5,P656&lt;=10),"Between","Less than"))</f>
        <v>Greater</v>
      </c>
      <c r="R656" s="222" t="str">
        <f t="array" ref="R656">CONCATENATE(T656,"+",D656,"+",Q656)</f>
        <v>Open++Greater</v>
      </c>
      <c r="S656" s="222" t="b">
        <f t="array" ref="S656">IF(K656='Defects Status'!$N$2,"True")</f>
        <v>0</v>
      </c>
      <c r="T656" s="222" t="str">
        <f t="array" ref="T656">IF(C656 &lt;&gt; "Ready for Re-test",IF(C656 &lt;&gt; "Closed","Open","Closed"),"Ready for Re-test")</f>
        <v>Open</v>
      </c>
    </row>
    <row r="657" spans="12:20" x14ac:dyDescent="0.2">
      <c r="L657" s="222" t="str">
        <f t="array" ref="L657">CONCATENATE(C657,"+",D657)</f>
        <v>+</v>
      </c>
      <c r="M657" s="222" t="b">
        <f t="array" ref="M657">IF(H657=38923,"True")</f>
        <v>0</v>
      </c>
      <c r="N657" s="222" t="b">
        <f t="array" ref="N657">IF(K657=38923,"True")</f>
        <v>0</v>
      </c>
      <c r="O657" s="222" t="b">
        <f t="array" ref="O657">IF(H657='Defects Status'!$N$2,"True")</f>
        <v>0</v>
      </c>
      <c r="P657" s="223">
        <f t="array" ref="P657">'Defects Status'!$N$2-'All Defects'!H657</f>
        <v>39001</v>
      </c>
      <c r="Q657" s="222" t="str">
        <f t="array" ref="Q657">IF(P657&gt;10,"Greater",IF(AND(P657&gt;=5,P657&lt;=10),"Between","Less than"))</f>
        <v>Greater</v>
      </c>
      <c r="R657" s="222" t="str">
        <f t="array" ref="R657">CONCATENATE(T657,"+",D657,"+",Q657)</f>
        <v>Open++Greater</v>
      </c>
      <c r="S657" s="222" t="b">
        <f t="array" ref="S657">IF(K657='Defects Status'!$N$2,"True")</f>
        <v>0</v>
      </c>
      <c r="T657" s="222" t="str">
        <f t="array" ref="T657">IF(C657 &lt;&gt; "Ready for Re-test",IF(C657 &lt;&gt; "Closed","Open","Closed"),"Ready for Re-test")</f>
        <v>Open</v>
      </c>
    </row>
    <row r="658" spans="12:20" x14ac:dyDescent="0.2">
      <c r="L658" s="222" t="str">
        <f t="array" ref="L658">CONCATENATE(C658,"+",D658)</f>
        <v>+</v>
      </c>
      <c r="M658" s="222" t="b">
        <f t="array" ref="M658">IF(H658=38923,"True")</f>
        <v>0</v>
      </c>
      <c r="N658" s="222" t="b">
        <f t="array" ref="N658">IF(K658=38923,"True")</f>
        <v>0</v>
      </c>
      <c r="O658" s="222" t="b">
        <f t="array" ref="O658">IF(H658='Defects Status'!$N$2,"True")</f>
        <v>0</v>
      </c>
      <c r="P658" s="223">
        <f t="array" ref="P658">'Defects Status'!$N$2-'All Defects'!H658</f>
        <v>39001</v>
      </c>
      <c r="Q658" s="222" t="str">
        <f t="array" ref="Q658">IF(P658&gt;10,"Greater",IF(AND(P658&gt;=5,P658&lt;=10),"Between","Less than"))</f>
        <v>Greater</v>
      </c>
      <c r="R658" s="222" t="str">
        <f t="array" ref="R658">CONCATENATE(T658,"+",D658,"+",Q658)</f>
        <v>Open++Greater</v>
      </c>
      <c r="S658" s="222" t="b">
        <f t="array" ref="S658">IF(K658='Defects Status'!$N$2,"True")</f>
        <v>0</v>
      </c>
      <c r="T658" s="222" t="str">
        <f t="array" ref="T658">IF(C658 &lt;&gt; "Ready for Re-test",IF(C658 &lt;&gt; "Closed","Open","Closed"),"Ready for Re-test")</f>
        <v>Open</v>
      </c>
    </row>
    <row r="659" spans="12:20" x14ac:dyDescent="0.2">
      <c r="L659" s="222" t="str">
        <f t="array" ref="L659">CONCATENATE(C659,"+",D659)</f>
        <v>+</v>
      </c>
      <c r="M659" s="222" t="b">
        <f t="array" ref="M659">IF(H659=38923,"True")</f>
        <v>0</v>
      </c>
      <c r="N659" s="222" t="b">
        <f t="array" ref="N659">IF(K659=38923,"True")</f>
        <v>0</v>
      </c>
      <c r="O659" s="222" t="b">
        <f t="array" ref="O659">IF(H659='Defects Status'!$N$2,"True")</f>
        <v>0</v>
      </c>
      <c r="P659" s="223">
        <f t="array" ref="P659">'Defects Status'!$N$2-'All Defects'!H659</f>
        <v>39001</v>
      </c>
      <c r="Q659" s="222" t="str">
        <f t="array" ref="Q659">IF(P659&gt;10,"Greater",IF(AND(P659&gt;=5,P659&lt;=10),"Between","Less than"))</f>
        <v>Greater</v>
      </c>
      <c r="R659" s="222" t="str">
        <f t="array" ref="R659">CONCATENATE(T659,"+",D659,"+",Q659)</f>
        <v>Open++Greater</v>
      </c>
      <c r="S659" s="222" t="b">
        <f t="array" ref="S659">IF(K659='Defects Status'!$N$2,"True")</f>
        <v>0</v>
      </c>
      <c r="T659" s="222" t="str">
        <f t="array" ref="T659">IF(C659 &lt;&gt; "Ready for Re-test",IF(C659 &lt;&gt; "Closed","Open","Closed"),"Ready for Re-test")</f>
        <v>Open</v>
      </c>
    </row>
    <row r="660" spans="12:20" x14ac:dyDescent="0.2">
      <c r="L660" s="222" t="str">
        <f t="array" ref="L660">CONCATENATE(C660,"+",D660)</f>
        <v>+</v>
      </c>
      <c r="M660" s="222" t="b">
        <f t="array" ref="M660">IF(H660=38923,"True")</f>
        <v>0</v>
      </c>
      <c r="N660" s="222" t="b">
        <f t="array" ref="N660">IF(K660=38923,"True")</f>
        <v>0</v>
      </c>
      <c r="O660" s="222" t="b">
        <f t="array" ref="O660">IF(H660='Defects Status'!$N$2,"True")</f>
        <v>0</v>
      </c>
      <c r="P660" s="223">
        <f t="array" ref="P660">'Defects Status'!$N$2-'All Defects'!H660</f>
        <v>39001</v>
      </c>
      <c r="Q660" s="222" t="str">
        <f t="array" ref="Q660">IF(P660&gt;10,"Greater",IF(AND(P660&gt;=5,P660&lt;=10),"Between","Less than"))</f>
        <v>Greater</v>
      </c>
      <c r="R660" s="222" t="str">
        <f t="array" ref="R660">CONCATENATE(T660,"+",D660,"+",Q660)</f>
        <v>Open++Greater</v>
      </c>
      <c r="S660" s="222" t="b">
        <f t="array" ref="S660">IF(K660='Defects Status'!$N$2,"True")</f>
        <v>0</v>
      </c>
      <c r="T660" s="222" t="str">
        <f t="array" ref="T660">IF(C660 &lt;&gt; "Ready for Re-test",IF(C660 &lt;&gt; "Closed","Open","Closed"),"Ready for Re-test")</f>
        <v>Open</v>
      </c>
    </row>
    <row r="661" spans="12:20" x14ac:dyDescent="0.2">
      <c r="L661" s="222" t="str">
        <f t="array" ref="L661">CONCATENATE(C661,"+",D661)</f>
        <v>+</v>
      </c>
      <c r="M661" s="222" t="b">
        <f t="array" ref="M661">IF(H661=38923,"True")</f>
        <v>0</v>
      </c>
      <c r="N661" s="222" t="b">
        <f t="array" ref="N661">IF(K661=38923,"True")</f>
        <v>0</v>
      </c>
      <c r="O661" s="222" t="b">
        <f t="array" ref="O661">IF(H661='Defects Status'!$N$2,"True")</f>
        <v>0</v>
      </c>
      <c r="P661" s="223">
        <f t="array" ref="P661">'Defects Status'!$N$2-'All Defects'!H661</f>
        <v>39001</v>
      </c>
      <c r="Q661" s="222" t="str">
        <f t="array" ref="Q661">IF(P661&gt;10,"Greater",IF(AND(P661&gt;=5,P661&lt;=10),"Between","Less than"))</f>
        <v>Greater</v>
      </c>
      <c r="R661" s="222" t="str">
        <f t="array" ref="R661">CONCATENATE(T661,"+",D661,"+",Q661)</f>
        <v>Open++Greater</v>
      </c>
      <c r="S661" s="222" t="b">
        <f t="array" ref="S661">IF(K661='Defects Status'!$N$2,"True")</f>
        <v>0</v>
      </c>
      <c r="T661" s="222" t="str">
        <f t="array" ref="T661">IF(C661 &lt;&gt; "Ready for Re-test",IF(C661 &lt;&gt; "Closed","Open","Closed"),"Ready for Re-test")</f>
        <v>Open</v>
      </c>
    </row>
    <row r="662" spans="12:20" x14ac:dyDescent="0.2">
      <c r="L662" s="222" t="str">
        <f t="array" ref="L662">CONCATENATE(C662,"+",D662)</f>
        <v>+</v>
      </c>
      <c r="M662" s="222" t="b">
        <f t="array" ref="M662">IF(H662=38923,"True")</f>
        <v>0</v>
      </c>
      <c r="N662" s="222" t="b">
        <f t="array" ref="N662">IF(K662=38923,"True")</f>
        <v>0</v>
      </c>
      <c r="O662" s="222" t="b">
        <f t="array" ref="O662">IF(H662='Defects Status'!$N$2,"True")</f>
        <v>0</v>
      </c>
      <c r="P662" s="223">
        <f t="array" ref="P662">'Defects Status'!$N$2-'All Defects'!H662</f>
        <v>39001</v>
      </c>
      <c r="Q662" s="222" t="str">
        <f t="array" ref="Q662">IF(P662&gt;10,"Greater",IF(AND(P662&gt;=5,P662&lt;=10),"Between","Less than"))</f>
        <v>Greater</v>
      </c>
      <c r="R662" s="222" t="str">
        <f t="array" ref="R662">CONCATENATE(T662,"+",D662,"+",Q662)</f>
        <v>Open++Greater</v>
      </c>
      <c r="S662" s="222" t="b">
        <f t="array" ref="S662">IF(K662='Defects Status'!$N$2,"True")</f>
        <v>0</v>
      </c>
      <c r="T662" s="222" t="str">
        <f t="array" ref="T662">IF(C662 &lt;&gt; "Ready for Re-test",IF(C662 &lt;&gt; "Closed","Open","Closed"),"Ready for Re-test")</f>
        <v>Open</v>
      </c>
    </row>
    <row r="663" spans="12:20" x14ac:dyDescent="0.2">
      <c r="L663" s="222" t="str">
        <f t="array" ref="L663">CONCATENATE(C663,"+",D663)</f>
        <v>+</v>
      </c>
      <c r="M663" s="222" t="b">
        <f t="array" ref="M663">IF(H663=38923,"True")</f>
        <v>0</v>
      </c>
      <c r="N663" s="222" t="b">
        <f t="array" ref="N663">IF(K663=38923,"True")</f>
        <v>0</v>
      </c>
      <c r="O663" s="222" t="b">
        <f t="array" ref="O663">IF(H663='Defects Status'!$N$2,"True")</f>
        <v>0</v>
      </c>
      <c r="P663" s="223">
        <f t="array" ref="P663">'Defects Status'!$N$2-'All Defects'!H663</f>
        <v>39001</v>
      </c>
      <c r="Q663" s="222" t="str">
        <f t="array" ref="Q663">IF(P663&gt;10,"Greater",IF(AND(P663&gt;=5,P663&lt;=10),"Between","Less than"))</f>
        <v>Greater</v>
      </c>
      <c r="R663" s="222" t="str">
        <f t="array" ref="R663">CONCATENATE(T663,"+",D663,"+",Q663)</f>
        <v>Open++Greater</v>
      </c>
      <c r="S663" s="222" t="b">
        <f t="array" ref="S663">IF(K663='Defects Status'!$N$2,"True")</f>
        <v>0</v>
      </c>
      <c r="T663" s="222" t="str">
        <f t="array" ref="T663">IF(C663 &lt;&gt; "Ready for Re-test",IF(C663 &lt;&gt; "Closed","Open","Closed"),"Ready for Re-test")</f>
        <v>Open</v>
      </c>
    </row>
    <row r="664" spans="12:20" x14ac:dyDescent="0.2">
      <c r="L664" s="222" t="str">
        <f t="array" ref="L664">CONCATENATE(C664,"+",D664)</f>
        <v>+</v>
      </c>
      <c r="M664" s="222" t="b">
        <f t="array" ref="M664">IF(H664=38923,"True")</f>
        <v>0</v>
      </c>
      <c r="N664" s="222" t="b">
        <f t="array" ref="N664">IF(K664=38923,"True")</f>
        <v>0</v>
      </c>
      <c r="O664" s="222" t="b">
        <f t="array" ref="O664">IF(H664='Defects Status'!$N$2,"True")</f>
        <v>0</v>
      </c>
      <c r="P664" s="223">
        <f t="array" ref="P664">'Defects Status'!$N$2-'All Defects'!H664</f>
        <v>39001</v>
      </c>
      <c r="Q664" s="222" t="str">
        <f t="array" ref="Q664">IF(P664&gt;10,"Greater",IF(AND(P664&gt;=5,P664&lt;=10),"Between","Less than"))</f>
        <v>Greater</v>
      </c>
      <c r="R664" s="222" t="str">
        <f t="array" ref="R664">CONCATENATE(T664,"+",D664,"+",Q664)</f>
        <v>Open++Greater</v>
      </c>
      <c r="S664" s="222" t="b">
        <f t="array" ref="S664">IF(K664='Defects Status'!$N$2,"True")</f>
        <v>0</v>
      </c>
      <c r="T664" s="222" t="str">
        <f t="array" ref="T664">IF(C664 &lt;&gt; "Ready for Re-test",IF(C664 &lt;&gt; "Closed","Open","Closed"),"Ready for Re-test")</f>
        <v>Open</v>
      </c>
    </row>
    <row r="665" spans="12:20" x14ac:dyDescent="0.2">
      <c r="L665" s="222" t="str">
        <f t="array" ref="L665">CONCATENATE(C665,"+",D665)</f>
        <v>+</v>
      </c>
      <c r="M665" s="222" t="b">
        <f t="array" ref="M665">IF(H665=38923,"True")</f>
        <v>0</v>
      </c>
      <c r="N665" s="222" t="b">
        <f t="array" ref="N665">IF(K665=38923,"True")</f>
        <v>0</v>
      </c>
      <c r="O665" s="222" t="b">
        <f t="array" ref="O665">IF(H665='Defects Status'!$N$2,"True")</f>
        <v>0</v>
      </c>
      <c r="P665" s="223">
        <f t="array" ref="P665">'Defects Status'!$N$2-'All Defects'!H665</f>
        <v>39001</v>
      </c>
      <c r="Q665" s="222" t="str">
        <f t="array" ref="Q665">IF(P665&gt;10,"Greater",IF(AND(P665&gt;=5,P665&lt;=10),"Between","Less than"))</f>
        <v>Greater</v>
      </c>
      <c r="R665" s="222" t="str">
        <f t="array" ref="R665">CONCATENATE(T665,"+",D665,"+",Q665)</f>
        <v>Open++Greater</v>
      </c>
      <c r="S665" s="222" t="b">
        <f t="array" ref="S665">IF(K665='Defects Status'!$N$2,"True")</f>
        <v>0</v>
      </c>
      <c r="T665" s="222" t="str">
        <f t="array" ref="T665">IF(C665 &lt;&gt; "Ready for Re-test",IF(C665 &lt;&gt; "Closed","Open","Closed"),"Ready for Re-test")</f>
        <v>Open</v>
      </c>
    </row>
    <row r="666" spans="12:20" x14ac:dyDescent="0.2">
      <c r="L666" s="222" t="str">
        <f t="array" ref="L666">CONCATENATE(C666,"+",D666)</f>
        <v>+</v>
      </c>
      <c r="M666" s="222" t="b">
        <f t="array" ref="M666">IF(H666=38923,"True")</f>
        <v>0</v>
      </c>
      <c r="N666" s="222" t="b">
        <f t="array" ref="N666">IF(K666=38923,"True")</f>
        <v>0</v>
      </c>
      <c r="O666" s="222" t="b">
        <f t="array" ref="O666">IF(H666='Defects Status'!$N$2,"True")</f>
        <v>0</v>
      </c>
      <c r="P666" s="223">
        <f t="array" ref="P666">'Defects Status'!$N$2-'All Defects'!H666</f>
        <v>39001</v>
      </c>
      <c r="Q666" s="222" t="str">
        <f t="array" ref="Q666">IF(P666&gt;10,"Greater",IF(AND(P666&gt;=5,P666&lt;=10),"Between","Less than"))</f>
        <v>Greater</v>
      </c>
      <c r="R666" s="222" t="str">
        <f t="array" ref="R666">CONCATENATE(T666,"+",D666,"+",Q666)</f>
        <v>Open++Greater</v>
      </c>
      <c r="S666" s="222" t="b">
        <f t="array" ref="S666">IF(K666='Defects Status'!$N$2,"True")</f>
        <v>0</v>
      </c>
      <c r="T666" s="222" t="str">
        <f t="array" ref="T666">IF(C666 &lt;&gt; "Ready for Re-test",IF(C666 &lt;&gt; "Closed","Open","Closed"),"Ready for Re-test")</f>
        <v>Open</v>
      </c>
    </row>
    <row r="667" spans="12:20" x14ac:dyDescent="0.2">
      <c r="L667" s="222" t="str">
        <f t="array" ref="L667">CONCATENATE(C667,"+",D667)</f>
        <v>+</v>
      </c>
      <c r="M667" s="222" t="b">
        <f t="array" ref="M667">IF(H667=38923,"True")</f>
        <v>0</v>
      </c>
      <c r="N667" s="222" t="b">
        <f t="array" ref="N667">IF(K667=38923,"True")</f>
        <v>0</v>
      </c>
      <c r="O667" s="222" t="b">
        <f t="array" ref="O667">IF(H667='Defects Status'!$N$2,"True")</f>
        <v>0</v>
      </c>
      <c r="P667" s="223">
        <f t="array" ref="P667">'Defects Status'!$N$2-'All Defects'!H667</f>
        <v>39001</v>
      </c>
      <c r="Q667" s="222" t="str">
        <f t="array" ref="Q667">IF(P667&gt;10,"Greater",IF(AND(P667&gt;=5,P667&lt;=10),"Between","Less than"))</f>
        <v>Greater</v>
      </c>
      <c r="R667" s="222" t="str">
        <f t="array" ref="R667">CONCATENATE(T667,"+",D667,"+",Q667)</f>
        <v>Open++Greater</v>
      </c>
      <c r="S667" s="222" t="b">
        <f t="array" ref="S667">IF(K667='Defects Status'!$N$2,"True")</f>
        <v>0</v>
      </c>
      <c r="T667" s="222" t="str">
        <f t="array" ref="T667">IF(C667 &lt;&gt; "Ready for Re-test",IF(C667 &lt;&gt; "Closed","Open","Closed"),"Ready for Re-test")</f>
        <v>Open</v>
      </c>
    </row>
    <row r="668" spans="12:20" x14ac:dyDescent="0.2">
      <c r="L668" s="222" t="str">
        <f t="array" ref="L668">CONCATENATE(C668,"+",D668)</f>
        <v>+</v>
      </c>
      <c r="M668" s="222" t="b">
        <f t="array" ref="M668">IF(H668=38923,"True")</f>
        <v>0</v>
      </c>
      <c r="N668" s="222" t="b">
        <f t="array" ref="N668">IF(K668=38923,"True")</f>
        <v>0</v>
      </c>
      <c r="O668" s="222" t="b">
        <f t="array" ref="O668">IF(H668='Defects Status'!$N$2,"True")</f>
        <v>0</v>
      </c>
      <c r="P668" s="223">
        <f t="array" ref="P668">'Defects Status'!$N$2-'All Defects'!H668</f>
        <v>39001</v>
      </c>
      <c r="Q668" s="222" t="str">
        <f t="array" ref="Q668">IF(P668&gt;10,"Greater",IF(AND(P668&gt;=5,P668&lt;=10),"Between","Less than"))</f>
        <v>Greater</v>
      </c>
      <c r="R668" s="222" t="str">
        <f t="array" ref="R668">CONCATENATE(T668,"+",D668,"+",Q668)</f>
        <v>Open++Greater</v>
      </c>
      <c r="S668" s="222" t="b">
        <f t="array" ref="S668">IF(K668='Defects Status'!$N$2,"True")</f>
        <v>0</v>
      </c>
      <c r="T668" s="222" t="str">
        <f t="array" ref="T668">IF(C668 &lt;&gt; "Ready for Re-test",IF(C668 &lt;&gt; "Closed","Open","Closed"),"Ready for Re-test")</f>
        <v>Open</v>
      </c>
    </row>
    <row r="669" spans="12:20" x14ac:dyDescent="0.2">
      <c r="L669" s="222" t="str">
        <f t="array" ref="L669">CONCATENATE(C669,"+",D669)</f>
        <v>+</v>
      </c>
      <c r="M669" s="222" t="b">
        <f t="array" ref="M669">IF(H669=38923,"True")</f>
        <v>0</v>
      </c>
      <c r="N669" s="222" t="b">
        <f t="array" ref="N669">IF(K669=38923,"True")</f>
        <v>0</v>
      </c>
      <c r="O669" s="222" t="b">
        <f t="array" ref="O669">IF(H669='Defects Status'!$N$2,"True")</f>
        <v>0</v>
      </c>
      <c r="P669" s="223">
        <f t="array" ref="P669">'Defects Status'!$N$2-'All Defects'!H669</f>
        <v>39001</v>
      </c>
      <c r="Q669" s="222" t="str">
        <f t="array" ref="Q669">IF(P669&gt;10,"Greater",IF(AND(P669&gt;=5,P669&lt;=10),"Between","Less than"))</f>
        <v>Greater</v>
      </c>
      <c r="R669" s="222" t="str">
        <f t="array" ref="R669">CONCATENATE(T669,"+",D669,"+",Q669)</f>
        <v>Open++Greater</v>
      </c>
      <c r="S669" s="222" t="b">
        <f t="array" ref="S669">IF(K669='Defects Status'!$N$2,"True")</f>
        <v>0</v>
      </c>
      <c r="T669" s="222" t="str">
        <f t="array" ref="T669">IF(C669 &lt;&gt; "Ready for Re-test",IF(C669 &lt;&gt; "Closed","Open","Closed"),"Ready for Re-test")</f>
        <v>Open</v>
      </c>
    </row>
    <row r="670" spans="12:20" x14ac:dyDescent="0.2">
      <c r="L670" s="222" t="str">
        <f t="array" ref="L670">CONCATENATE(C670,"+",D670)</f>
        <v>+</v>
      </c>
      <c r="M670" s="222" t="b">
        <f t="array" ref="M670">IF(H670=38923,"True")</f>
        <v>0</v>
      </c>
      <c r="N670" s="222" t="b">
        <f t="array" ref="N670">IF(K670=38923,"True")</f>
        <v>0</v>
      </c>
      <c r="O670" s="222" t="b">
        <f t="array" ref="O670">IF(H670='Defects Status'!$N$2,"True")</f>
        <v>0</v>
      </c>
      <c r="P670" s="223">
        <f t="array" ref="P670">'Defects Status'!$N$2-'All Defects'!H670</f>
        <v>39001</v>
      </c>
      <c r="Q670" s="222" t="str">
        <f t="array" ref="Q670">IF(P670&gt;10,"Greater",IF(AND(P670&gt;=5,P670&lt;=10),"Between","Less than"))</f>
        <v>Greater</v>
      </c>
      <c r="R670" s="222" t="str">
        <f t="array" ref="R670">CONCATENATE(T670,"+",D670,"+",Q670)</f>
        <v>Open++Greater</v>
      </c>
      <c r="S670" s="222" t="b">
        <f t="array" ref="S670">IF(K670='Defects Status'!$N$2,"True")</f>
        <v>0</v>
      </c>
      <c r="T670" s="222" t="str">
        <f t="array" ref="T670">IF(C670 &lt;&gt; "Ready for Re-test",IF(C670 &lt;&gt; "Closed","Open","Closed"),"Ready for Re-test")</f>
        <v>Open</v>
      </c>
    </row>
    <row r="671" spans="12:20" x14ac:dyDescent="0.2">
      <c r="L671" s="222" t="str">
        <f t="array" ref="L671">CONCATENATE(C671,"+",D671)</f>
        <v>+</v>
      </c>
      <c r="M671" s="222" t="b">
        <f t="array" ref="M671">IF(H671=38923,"True")</f>
        <v>0</v>
      </c>
      <c r="N671" s="222" t="b">
        <f t="array" ref="N671">IF(K671=38923,"True")</f>
        <v>0</v>
      </c>
      <c r="O671" s="222" t="b">
        <f t="array" ref="O671">IF(H671='Defects Status'!$N$2,"True")</f>
        <v>0</v>
      </c>
      <c r="P671" s="223">
        <f t="array" ref="P671">'Defects Status'!$N$2-'All Defects'!H671</f>
        <v>39001</v>
      </c>
      <c r="Q671" s="222" t="str">
        <f t="array" ref="Q671">IF(P671&gt;10,"Greater",IF(AND(P671&gt;=5,P671&lt;=10),"Between","Less than"))</f>
        <v>Greater</v>
      </c>
      <c r="R671" s="222" t="str">
        <f t="array" ref="R671">CONCATENATE(T671,"+",D671,"+",Q671)</f>
        <v>Open++Greater</v>
      </c>
      <c r="S671" s="222" t="b">
        <f t="array" ref="S671">IF(K671='Defects Status'!$N$2,"True")</f>
        <v>0</v>
      </c>
      <c r="T671" s="222" t="str">
        <f t="array" ref="T671">IF(C671 &lt;&gt; "Ready for Re-test",IF(C671 &lt;&gt; "Closed","Open","Closed"),"Ready for Re-test")</f>
        <v>Open</v>
      </c>
    </row>
    <row r="672" spans="12:20" x14ac:dyDescent="0.2">
      <c r="L672" s="222" t="str">
        <f t="array" ref="L672">CONCATENATE(C672,"+",D672)</f>
        <v>+</v>
      </c>
      <c r="M672" s="222" t="b">
        <f t="array" ref="M672">IF(H672=38923,"True")</f>
        <v>0</v>
      </c>
      <c r="N672" s="222" t="b">
        <f t="array" ref="N672">IF(K672=38923,"True")</f>
        <v>0</v>
      </c>
      <c r="O672" s="222" t="b">
        <f t="array" ref="O672">IF(H672='Defects Status'!$N$2,"True")</f>
        <v>0</v>
      </c>
      <c r="P672" s="223">
        <f t="array" ref="P672">'Defects Status'!$N$2-'All Defects'!H672</f>
        <v>39001</v>
      </c>
      <c r="Q672" s="222" t="str">
        <f t="array" ref="Q672">IF(P672&gt;10,"Greater",IF(AND(P672&gt;=5,P672&lt;=10),"Between","Less than"))</f>
        <v>Greater</v>
      </c>
      <c r="R672" s="222" t="str">
        <f t="array" ref="R672">CONCATENATE(T672,"+",D672,"+",Q672)</f>
        <v>Open++Greater</v>
      </c>
      <c r="S672" s="222" t="b">
        <f t="array" ref="S672">IF(K672='Defects Status'!$N$2,"True")</f>
        <v>0</v>
      </c>
      <c r="T672" s="222" t="str">
        <f t="array" ref="T672">IF(C672 &lt;&gt; "Ready for Re-test",IF(C672 &lt;&gt; "Closed","Open","Closed"),"Ready for Re-test")</f>
        <v>Open</v>
      </c>
    </row>
    <row r="673" spans="12:20" x14ac:dyDescent="0.2">
      <c r="L673" s="222" t="str">
        <f t="array" ref="L673">CONCATENATE(C673,"+",D673)</f>
        <v>+</v>
      </c>
      <c r="M673" s="222" t="b">
        <f t="array" ref="M673">IF(H673=38923,"True")</f>
        <v>0</v>
      </c>
      <c r="N673" s="222" t="b">
        <f t="array" ref="N673">IF(K673=38923,"True")</f>
        <v>0</v>
      </c>
      <c r="O673" s="222" t="b">
        <f t="array" ref="O673">IF(H673='Defects Status'!$N$2,"True")</f>
        <v>0</v>
      </c>
      <c r="P673" s="223">
        <f t="array" ref="P673">'Defects Status'!$N$2-'All Defects'!H673</f>
        <v>39001</v>
      </c>
      <c r="Q673" s="222" t="str">
        <f t="array" ref="Q673">IF(P673&gt;10,"Greater",IF(AND(P673&gt;=5,P673&lt;=10),"Between","Less than"))</f>
        <v>Greater</v>
      </c>
      <c r="R673" s="222" t="str">
        <f t="array" ref="R673">CONCATENATE(T673,"+",D673,"+",Q673)</f>
        <v>Open++Greater</v>
      </c>
      <c r="S673" s="222" t="b">
        <f t="array" ref="S673">IF(K673='Defects Status'!$N$2,"True")</f>
        <v>0</v>
      </c>
      <c r="T673" s="222" t="str">
        <f t="array" ref="T673">IF(C673 &lt;&gt; "Ready for Re-test",IF(C673 &lt;&gt; "Closed","Open","Closed"),"Ready for Re-test")</f>
        <v>Open</v>
      </c>
    </row>
    <row r="674" spans="12:20" x14ac:dyDescent="0.2">
      <c r="L674" s="222" t="str">
        <f t="array" ref="L674">CONCATENATE(C674,"+",D674)</f>
        <v>+</v>
      </c>
      <c r="M674" s="222" t="b">
        <f t="array" ref="M674">IF(H674=38923,"True")</f>
        <v>0</v>
      </c>
      <c r="N674" s="222" t="b">
        <f t="array" ref="N674">IF(K674=38923,"True")</f>
        <v>0</v>
      </c>
      <c r="O674" s="222" t="b">
        <f t="array" ref="O674">IF(H674='Defects Status'!$N$2,"True")</f>
        <v>0</v>
      </c>
      <c r="P674" s="223">
        <f t="array" ref="P674">'Defects Status'!$N$2-'All Defects'!H674</f>
        <v>39001</v>
      </c>
      <c r="Q674" s="222" t="str">
        <f t="array" ref="Q674">IF(P674&gt;10,"Greater",IF(AND(P674&gt;=5,P674&lt;=10),"Between","Less than"))</f>
        <v>Greater</v>
      </c>
      <c r="R674" s="222" t="str">
        <f t="array" ref="R674">CONCATENATE(T674,"+",D674,"+",Q674)</f>
        <v>Open++Greater</v>
      </c>
      <c r="S674" s="222" t="b">
        <f t="array" ref="S674">IF(K674='Defects Status'!$N$2,"True")</f>
        <v>0</v>
      </c>
      <c r="T674" s="222" t="str">
        <f t="array" ref="T674">IF(C674 &lt;&gt; "Ready for Re-test",IF(C674 &lt;&gt; "Closed","Open","Closed"),"Ready for Re-test")</f>
        <v>Open</v>
      </c>
    </row>
    <row r="675" spans="12:20" x14ac:dyDescent="0.2">
      <c r="L675" s="222" t="str">
        <f t="array" ref="L675">CONCATENATE(C675,"+",D675)</f>
        <v>+</v>
      </c>
      <c r="M675" s="222" t="b">
        <f t="array" ref="M675">IF(H675=38923,"True")</f>
        <v>0</v>
      </c>
      <c r="N675" s="222" t="b">
        <f t="array" ref="N675">IF(K675=38923,"True")</f>
        <v>0</v>
      </c>
      <c r="O675" s="222" t="b">
        <f t="array" ref="O675">IF(H675='Defects Status'!$N$2,"True")</f>
        <v>0</v>
      </c>
      <c r="P675" s="223">
        <f t="array" ref="P675">'Defects Status'!$N$2-'All Defects'!H675</f>
        <v>39001</v>
      </c>
      <c r="Q675" s="222" t="str">
        <f t="array" ref="Q675">IF(P675&gt;10,"Greater",IF(AND(P675&gt;=5,P675&lt;=10),"Between","Less than"))</f>
        <v>Greater</v>
      </c>
      <c r="R675" s="222" t="str">
        <f t="array" ref="R675">CONCATENATE(T675,"+",D675,"+",Q675)</f>
        <v>Open++Greater</v>
      </c>
      <c r="S675" s="222" t="b">
        <f t="array" ref="S675">IF(K675='Defects Status'!$N$2,"True")</f>
        <v>0</v>
      </c>
      <c r="T675" s="222" t="str">
        <f t="array" ref="T675">IF(C675 &lt;&gt; "Ready for Re-test",IF(C675 &lt;&gt; "Closed","Open","Closed"),"Ready for Re-test")</f>
        <v>Open</v>
      </c>
    </row>
    <row r="676" spans="12:20" x14ac:dyDescent="0.2">
      <c r="L676" s="222" t="str">
        <f t="array" ref="L676">CONCATENATE(C676,"+",D676)</f>
        <v>+</v>
      </c>
      <c r="M676" s="222" t="b">
        <f t="array" ref="M676">IF(H676=38923,"True")</f>
        <v>0</v>
      </c>
      <c r="N676" s="222" t="b">
        <f t="array" ref="N676">IF(K676=38923,"True")</f>
        <v>0</v>
      </c>
      <c r="O676" s="222" t="b">
        <f t="array" ref="O676">IF(H676='Defects Status'!$N$2,"True")</f>
        <v>0</v>
      </c>
      <c r="P676" s="223">
        <f t="array" ref="P676">'Defects Status'!$N$2-'All Defects'!H676</f>
        <v>39001</v>
      </c>
      <c r="Q676" s="222" t="str">
        <f t="array" ref="Q676">IF(P676&gt;10,"Greater",IF(AND(P676&gt;=5,P676&lt;=10),"Between","Less than"))</f>
        <v>Greater</v>
      </c>
      <c r="R676" s="222" t="str">
        <f t="array" ref="R676">CONCATENATE(T676,"+",D676,"+",Q676)</f>
        <v>Open++Greater</v>
      </c>
      <c r="S676" s="222" t="b">
        <f t="array" ref="S676">IF(K676='Defects Status'!$N$2,"True")</f>
        <v>0</v>
      </c>
      <c r="T676" s="222" t="str">
        <f t="array" ref="T676">IF(C676 &lt;&gt; "Ready for Re-test",IF(C676 &lt;&gt; "Closed","Open","Closed"),"Ready for Re-test")</f>
        <v>Open</v>
      </c>
    </row>
    <row r="677" spans="12:20" x14ac:dyDescent="0.2">
      <c r="L677" s="222" t="str">
        <f t="array" ref="L677">CONCATENATE(C677,"+",D677)</f>
        <v>+</v>
      </c>
      <c r="M677" s="222" t="b">
        <f t="array" ref="M677">IF(H677=38923,"True")</f>
        <v>0</v>
      </c>
      <c r="N677" s="222" t="b">
        <f t="array" ref="N677">IF(K677=38923,"True")</f>
        <v>0</v>
      </c>
      <c r="O677" s="222" t="b">
        <f t="array" ref="O677">IF(H677='Defects Status'!$N$2,"True")</f>
        <v>0</v>
      </c>
      <c r="P677" s="223">
        <f t="array" ref="P677">'Defects Status'!$N$2-'All Defects'!H677</f>
        <v>39001</v>
      </c>
      <c r="Q677" s="222" t="str">
        <f t="array" ref="Q677">IF(P677&gt;10,"Greater",IF(AND(P677&gt;=5,P677&lt;=10),"Between","Less than"))</f>
        <v>Greater</v>
      </c>
      <c r="R677" s="222" t="str">
        <f t="array" ref="R677">CONCATENATE(T677,"+",D677,"+",Q677)</f>
        <v>Open++Greater</v>
      </c>
      <c r="S677" s="222" t="b">
        <f t="array" ref="S677">IF(K677='Defects Status'!$N$2,"True")</f>
        <v>0</v>
      </c>
      <c r="T677" s="222" t="str">
        <f t="array" ref="T677">IF(C677 &lt;&gt; "Ready for Re-test",IF(C677 &lt;&gt; "Closed","Open","Closed"),"Ready for Re-test")</f>
        <v>Open</v>
      </c>
    </row>
    <row r="678" spans="12:20" x14ac:dyDescent="0.2">
      <c r="L678" s="222" t="str">
        <f t="array" ref="L678">CONCATENATE(C678,"+",D678)</f>
        <v>+</v>
      </c>
      <c r="M678" s="222" t="b">
        <f t="array" ref="M678">IF(H678=38923,"True")</f>
        <v>0</v>
      </c>
      <c r="N678" s="222" t="b">
        <f t="array" ref="N678">IF(K678=38923,"True")</f>
        <v>0</v>
      </c>
      <c r="O678" s="222" t="b">
        <f t="array" ref="O678">IF(H678='Defects Status'!$N$2,"True")</f>
        <v>0</v>
      </c>
      <c r="P678" s="223">
        <f t="array" ref="P678">'Defects Status'!$N$2-'All Defects'!H678</f>
        <v>39001</v>
      </c>
      <c r="Q678" s="222" t="str">
        <f t="array" ref="Q678">IF(P678&gt;10,"Greater",IF(AND(P678&gt;=5,P678&lt;=10),"Between","Less than"))</f>
        <v>Greater</v>
      </c>
      <c r="R678" s="222" t="str">
        <f t="array" ref="R678">CONCATENATE(T678,"+",D678,"+",Q678)</f>
        <v>Open++Greater</v>
      </c>
      <c r="S678" s="222" t="b">
        <f t="array" ref="S678">IF(K678='Defects Status'!$N$2,"True")</f>
        <v>0</v>
      </c>
      <c r="T678" s="222" t="str">
        <f t="array" ref="T678">IF(C678 &lt;&gt; "Ready for Re-test",IF(C678 &lt;&gt; "Closed","Open","Closed"),"Ready for Re-test")</f>
        <v>Open</v>
      </c>
    </row>
    <row r="679" spans="12:20" x14ac:dyDescent="0.2">
      <c r="L679" s="222" t="str">
        <f t="array" ref="L679">CONCATENATE(C679,"+",D679)</f>
        <v>+</v>
      </c>
      <c r="M679" s="222" t="b">
        <f t="array" ref="M679">IF(H679=38923,"True")</f>
        <v>0</v>
      </c>
      <c r="N679" s="222" t="b">
        <f t="array" ref="N679">IF(K679=38923,"True")</f>
        <v>0</v>
      </c>
      <c r="O679" s="222" t="b">
        <f t="array" ref="O679">IF(H679='Defects Status'!$N$2,"True")</f>
        <v>0</v>
      </c>
      <c r="P679" s="223">
        <f t="array" ref="P679">'Defects Status'!$N$2-'All Defects'!H679</f>
        <v>39001</v>
      </c>
      <c r="Q679" s="222" t="str">
        <f t="array" ref="Q679">IF(P679&gt;10,"Greater",IF(AND(P679&gt;=5,P679&lt;=10),"Between","Less than"))</f>
        <v>Greater</v>
      </c>
      <c r="R679" s="222" t="str">
        <f t="array" ref="R679">CONCATENATE(T679,"+",D679,"+",Q679)</f>
        <v>Open++Greater</v>
      </c>
      <c r="S679" s="222" t="b">
        <f t="array" ref="S679">IF(K679='Defects Status'!$N$2,"True")</f>
        <v>0</v>
      </c>
      <c r="T679" s="222" t="str">
        <f t="array" ref="T679">IF(C679 &lt;&gt; "Ready for Re-test",IF(C679 &lt;&gt; "Closed","Open","Closed"),"Ready for Re-test")</f>
        <v>Open</v>
      </c>
    </row>
    <row r="680" spans="12:20" x14ac:dyDescent="0.2">
      <c r="L680" s="222" t="str">
        <f t="array" ref="L680">CONCATENATE(C680,"+",D680)</f>
        <v>+</v>
      </c>
      <c r="M680" s="222" t="b">
        <f t="array" ref="M680">IF(H680=38923,"True")</f>
        <v>0</v>
      </c>
      <c r="N680" s="222" t="b">
        <f t="array" ref="N680">IF(K680=38923,"True")</f>
        <v>0</v>
      </c>
      <c r="O680" s="222" t="b">
        <f t="array" ref="O680">IF(H680='Defects Status'!$N$2,"True")</f>
        <v>0</v>
      </c>
      <c r="P680" s="223">
        <f t="array" ref="P680">'Defects Status'!$N$2-'All Defects'!H680</f>
        <v>39001</v>
      </c>
      <c r="Q680" s="222" t="str">
        <f t="array" ref="Q680">IF(P680&gt;10,"Greater",IF(AND(P680&gt;=5,P680&lt;=10),"Between","Less than"))</f>
        <v>Greater</v>
      </c>
      <c r="R680" s="222" t="str">
        <f t="array" ref="R680">CONCATENATE(T680,"+",D680,"+",Q680)</f>
        <v>Open++Greater</v>
      </c>
      <c r="S680" s="222" t="b">
        <f t="array" ref="S680">IF(K680='Defects Status'!$N$2,"True")</f>
        <v>0</v>
      </c>
      <c r="T680" s="222" t="str">
        <f t="array" ref="T680">IF(C680 &lt;&gt; "Ready for Re-test",IF(C680 &lt;&gt; "Closed","Open","Closed"),"Ready for Re-test")</f>
        <v>Open</v>
      </c>
    </row>
    <row r="681" spans="12:20" x14ac:dyDescent="0.2">
      <c r="L681" s="222" t="str">
        <f t="array" ref="L681">CONCATENATE(C681,"+",D681)</f>
        <v>+</v>
      </c>
      <c r="M681" s="222" t="b">
        <f t="array" ref="M681">IF(H681=38923,"True")</f>
        <v>0</v>
      </c>
      <c r="N681" s="222" t="b">
        <f t="array" ref="N681">IF(K681=38923,"True")</f>
        <v>0</v>
      </c>
      <c r="O681" s="222" t="b">
        <f t="array" ref="O681">IF(H681='Defects Status'!$N$2,"True")</f>
        <v>0</v>
      </c>
      <c r="P681" s="223">
        <f t="array" ref="P681">'Defects Status'!$N$2-'All Defects'!H681</f>
        <v>39001</v>
      </c>
      <c r="Q681" s="222" t="str">
        <f t="array" ref="Q681">IF(P681&gt;10,"Greater",IF(AND(P681&gt;=5,P681&lt;=10),"Between","Less than"))</f>
        <v>Greater</v>
      </c>
      <c r="R681" s="222" t="str">
        <f t="array" ref="R681">CONCATENATE(T681,"+",D681,"+",Q681)</f>
        <v>Open++Greater</v>
      </c>
      <c r="S681" s="222" t="b">
        <f t="array" ref="S681">IF(K681='Defects Status'!$N$2,"True")</f>
        <v>0</v>
      </c>
      <c r="T681" s="222" t="str">
        <f t="array" ref="T681">IF(C681 &lt;&gt; "Ready for Re-test",IF(C681 &lt;&gt; "Closed","Open","Closed"),"Ready for Re-test")</f>
        <v>Open</v>
      </c>
    </row>
    <row r="682" spans="12:20" x14ac:dyDescent="0.2">
      <c r="L682" s="222" t="str">
        <f t="array" ref="L682">CONCATENATE(C682,"+",D682)</f>
        <v>+</v>
      </c>
      <c r="M682" s="222" t="b">
        <f t="array" ref="M682">IF(H682=38923,"True")</f>
        <v>0</v>
      </c>
      <c r="N682" s="222" t="b">
        <f t="array" ref="N682">IF(K682=38923,"True")</f>
        <v>0</v>
      </c>
      <c r="O682" s="222" t="b">
        <f t="array" ref="O682">IF(H682='Defects Status'!$N$2,"True")</f>
        <v>0</v>
      </c>
      <c r="P682" s="223">
        <f t="array" ref="P682">'Defects Status'!$N$2-'All Defects'!H682</f>
        <v>39001</v>
      </c>
      <c r="Q682" s="222" t="str">
        <f t="array" ref="Q682">IF(P682&gt;10,"Greater",IF(AND(P682&gt;=5,P682&lt;=10),"Between","Less than"))</f>
        <v>Greater</v>
      </c>
      <c r="R682" s="222" t="str">
        <f t="array" ref="R682">CONCATENATE(T682,"+",D682,"+",Q682)</f>
        <v>Open++Greater</v>
      </c>
      <c r="S682" s="222" t="b">
        <f t="array" ref="S682">IF(K682='Defects Status'!$N$2,"True")</f>
        <v>0</v>
      </c>
      <c r="T682" s="222" t="str">
        <f t="array" ref="T682">IF(C682 &lt;&gt; "Ready for Re-test",IF(C682 &lt;&gt; "Closed","Open","Closed"),"Ready for Re-test")</f>
        <v>Open</v>
      </c>
    </row>
    <row r="683" spans="12:20" x14ac:dyDescent="0.2">
      <c r="L683" s="222" t="str">
        <f t="array" ref="L683">CONCATENATE(C683,"+",D683)</f>
        <v>+</v>
      </c>
      <c r="M683" s="222" t="b">
        <f t="array" ref="M683">IF(H683=38923,"True")</f>
        <v>0</v>
      </c>
      <c r="N683" s="222" t="b">
        <f t="array" ref="N683">IF(K683=38923,"True")</f>
        <v>0</v>
      </c>
      <c r="O683" s="222" t="b">
        <f t="array" ref="O683">IF(H683='Defects Status'!$N$2,"True")</f>
        <v>0</v>
      </c>
      <c r="P683" s="223">
        <f t="array" ref="P683">'Defects Status'!$N$2-'All Defects'!H683</f>
        <v>39001</v>
      </c>
      <c r="Q683" s="222" t="str">
        <f t="array" ref="Q683">IF(P683&gt;10,"Greater",IF(AND(P683&gt;=5,P683&lt;=10),"Between","Less than"))</f>
        <v>Greater</v>
      </c>
      <c r="R683" s="222" t="str">
        <f t="array" ref="R683">CONCATENATE(T683,"+",D683,"+",Q683)</f>
        <v>Open++Greater</v>
      </c>
      <c r="S683" s="222" t="b">
        <f t="array" ref="S683">IF(K683='Defects Status'!$N$2,"True")</f>
        <v>0</v>
      </c>
      <c r="T683" s="222" t="str">
        <f t="array" ref="T683">IF(C683 &lt;&gt; "Ready for Re-test",IF(C683 &lt;&gt; "Closed","Open","Closed"),"Ready for Re-test")</f>
        <v>Open</v>
      </c>
    </row>
    <row r="684" spans="12:20" x14ac:dyDescent="0.2">
      <c r="L684" s="222" t="str">
        <f t="array" ref="L684">CONCATENATE(C684,"+",D684)</f>
        <v>+</v>
      </c>
      <c r="M684" s="222" t="b">
        <f t="array" ref="M684">IF(H684=38923,"True")</f>
        <v>0</v>
      </c>
      <c r="N684" s="222" t="b">
        <f t="array" ref="N684">IF(K684=38923,"True")</f>
        <v>0</v>
      </c>
      <c r="O684" s="222" t="b">
        <f t="array" ref="O684">IF(H684='Defects Status'!$N$2,"True")</f>
        <v>0</v>
      </c>
      <c r="P684" s="223">
        <f t="array" ref="P684">'Defects Status'!$N$2-'All Defects'!H684</f>
        <v>39001</v>
      </c>
      <c r="Q684" s="222" t="str">
        <f t="array" ref="Q684">IF(P684&gt;10,"Greater",IF(AND(P684&gt;=5,P684&lt;=10),"Between","Less than"))</f>
        <v>Greater</v>
      </c>
      <c r="R684" s="222" t="str">
        <f t="array" ref="R684">CONCATENATE(T684,"+",D684,"+",Q684)</f>
        <v>Open++Greater</v>
      </c>
      <c r="S684" s="222" t="b">
        <f t="array" ref="S684">IF(K684='Defects Status'!$N$2,"True")</f>
        <v>0</v>
      </c>
      <c r="T684" s="222" t="str">
        <f t="array" ref="T684">IF(C684 &lt;&gt; "Ready for Re-test",IF(C684 &lt;&gt; "Closed","Open","Closed"),"Ready for Re-test")</f>
        <v>Open</v>
      </c>
    </row>
    <row r="685" spans="12:20" x14ac:dyDescent="0.2">
      <c r="L685" s="222" t="str">
        <f t="array" ref="L685">CONCATENATE(C685,"+",D685)</f>
        <v>+</v>
      </c>
      <c r="M685" s="222" t="b">
        <f t="array" ref="M685">IF(H685=38923,"True")</f>
        <v>0</v>
      </c>
      <c r="N685" s="222" t="b">
        <f t="array" ref="N685">IF(K685=38923,"True")</f>
        <v>0</v>
      </c>
      <c r="O685" s="222" t="b">
        <f t="array" ref="O685">IF(H685='Defects Status'!$N$2,"True")</f>
        <v>0</v>
      </c>
      <c r="P685" s="223">
        <f t="array" ref="P685">'Defects Status'!$N$2-'All Defects'!H685</f>
        <v>39001</v>
      </c>
      <c r="Q685" s="222" t="str">
        <f t="array" ref="Q685">IF(P685&gt;10,"Greater",IF(AND(P685&gt;=5,P685&lt;=10),"Between","Less than"))</f>
        <v>Greater</v>
      </c>
      <c r="R685" s="222" t="str">
        <f t="array" ref="R685">CONCATENATE(T685,"+",D685,"+",Q685)</f>
        <v>Open++Greater</v>
      </c>
      <c r="S685" s="222" t="b">
        <f t="array" ref="S685">IF(K685='Defects Status'!$N$2,"True")</f>
        <v>0</v>
      </c>
      <c r="T685" s="222" t="str">
        <f t="array" ref="T685">IF(C685 &lt;&gt; "Ready for Re-test",IF(C685 &lt;&gt; "Closed","Open","Closed"),"Ready for Re-test")</f>
        <v>Open</v>
      </c>
    </row>
    <row r="686" spans="12:20" x14ac:dyDescent="0.2">
      <c r="L686" s="222" t="str">
        <f t="array" ref="L686">CONCATENATE(C686,"+",D686)</f>
        <v>+</v>
      </c>
      <c r="M686" s="222" t="b">
        <f t="array" ref="M686">IF(H686=38923,"True")</f>
        <v>0</v>
      </c>
      <c r="N686" s="222" t="b">
        <f t="array" ref="N686">IF(K686=38923,"True")</f>
        <v>0</v>
      </c>
      <c r="O686" s="222" t="b">
        <f t="array" ref="O686">IF(H686='Defects Status'!$N$2,"True")</f>
        <v>0</v>
      </c>
      <c r="P686" s="223">
        <f t="array" ref="P686">'Defects Status'!$N$2-'All Defects'!H686</f>
        <v>39001</v>
      </c>
      <c r="Q686" s="222" t="str">
        <f t="array" ref="Q686">IF(P686&gt;10,"Greater",IF(AND(P686&gt;=5,P686&lt;=10),"Between","Less than"))</f>
        <v>Greater</v>
      </c>
      <c r="R686" s="222" t="str">
        <f t="array" ref="R686">CONCATENATE(T686,"+",D686,"+",Q686)</f>
        <v>Open++Greater</v>
      </c>
      <c r="S686" s="222" t="b">
        <f t="array" ref="S686">IF(K686='Defects Status'!$N$2,"True")</f>
        <v>0</v>
      </c>
      <c r="T686" s="222" t="str">
        <f t="array" ref="T686">IF(C686 &lt;&gt; "Ready for Re-test",IF(C686 &lt;&gt; "Closed","Open","Closed"),"Ready for Re-test")</f>
        <v>Open</v>
      </c>
    </row>
    <row r="687" spans="12:20" x14ac:dyDescent="0.2">
      <c r="L687" s="222" t="str">
        <f t="array" ref="L687">CONCATENATE(C687,"+",D687)</f>
        <v>+</v>
      </c>
      <c r="M687" s="222" t="b">
        <f t="array" ref="M687">IF(H687=38923,"True")</f>
        <v>0</v>
      </c>
      <c r="N687" s="222" t="b">
        <f t="array" ref="N687">IF(K687=38923,"True")</f>
        <v>0</v>
      </c>
      <c r="O687" s="222" t="b">
        <f t="array" ref="O687">IF(H687='Defects Status'!$N$2,"True")</f>
        <v>0</v>
      </c>
      <c r="P687" s="223">
        <f t="array" ref="P687">'Defects Status'!$N$2-'All Defects'!H687</f>
        <v>39001</v>
      </c>
      <c r="Q687" s="222" t="str">
        <f t="array" ref="Q687">IF(P687&gt;10,"Greater",IF(AND(P687&gt;=5,P687&lt;=10),"Between","Less than"))</f>
        <v>Greater</v>
      </c>
      <c r="R687" s="222" t="str">
        <f t="array" ref="R687">CONCATENATE(T687,"+",D687,"+",Q687)</f>
        <v>Open++Greater</v>
      </c>
      <c r="S687" s="222" t="b">
        <f t="array" ref="S687">IF(K687='Defects Status'!$N$2,"True")</f>
        <v>0</v>
      </c>
      <c r="T687" s="222" t="str">
        <f t="array" ref="T687">IF(C687 &lt;&gt; "Ready for Re-test",IF(C687 &lt;&gt; "Closed","Open","Closed"),"Ready for Re-test")</f>
        <v>Open</v>
      </c>
    </row>
    <row r="688" spans="12:20" x14ac:dyDescent="0.2">
      <c r="L688" s="222" t="str">
        <f t="array" ref="L688">CONCATENATE(C688,"+",D688)</f>
        <v>+</v>
      </c>
      <c r="M688" s="222" t="b">
        <f t="array" ref="M688">IF(H688=38923,"True")</f>
        <v>0</v>
      </c>
      <c r="N688" s="222" t="b">
        <f t="array" ref="N688">IF(K688=38923,"True")</f>
        <v>0</v>
      </c>
      <c r="O688" s="222" t="b">
        <f t="array" ref="O688">IF(H688='Defects Status'!$N$2,"True")</f>
        <v>0</v>
      </c>
      <c r="P688" s="223">
        <f t="array" ref="P688">'Defects Status'!$N$2-'All Defects'!H688</f>
        <v>39001</v>
      </c>
      <c r="Q688" s="222" t="str">
        <f t="array" ref="Q688">IF(P688&gt;10,"Greater",IF(AND(P688&gt;=5,P688&lt;=10),"Between","Less than"))</f>
        <v>Greater</v>
      </c>
      <c r="R688" s="222" t="str">
        <f t="array" ref="R688">CONCATENATE(T688,"+",D688,"+",Q688)</f>
        <v>Open++Greater</v>
      </c>
      <c r="S688" s="222" t="b">
        <f t="array" ref="S688">IF(K688='Defects Status'!$N$2,"True")</f>
        <v>0</v>
      </c>
      <c r="T688" s="222" t="str">
        <f t="array" ref="T688">IF(C688 &lt;&gt; "Ready for Re-test",IF(C688 &lt;&gt; "Closed","Open","Closed"),"Ready for Re-test")</f>
        <v>Open</v>
      </c>
    </row>
    <row r="689" spans="12:20" x14ac:dyDescent="0.2">
      <c r="L689" s="222" t="str">
        <f t="array" ref="L689">CONCATENATE(C689,"+",D689)</f>
        <v>+</v>
      </c>
      <c r="M689" s="222" t="b">
        <f t="array" ref="M689">IF(H689=38923,"True")</f>
        <v>0</v>
      </c>
      <c r="N689" s="222" t="b">
        <f t="array" ref="N689">IF(K689=38923,"True")</f>
        <v>0</v>
      </c>
      <c r="O689" s="222" t="b">
        <f t="array" ref="O689">IF(H689='Defects Status'!$N$2,"True")</f>
        <v>0</v>
      </c>
      <c r="P689" s="223">
        <f t="array" ref="P689">'Defects Status'!$N$2-'All Defects'!H689</f>
        <v>39001</v>
      </c>
      <c r="Q689" s="222" t="str">
        <f t="array" ref="Q689">IF(P689&gt;10,"Greater",IF(AND(P689&gt;=5,P689&lt;=10),"Between","Less than"))</f>
        <v>Greater</v>
      </c>
      <c r="R689" s="222" t="str">
        <f t="array" ref="R689">CONCATENATE(T689,"+",D689,"+",Q689)</f>
        <v>Open++Greater</v>
      </c>
      <c r="S689" s="222" t="b">
        <f t="array" ref="S689">IF(K689='Defects Status'!$N$2,"True")</f>
        <v>0</v>
      </c>
      <c r="T689" s="222" t="str">
        <f t="array" ref="T689">IF(C689 &lt;&gt; "Ready for Re-test",IF(C689 &lt;&gt; "Closed","Open","Closed"),"Ready for Re-test")</f>
        <v>Open</v>
      </c>
    </row>
    <row r="690" spans="12:20" x14ac:dyDescent="0.2">
      <c r="L690" s="222" t="str">
        <f t="array" ref="L690">CONCATENATE(C690,"+",D690)</f>
        <v>+</v>
      </c>
      <c r="M690" s="222" t="b">
        <f t="array" ref="M690">IF(H690=38923,"True")</f>
        <v>0</v>
      </c>
      <c r="N690" s="222" t="b">
        <f t="array" ref="N690">IF(K690=38923,"True")</f>
        <v>0</v>
      </c>
      <c r="O690" s="222" t="b">
        <f t="array" ref="O690">IF(H690='Defects Status'!$N$2,"True")</f>
        <v>0</v>
      </c>
      <c r="P690" s="223">
        <f t="array" ref="P690">'Defects Status'!$N$2-'All Defects'!H690</f>
        <v>39001</v>
      </c>
      <c r="Q690" s="222" t="str">
        <f t="array" ref="Q690">IF(P690&gt;10,"Greater",IF(AND(P690&gt;=5,P690&lt;=10),"Between","Less than"))</f>
        <v>Greater</v>
      </c>
      <c r="R690" s="222" t="str">
        <f t="array" ref="R690">CONCATENATE(T690,"+",D690,"+",Q690)</f>
        <v>Open++Greater</v>
      </c>
      <c r="S690" s="222" t="b">
        <f t="array" ref="S690">IF(K690='Defects Status'!$N$2,"True")</f>
        <v>0</v>
      </c>
      <c r="T690" s="222" t="str">
        <f t="array" ref="T690">IF(C690 &lt;&gt; "Ready for Re-test",IF(C690 &lt;&gt; "Closed","Open","Closed"),"Ready for Re-test")</f>
        <v>Open</v>
      </c>
    </row>
    <row r="691" spans="12:20" x14ac:dyDescent="0.2">
      <c r="L691" s="222" t="str">
        <f t="array" ref="L691">CONCATENATE(C691,"+",D691)</f>
        <v>+</v>
      </c>
      <c r="M691" s="222" t="b">
        <f t="array" ref="M691">IF(H691=38923,"True")</f>
        <v>0</v>
      </c>
      <c r="N691" s="222" t="b">
        <f t="array" ref="N691">IF(K691=38923,"True")</f>
        <v>0</v>
      </c>
      <c r="O691" s="222" t="b">
        <f t="array" ref="O691">IF(H691='Defects Status'!$N$2,"True")</f>
        <v>0</v>
      </c>
      <c r="P691" s="223">
        <f t="array" ref="P691">'Defects Status'!$N$2-'All Defects'!H691</f>
        <v>39001</v>
      </c>
      <c r="Q691" s="222" t="str">
        <f t="array" ref="Q691">IF(P691&gt;10,"Greater",IF(AND(P691&gt;=5,P691&lt;=10),"Between","Less than"))</f>
        <v>Greater</v>
      </c>
      <c r="R691" s="222" t="str">
        <f t="array" ref="R691">CONCATENATE(T691,"+",D691,"+",Q691)</f>
        <v>Open++Greater</v>
      </c>
      <c r="S691" s="222" t="b">
        <f t="array" ref="S691">IF(K691='Defects Status'!$N$2,"True")</f>
        <v>0</v>
      </c>
      <c r="T691" s="222" t="str">
        <f t="array" ref="T691">IF(C691 &lt;&gt; "Ready for Re-test",IF(C691 &lt;&gt; "Closed","Open","Closed"),"Ready for Re-test")</f>
        <v>Open</v>
      </c>
    </row>
    <row r="692" spans="12:20" x14ac:dyDescent="0.2">
      <c r="L692" s="222" t="str">
        <f t="array" ref="L692">CONCATENATE(C692,"+",D692)</f>
        <v>+</v>
      </c>
      <c r="M692" s="222" t="b">
        <f t="array" ref="M692">IF(H692=38923,"True")</f>
        <v>0</v>
      </c>
      <c r="N692" s="222" t="b">
        <f t="array" ref="N692">IF(K692=38923,"True")</f>
        <v>0</v>
      </c>
      <c r="O692" s="222" t="b">
        <f t="array" ref="O692">IF(H692='Defects Status'!$N$2,"True")</f>
        <v>0</v>
      </c>
      <c r="P692" s="223">
        <f t="array" ref="P692">'Defects Status'!$N$2-'All Defects'!H692</f>
        <v>39001</v>
      </c>
      <c r="Q692" s="222" t="str">
        <f t="array" ref="Q692">IF(P692&gt;10,"Greater",IF(AND(P692&gt;=5,P692&lt;=10),"Between","Less than"))</f>
        <v>Greater</v>
      </c>
      <c r="R692" s="222" t="str">
        <f t="array" ref="R692">CONCATENATE(T692,"+",D692,"+",Q692)</f>
        <v>Open++Greater</v>
      </c>
      <c r="S692" s="222" t="b">
        <f t="array" ref="S692">IF(K692='Defects Status'!$N$2,"True")</f>
        <v>0</v>
      </c>
      <c r="T692" s="222" t="str">
        <f t="array" ref="T692">IF(C692 &lt;&gt; "Ready for Re-test",IF(C692 &lt;&gt; "Closed","Open","Closed"),"Ready for Re-test")</f>
        <v>Open</v>
      </c>
    </row>
    <row r="693" spans="12:20" x14ac:dyDescent="0.2">
      <c r="L693" s="222" t="str">
        <f t="array" ref="L693">CONCATENATE(C693,"+",D693)</f>
        <v>+</v>
      </c>
      <c r="M693" s="222" t="b">
        <f t="array" ref="M693">IF(H693=38923,"True")</f>
        <v>0</v>
      </c>
      <c r="N693" s="222" t="b">
        <f t="array" ref="N693">IF(K693=38923,"True")</f>
        <v>0</v>
      </c>
      <c r="O693" s="222" t="b">
        <f t="array" ref="O693">IF(H693='Defects Status'!$N$2,"True")</f>
        <v>0</v>
      </c>
      <c r="P693" s="223">
        <f t="array" ref="P693">'Defects Status'!$N$2-'All Defects'!H693</f>
        <v>39001</v>
      </c>
      <c r="Q693" s="222" t="str">
        <f t="array" ref="Q693">IF(P693&gt;10,"Greater",IF(AND(P693&gt;=5,P693&lt;=10),"Between","Less than"))</f>
        <v>Greater</v>
      </c>
      <c r="R693" s="222" t="str">
        <f t="array" ref="R693">CONCATENATE(T693,"+",D693,"+",Q693)</f>
        <v>Open++Greater</v>
      </c>
      <c r="S693" s="222" t="b">
        <f t="array" ref="S693">IF(K693='Defects Status'!$N$2,"True")</f>
        <v>0</v>
      </c>
      <c r="T693" s="222" t="str">
        <f t="array" ref="T693">IF(C693 &lt;&gt; "Ready for Re-test",IF(C693 &lt;&gt; "Closed","Open","Closed"),"Ready for Re-test")</f>
        <v>Open</v>
      </c>
    </row>
    <row r="694" spans="12:20" x14ac:dyDescent="0.2">
      <c r="L694" s="222" t="str">
        <f t="array" ref="L694">CONCATENATE(C694,"+",D694)</f>
        <v>+</v>
      </c>
      <c r="M694" s="222" t="b">
        <f t="array" ref="M694">IF(H694=38923,"True")</f>
        <v>0</v>
      </c>
      <c r="N694" s="222" t="b">
        <f t="array" ref="N694">IF(K694=38923,"True")</f>
        <v>0</v>
      </c>
      <c r="O694" s="222" t="b">
        <f t="array" ref="O694">IF(H694='Defects Status'!$N$2,"True")</f>
        <v>0</v>
      </c>
      <c r="P694" s="223">
        <f t="array" ref="P694">'Defects Status'!$N$2-'All Defects'!H694</f>
        <v>39001</v>
      </c>
      <c r="Q694" s="222" t="str">
        <f t="array" ref="Q694">IF(P694&gt;10,"Greater",IF(AND(P694&gt;=5,P694&lt;=10),"Between","Less than"))</f>
        <v>Greater</v>
      </c>
      <c r="R694" s="222" t="str">
        <f t="array" ref="R694">CONCATENATE(T694,"+",D694,"+",Q694)</f>
        <v>Open++Greater</v>
      </c>
      <c r="S694" s="222" t="b">
        <f t="array" ref="S694">IF(K694='Defects Status'!$N$2,"True")</f>
        <v>0</v>
      </c>
      <c r="T694" s="222" t="str">
        <f t="array" ref="T694">IF(C694 &lt;&gt; "Ready for Re-test",IF(C694 &lt;&gt; "Closed","Open","Closed"),"Ready for Re-test")</f>
        <v>Open</v>
      </c>
    </row>
    <row r="695" spans="12:20" x14ac:dyDescent="0.2">
      <c r="L695" s="222" t="str">
        <f t="array" ref="L695">CONCATENATE(C695,"+",D695)</f>
        <v>+</v>
      </c>
      <c r="M695" s="222" t="b">
        <f t="array" ref="M695">IF(H695=38923,"True")</f>
        <v>0</v>
      </c>
      <c r="N695" s="222" t="b">
        <f t="array" ref="N695">IF(K695=38923,"True")</f>
        <v>0</v>
      </c>
      <c r="O695" s="222" t="b">
        <f t="array" ref="O695">IF(H695='Defects Status'!$N$2,"True")</f>
        <v>0</v>
      </c>
      <c r="P695" s="223">
        <f t="array" ref="P695">'Defects Status'!$N$2-'All Defects'!H695</f>
        <v>39001</v>
      </c>
      <c r="Q695" s="222" t="str">
        <f t="array" ref="Q695">IF(P695&gt;10,"Greater",IF(AND(P695&gt;=5,P695&lt;=10),"Between","Less than"))</f>
        <v>Greater</v>
      </c>
      <c r="R695" s="222" t="str">
        <f t="array" ref="R695">CONCATENATE(T695,"+",D695,"+",Q695)</f>
        <v>Open++Greater</v>
      </c>
      <c r="S695" s="222" t="b">
        <f t="array" ref="S695">IF(K695='Defects Status'!$N$2,"True")</f>
        <v>0</v>
      </c>
      <c r="T695" s="222" t="str">
        <f t="array" ref="T695">IF(C695 &lt;&gt; "Ready for Re-test",IF(C695 &lt;&gt; "Closed","Open","Closed"),"Ready for Re-test")</f>
        <v>Open</v>
      </c>
    </row>
    <row r="696" spans="12:20" x14ac:dyDescent="0.2">
      <c r="L696" s="222" t="str">
        <f t="array" ref="L696">CONCATENATE(C696,"+",D696)</f>
        <v>+</v>
      </c>
      <c r="M696" s="222" t="b">
        <f t="array" ref="M696">IF(H696=38923,"True")</f>
        <v>0</v>
      </c>
      <c r="N696" s="222" t="b">
        <f t="array" ref="N696">IF(K696=38923,"True")</f>
        <v>0</v>
      </c>
      <c r="O696" s="222" t="b">
        <f t="array" ref="O696">IF(H696='Defects Status'!$N$2,"True")</f>
        <v>0</v>
      </c>
      <c r="P696" s="223">
        <f t="array" ref="P696">'Defects Status'!$N$2-'All Defects'!H696</f>
        <v>39001</v>
      </c>
      <c r="Q696" s="222" t="str">
        <f t="array" ref="Q696">IF(P696&gt;10,"Greater",IF(AND(P696&gt;=5,P696&lt;=10),"Between","Less than"))</f>
        <v>Greater</v>
      </c>
      <c r="R696" s="222" t="str">
        <f t="array" ref="R696">CONCATENATE(T696,"+",D696,"+",Q696)</f>
        <v>Open++Greater</v>
      </c>
      <c r="S696" s="222" t="b">
        <f t="array" ref="S696">IF(K696='Defects Status'!$N$2,"True")</f>
        <v>0</v>
      </c>
      <c r="T696" s="222" t="str">
        <f t="array" ref="T696">IF(C696 &lt;&gt; "Ready for Re-test",IF(C696 &lt;&gt; "Closed","Open","Closed"),"Ready for Re-test")</f>
        <v>Open</v>
      </c>
    </row>
    <row r="697" spans="12:20" x14ac:dyDescent="0.2">
      <c r="L697" s="222" t="str">
        <f t="array" ref="L697">CONCATENATE(C697,"+",D697)</f>
        <v>+</v>
      </c>
      <c r="M697" s="222" t="b">
        <f t="array" ref="M697">IF(H697=38923,"True")</f>
        <v>0</v>
      </c>
      <c r="N697" s="222" t="b">
        <f t="array" ref="N697">IF(K697=38923,"True")</f>
        <v>0</v>
      </c>
      <c r="O697" s="222" t="b">
        <f t="array" ref="O697">IF(H697='Defects Status'!$N$2,"True")</f>
        <v>0</v>
      </c>
      <c r="P697" s="223">
        <f t="array" ref="P697">'Defects Status'!$N$2-'All Defects'!H697</f>
        <v>39001</v>
      </c>
      <c r="Q697" s="222" t="str">
        <f t="array" ref="Q697">IF(P697&gt;10,"Greater",IF(AND(P697&gt;=5,P697&lt;=10),"Between","Less than"))</f>
        <v>Greater</v>
      </c>
      <c r="R697" s="222" t="str">
        <f t="array" ref="R697">CONCATENATE(T697,"+",D697,"+",Q697)</f>
        <v>Open++Greater</v>
      </c>
      <c r="S697" s="222" t="b">
        <f t="array" ref="S697">IF(K697='Defects Status'!$N$2,"True")</f>
        <v>0</v>
      </c>
      <c r="T697" s="222" t="str">
        <f t="array" ref="T697">IF(C697 &lt;&gt; "Ready for Re-test",IF(C697 &lt;&gt; "Closed","Open","Closed"),"Ready for Re-test")</f>
        <v>Open</v>
      </c>
    </row>
    <row r="698" spans="12:20" x14ac:dyDescent="0.2">
      <c r="L698" s="222" t="str">
        <f t="array" ref="L698">CONCATENATE(C698,"+",D698)</f>
        <v>+</v>
      </c>
      <c r="M698" s="222" t="b">
        <f t="array" ref="M698">IF(H698=38923,"True")</f>
        <v>0</v>
      </c>
      <c r="N698" s="222" t="b">
        <f t="array" ref="N698">IF(K698=38923,"True")</f>
        <v>0</v>
      </c>
      <c r="O698" s="222" t="b">
        <f t="array" ref="O698">IF(H698='Defects Status'!$N$2,"True")</f>
        <v>0</v>
      </c>
      <c r="P698" s="223">
        <f t="array" ref="P698">'Defects Status'!$N$2-'All Defects'!H698</f>
        <v>39001</v>
      </c>
      <c r="Q698" s="222" t="str">
        <f t="array" ref="Q698">IF(P698&gt;10,"Greater",IF(AND(P698&gt;=5,P698&lt;=10),"Between","Less than"))</f>
        <v>Greater</v>
      </c>
      <c r="R698" s="222" t="str">
        <f t="array" ref="R698">CONCATENATE(T698,"+",D698,"+",Q698)</f>
        <v>Open++Greater</v>
      </c>
      <c r="S698" s="222" t="b">
        <f t="array" ref="S698">IF(K698='Defects Status'!$N$2,"True")</f>
        <v>0</v>
      </c>
      <c r="T698" s="222" t="str">
        <f t="array" ref="T698">IF(C698 &lt;&gt; "Ready for Re-test",IF(C698 &lt;&gt; "Closed","Open","Closed"),"Ready for Re-test")</f>
        <v>Open</v>
      </c>
    </row>
    <row r="699" spans="12:20" x14ac:dyDescent="0.2">
      <c r="L699" s="222" t="str">
        <f t="array" ref="L699">CONCATENATE(C699,"+",D699)</f>
        <v>+</v>
      </c>
      <c r="M699" s="222" t="b">
        <f t="array" ref="M699">IF(H699=38923,"True")</f>
        <v>0</v>
      </c>
      <c r="N699" s="222" t="b">
        <f t="array" ref="N699">IF(K699=38923,"True")</f>
        <v>0</v>
      </c>
      <c r="O699" s="222" t="b">
        <f t="array" ref="O699">IF(H699='Defects Status'!$N$2,"True")</f>
        <v>0</v>
      </c>
      <c r="P699" s="223">
        <f t="array" ref="P699">'Defects Status'!$N$2-'All Defects'!H699</f>
        <v>39001</v>
      </c>
      <c r="Q699" s="222" t="str">
        <f t="array" ref="Q699">IF(P699&gt;10,"Greater",IF(AND(P699&gt;=5,P699&lt;=10),"Between","Less than"))</f>
        <v>Greater</v>
      </c>
      <c r="R699" s="222" t="str">
        <f t="array" ref="R699">CONCATENATE(T699,"+",D699,"+",Q699)</f>
        <v>Open++Greater</v>
      </c>
      <c r="S699" s="222" t="b">
        <f t="array" ref="S699">IF(K699='Defects Status'!$N$2,"True")</f>
        <v>0</v>
      </c>
      <c r="T699" s="222" t="str">
        <f t="array" ref="T699">IF(C699 &lt;&gt; "Ready for Re-test",IF(C699 &lt;&gt; "Closed","Open","Closed"),"Ready for Re-test")</f>
        <v>Open</v>
      </c>
    </row>
    <row r="700" spans="12:20" x14ac:dyDescent="0.2">
      <c r="L700" s="222" t="str">
        <f t="array" ref="L700">CONCATENATE(C700,"+",D700)</f>
        <v>+</v>
      </c>
      <c r="M700" s="222" t="b">
        <f t="array" ref="M700">IF(H700=38923,"True")</f>
        <v>0</v>
      </c>
      <c r="N700" s="222" t="b">
        <f t="array" ref="N700">IF(K700=38923,"True")</f>
        <v>0</v>
      </c>
      <c r="O700" s="222" t="b">
        <f t="array" ref="O700">IF(H700='Defects Status'!$N$2,"True")</f>
        <v>0</v>
      </c>
      <c r="P700" s="223">
        <f t="array" ref="P700">'Defects Status'!$N$2-'All Defects'!H700</f>
        <v>39001</v>
      </c>
      <c r="Q700" s="222" t="str">
        <f t="array" ref="Q700">IF(P700&gt;10,"Greater",IF(AND(P700&gt;=5,P700&lt;=10),"Between","Less than"))</f>
        <v>Greater</v>
      </c>
      <c r="R700" s="222" t="str">
        <f t="array" ref="R700">CONCATENATE(T700,"+",D700,"+",Q700)</f>
        <v>Open++Greater</v>
      </c>
      <c r="S700" s="222" t="b">
        <f t="array" ref="S700">IF(K700='Defects Status'!$N$2,"True")</f>
        <v>0</v>
      </c>
      <c r="T700" s="222" t="str">
        <f t="array" ref="T700">IF(C700 &lt;&gt; "Ready for Re-test",IF(C700 &lt;&gt; "Closed","Open","Closed"),"Ready for Re-test")</f>
        <v>Open</v>
      </c>
    </row>
    <row r="701" spans="12:20" x14ac:dyDescent="0.2">
      <c r="L701" s="222" t="str">
        <f t="array" ref="L701">CONCATENATE(C701,"+",D701)</f>
        <v>+</v>
      </c>
      <c r="M701" s="222" t="b">
        <f t="array" ref="M701">IF(H701=38923,"True")</f>
        <v>0</v>
      </c>
      <c r="N701" s="222" t="b">
        <f t="array" ref="N701">IF(K701=38923,"True")</f>
        <v>0</v>
      </c>
      <c r="O701" s="222" t="b">
        <f t="array" ref="O701">IF(H701='Defects Status'!$N$2,"True")</f>
        <v>0</v>
      </c>
      <c r="P701" s="223">
        <f t="array" ref="P701">'Defects Status'!$N$2-'All Defects'!H701</f>
        <v>39001</v>
      </c>
      <c r="Q701" s="222" t="str">
        <f t="array" ref="Q701">IF(P701&gt;10,"Greater",IF(AND(P701&gt;=5,P701&lt;=10),"Between","Less than"))</f>
        <v>Greater</v>
      </c>
      <c r="R701" s="222" t="str">
        <f t="array" ref="R701">CONCATENATE(T701,"+",D701,"+",Q701)</f>
        <v>Open++Greater</v>
      </c>
      <c r="S701" s="222" t="b">
        <f t="array" ref="S701">IF(K701='Defects Status'!$N$2,"True")</f>
        <v>0</v>
      </c>
      <c r="T701" s="222" t="str">
        <f t="array" ref="T701">IF(C701 &lt;&gt; "Ready for Re-test",IF(C701 &lt;&gt; "Closed","Open","Closed"),"Ready for Re-test")</f>
        <v>Open</v>
      </c>
    </row>
    <row r="702" spans="12:20" x14ac:dyDescent="0.2">
      <c r="L702" s="222" t="str">
        <f t="array" ref="L702">CONCATENATE(C702,"+",D702)</f>
        <v>+</v>
      </c>
      <c r="M702" s="222" t="b">
        <f t="array" ref="M702">IF(H702=38923,"True")</f>
        <v>0</v>
      </c>
      <c r="N702" s="222" t="b">
        <f t="array" ref="N702">IF(K702=38923,"True")</f>
        <v>0</v>
      </c>
      <c r="O702" s="222" t="b">
        <f t="array" ref="O702">IF(H702='Defects Status'!$N$2,"True")</f>
        <v>0</v>
      </c>
      <c r="P702" s="223">
        <f t="array" ref="P702">'Defects Status'!$N$2-'All Defects'!H702</f>
        <v>39001</v>
      </c>
      <c r="Q702" s="222" t="str">
        <f t="array" ref="Q702">IF(P702&gt;10,"Greater",IF(AND(P702&gt;=5,P702&lt;=10),"Between","Less than"))</f>
        <v>Greater</v>
      </c>
      <c r="R702" s="222" t="str">
        <f t="array" ref="R702">CONCATENATE(T702,"+",D702,"+",Q702)</f>
        <v>Open++Greater</v>
      </c>
      <c r="S702" s="222" t="b">
        <f t="array" ref="S702">IF(K702='Defects Status'!$N$2,"True")</f>
        <v>0</v>
      </c>
      <c r="T702" s="222" t="str">
        <f t="array" ref="T702">IF(C702 &lt;&gt; "Ready for Re-test",IF(C702 &lt;&gt; "Closed","Open","Closed"),"Ready for Re-test")</f>
        <v>Open</v>
      </c>
    </row>
    <row r="703" spans="12:20" x14ac:dyDescent="0.2">
      <c r="L703" s="222" t="str">
        <f t="array" ref="L703">CONCATENATE(C703,"+",D703)</f>
        <v>+</v>
      </c>
      <c r="M703" s="222" t="b">
        <f t="array" ref="M703">IF(H703=38923,"True")</f>
        <v>0</v>
      </c>
      <c r="N703" s="222" t="b">
        <f t="array" ref="N703">IF(K703=38923,"True")</f>
        <v>0</v>
      </c>
      <c r="O703" s="222" t="b">
        <f t="array" ref="O703">IF(H703='Defects Status'!$N$2,"True")</f>
        <v>0</v>
      </c>
      <c r="P703" s="223">
        <f t="array" ref="P703">'Defects Status'!$N$2-'All Defects'!H703</f>
        <v>39001</v>
      </c>
      <c r="Q703" s="222" t="str">
        <f t="array" ref="Q703">IF(P703&gt;10,"Greater",IF(AND(P703&gt;=5,P703&lt;=10),"Between","Less than"))</f>
        <v>Greater</v>
      </c>
      <c r="R703" s="222" t="str">
        <f t="array" ref="R703">CONCATENATE(T703,"+",D703,"+",Q703)</f>
        <v>Open++Greater</v>
      </c>
      <c r="S703" s="222" t="b">
        <f t="array" ref="S703">IF(K703='Defects Status'!$N$2,"True")</f>
        <v>0</v>
      </c>
      <c r="T703" s="222" t="str">
        <f t="array" ref="T703">IF(C703 &lt;&gt; "Ready for Re-test",IF(C703 &lt;&gt; "Closed","Open","Closed"),"Ready for Re-test")</f>
        <v>Open</v>
      </c>
    </row>
    <row r="704" spans="12:20" x14ac:dyDescent="0.2">
      <c r="L704" s="222" t="str">
        <f t="array" ref="L704">CONCATENATE(C704,"+",D704)</f>
        <v>+</v>
      </c>
      <c r="M704" s="222" t="b">
        <f t="array" ref="M704">IF(H704=38923,"True")</f>
        <v>0</v>
      </c>
      <c r="N704" s="222" t="b">
        <f t="array" ref="N704">IF(K704=38923,"True")</f>
        <v>0</v>
      </c>
      <c r="O704" s="222" t="b">
        <f t="array" ref="O704">IF(H704='Defects Status'!$N$2,"True")</f>
        <v>0</v>
      </c>
      <c r="P704" s="223">
        <f t="array" ref="P704">'Defects Status'!$N$2-'All Defects'!H704</f>
        <v>39001</v>
      </c>
      <c r="Q704" s="222" t="str">
        <f t="array" ref="Q704">IF(P704&gt;10,"Greater",IF(AND(P704&gt;=5,P704&lt;=10),"Between","Less than"))</f>
        <v>Greater</v>
      </c>
      <c r="R704" s="222" t="str">
        <f t="array" ref="R704">CONCATENATE(T704,"+",D704,"+",Q704)</f>
        <v>Open++Greater</v>
      </c>
      <c r="S704" s="222" t="b">
        <f t="array" ref="S704">IF(K704='Defects Status'!$N$2,"True")</f>
        <v>0</v>
      </c>
      <c r="T704" s="222" t="str">
        <f t="array" ref="T704">IF(C704 &lt;&gt; "Ready for Re-test",IF(C704 &lt;&gt; "Closed","Open","Closed"),"Ready for Re-test")</f>
        <v>Open</v>
      </c>
    </row>
    <row r="705" spans="12:20" x14ac:dyDescent="0.2">
      <c r="L705" s="222" t="str">
        <f t="array" ref="L705">CONCATENATE(C705,"+",D705)</f>
        <v>+</v>
      </c>
      <c r="M705" s="222" t="b">
        <f t="array" ref="M705">IF(H705=38923,"True")</f>
        <v>0</v>
      </c>
      <c r="N705" s="222" t="b">
        <f t="array" ref="N705">IF(K705=38923,"True")</f>
        <v>0</v>
      </c>
      <c r="O705" s="222" t="b">
        <f t="array" ref="O705">IF(H705='Defects Status'!$N$2,"True")</f>
        <v>0</v>
      </c>
      <c r="P705" s="223">
        <f t="array" ref="P705">'Defects Status'!$N$2-'All Defects'!H705</f>
        <v>39001</v>
      </c>
      <c r="Q705" s="222" t="str">
        <f t="array" ref="Q705">IF(P705&gt;10,"Greater",IF(AND(P705&gt;=5,P705&lt;=10),"Between","Less than"))</f>
        <v>Greater</v>
      </c>
      <c r="R705" s="222" t="str">
        <f t="array" ref="R705">CONCATENATE(T705,"+",D705,"+",Q705)</f>
        <v>Open++Greater</v>
      </c>
      <c r="S705" s="222" t="b">
        <f t="array" ref="S705">IF(K705='Defects Status'!$N$2,"True")</f>
        <v>0</v>
      </c>
      <c r="T705" s="222" t="str">
        <f t="array" ref="T705">IF(C705 &lt;&gt; "Ready for Re-test",IF(C705 &lt;&gt; "Closed","Open","Closed"),"Ready for Re-test")</f>
        <v>Open</v>
      </c>
    </row>
    <row r="706" spans="12:20" x14ac:dyDescent="0.2">
      <c r="L706" s="222" t="str">
        <f t="array" ref="L706">CONCATENATE(C706,"+",D706)</f>
        <v>+</v>
      </c>
      <c r="M706" s="222" t="b">
        <f t="array" ref="M706">IF(H706=38923,"True")</f>
        <v>0</v>
      </c>
      <c r="N706" s="222" t="b">
        <f t="array" ref="N706">IF(K706=38923,"True")</f>
        <v>0</v>
      </c>
      <c r="O706" s="222" t="b">
        <f t="array" ref="O706">IF(H706='Defects Status'!$N$2,"True")</f>
        <v>0</v>
      </c>
      <c r="P706" s="223">
        <f t="array" ref="P706">'Defects Status'!$N$2-'All Defects'!H706</f>
        <v>39001</v>
      </c>
      <c r="Q706" s="222" t="str">
        <f t="array" ref="Q706">IF(P706&gt;10,"Greater",IF(AND(P706&gt;=5,P706&lt;=10),"Between","Less than"))</f>
        <v>Greater</v>
      </c>
      <c r="R706" s="222" t="str">
        <f t="array" ref="R706">CONCATENATE(T706,"+",D706,"+",Q706)</f>
        <v>Open++Greater</v>
      </c>
      <c r="S706" s="222" t="b">
        <f t="array" ref="S706">IF(K706='Defects Status'!$N$2,"True")</f>
        <v>0</v>
      </c>
      <c r="T706" s="222" t="str">
        <f t="array" ref="T706">IF(C706 &lt;&gt; "Ready for Re-test",IF(C706 &lt;&gt; "Closed","Open","Closed"),"Ready for Re-test")</f>
        <v>Open</v>
      </c>
    </row>
    <row r="707" spans="12:20" x14ac:dyDescent="0.2">
      <c r="L707" s="222" t="str">
        <f t="array" ref="L707">CONCATENATE(C707,"+",D707)</f>
        <v>+</v>
      </c>
      <c r="M707" s="222" t="b">
        <f t="array" ref="M707">IF(H707=38923,"True")</f>
        <v>0</v>
      </c>
      <c r="N707" s="222" t="b">
        <f t="array" ref="N707">IF(K707=38923,"True")</f>
        <v>0</v>
      </c>
      <c r="O707" s="222" t="b">
        <f t="array" ref="O707">IF(H707='Defects Status'!$N$2,"True")</f>
        <v>0</v>
      </c>
      <c r="P707" s="223">
        <f t="array" ref="P707">'Defects Status'!$N$2-'All Defects'!H707</f>
        <v>39001</v>
      </c>
      <c r="Q707" s="222" t="str">
        <f t="array" ref="Q707">IF(P707&gt;10,"Greater",IF(AND(P707&gt;=5,P707&lt;=10),"Between","Less than"))</f>
        <v>Greater</v>
      </c>
      <c r="R707" s="222" t="str">
        <f t="array" ref="R707">CONCATENATE(T707,"+",D707,"+",Q707)</f>
        <v>Open++Greater</v>
      </c>
      <c r="S707" s="222" t="b">
        <f t="array" ref="S707">IF(K707='Defects Status'!$N$2,"True")</f>
        <v>0</v>
      </c>
      <c r="T707" s="222" t="str">
        <f t="array" ref="T707">IF(C707 &lt;&gt; "Ready for Re-test",IF(C707 &lt;&gt; "Closed","Open","Closed"),"Ready for Re-test")</f>
        <v>Open</v>
      </c>
    </row>
    <row r="708" spans="12:20" x14ac:dyDescent="0.2">
      <c r="L708" s="222" t="str">
        <f t="array" ref="L708">CONCATENATE(C708,"+",D708)</f>
        <v>+</v>
      </c>
      <c r="M708" s="222" t="b">
        <f t="array" ref="M708">IF(H708=38923,"True")</f>
        <v>0</v>
      </c>
      <c r="N708" s="222" t="b">
        <f t="array" ref="N708">IF(K708=38923,"True")</f>
        <v>0</v>
      </c>
      <c r="O708" s="222" t="b">
        <f t="array" ref="O708">IF(H708='Defects Status'!$N$2,"True")</f>
        <v>0</v>
      </c>
      <c r="P708" s="223">
        <f t="array" ref="P708">'Defects Status'!$N$2-'All Defects'!H708</f>
        <v>39001</v>
      </c>
      <c r="Q708" s="222" t="str">
        <f t="array" ref="Q708">IF(P708&gt;10,"Greater",IF(AND(P708&gt;=5,P708&lt;=10),"Between","Less than"))</f>
        <v>Greater</v>
      </c>
      <c r="R708" s="222" t="str">
        <f t="array" ref="R708">CONCATENATE(T708,"+",D708,"+",Q708)</f>
        <v>Open++Greater</v>
      </c>
      <c r="S708" s="222" t="b">
        <f t="array" ref="S708">IF(K708='Defects Status'!$N$2,"True")</f>
        <v>0</v>
      </c>
      <c r="T708" s="222" t="str">
        <f t="array" ref="T708">IF(C708 &lt;&gt; "Ready for Re-test",IF(C708 &lt;&gt; "Closed","Open","Closed"),"Ready for Re-test")</f>
        <v>Open</v>
      </c>
    </row>
    <row r="709" spans="12:20" x14ac:dyDescent="0.2">
      <c r="L709" s="222" t="str">
        <f t="array" ref="L709">CONCATENATE(C709,"+",D709)</f>
        <v>+</v>
      </c>
      <c r="M709" s="222" t="b">
        <f t="array" ref="M709">IF(H709=38923,"True")</f>
        <v>0</v>
      </c>
      <c r="N709" s="222" t="b">
        <f t="array" ref="N709">IF(K709=38923,"True")</f>
        <v>0</v>
      </c>
      <c r="O709" s="222" t="b">
        <f t="array" ref="O709">IF(H709='Defects Status'!$N$2,"True")</f>
        <v>0</v>
      </c>
      <c r="P709" s="223">
        <f t="array" ref="P709">'Defects Status'!$N$2-'All Defects'!H709</f>
        <v>39001</v>
      </c>
      <c r="Q709" s="222" t="str">
        <f t="array" ref="Q709">IF(P709&gt;10,"Greater",IF(AND(P709&gt;=5,P709&lt;=10),"Between","Less than"))</f>
        <v>Greater</v>
      </c>
      <c r="R709" s="222" t="str">
        <f t="array" ref="R709">CONCATENATE(T709,"+",D709,"+",Q709)</f>
        <v>Open++Greater</v>
      </c>
      <c r="S709" s="222" t="b">
        <f t="array" ref="S709">IF(K709='Defects Status'!$N$2,"True")</f>
        <v>0</v>
      </c>
      <c r="T709" s="222" t="str">
        <f t="array" ref="T709">IF(C709 &lt;&gt; "Ready for Re-test",IF(C709 &lt;&gt; "Closed","Open","Closed"),"Ready for Re-test")</f>
        <v>Open</v>
      </c>
    </row>
    <row r="710" spans="12:20" x14ac:dyDescent="0.2">
      <c r="L710" s="222" t="str">
        <f t="array" ref="L710">CONCATENATE(C710,"+",D710)</f>
        <v>+</v>
      </c>
      <c r="M710" s="222" t="b">
        <f t="array" ref="M710">IF(H710=38923,"True")</f>
        <v>0</v>
      </c>
      <c r="N710" s="222" t="b">
        <f t="array" ref="N710">IF(K710=38923,"True")</f>
        <v>0</v>
      </c>
      <c r="O710" s="222" t="b">
        <f t="array" ref="O710">IF(H710='Defects Status'!$N$2,"True")</f>
        <v>0</v>
      </c>
      <c r="P710" s="223">
        <f t="array" ref="P710">'Defects Status'!$N$2-'All Defects'!H710</f>
        <v>39001</v>
      </c>
      <c r="Q710" s="222" t="str">
        <f t="array" ref="Q710">IF(P710&gt;10,"Greater",IF(AND(P710&gt;=5,P710&lt;=10),"Between","Less than"))</f>
        <v>Greater</v>
      </c>
      <c r="R710" s="222" t="str">
        <f t="array" ref="R710">CONCATENATE(T710,"+",D710,"+",Q710)</f>
        <v>Open++Greater</v>
      </c>
      <c r="S710" s="222" t="b">
        <f t="array" ref="S710">IF(K710='Defects Status'!$N$2,"True")</f>
        <v>0</v>
      </c>
      <c r="T710" s="222" t="str">
        <f t="array" ref="T710">IF(C710 &lt;&gt; "Ready for Re-test",IF(C710 &lt;&gt; "Closed","Open","Closed"),"Ready for Re-test")</f>
        <v>Open</v>
      </c>
    </row>
    <row r="711" spans="12:20" x14ac:dyDescent="0.2">
      <c r="L711" s="222" t="str">
        <f t="array" ref="L711">CONCATENATE(C711,"+",D711)</f>
        <v>+</v>
      </c>
      <c r="M711" s="222" t="b">
        <f t="array" ref="M711">IF(H711=38923,"True")</f>
        <v>0</v>
      </c>
      <c r="N711" s="222" t="b">
        <f t="array" ref="N711">IF(K711=38923,"True")</f>
        <v>0</v>
      </c>
      <c r="O711" s="222" t="b">
        <f t="array" ref="O711">IF(H711='Defects Status'!$N$2,"True")</f>
        <v>0</v>
      </c>
      <c r="P711" s="223">
        <f t="array" ref="P711">'Defects Status'!$N$2-'All Defects'!H711</f>
        <v>39001</v>
      </c>
      <c r="Q711" s="222" t="str">
        <f t="array" ref="Q711">IF(P711&gt;10,"Greater",IF(AND(P711&gt;=5,P711&lt;=10),"Between","Less than"))</f>
        <v>Greater</v>
      </c>
      <c r="R711" s="222" t="str">
        <f t="array" ref="R711">CONCATENATE(T711,"+",D711,"+",Q711)</f>
        <v>Open++Greater</v>
      </c>
      <c r="S711" s="222" t="b">
        <f t="array" ref="S711">IF(K711='Defects Status'!$N$2,"True")</f>
        <v>0</v>
      </c>
      <c r="T711" s="222" t="str">
        <f t="array" ref="T711">IF(C711 &lt;&gt; "Ready for Re-test",IF(C711 &lt;&gt; "Closed","Open","Closed"),"Ready for Re-test")</f>
        <v>Open</v>
      </c>
    </row>
    <row r="712" spans="12:20" x14ac:dyDescent="0.2">
      <c r="L712" s="222" t="str">
        <f t="array" ref="L712">CONCATENATE(C712,"+",D712)</f>
        <v>+</v>
      </c>
      <c r="M712" s="222" t="b">
        <f t="array" ref="M712">IF(H712=38923,"True")</f>
        <v>0</v>
      </c>
      <c r="N712" s="222" t="b">
        <f t="array" ref="N712">IF(K712=38923,"True")</f>
        <v>0</v>
      </c>
      <c r="O712" s="222" t="b">
        <f t="array" ref="O712">IF(H712='Defects Status'!$N$2,"True")</f>
        <v>0</v>
      </c>
      <c r="P712" s="223">
        <f t="array" ref="P712">'Defects Status'!$N$2-'All Defects'!H712</f>
        <v>39001</v>
      </c>
      <c r="Q712" s="222" t="str">
        <f t="array" ref="Q712">IF(P712&gt;10,"Greater",IF(AND(P712&gt;=5,P712&lt;=10),"Between","Less than"))</f>
        <v>Greater</v>
      </c>
      <c r="R712" s="222" t="str">
        <f t="array" ref="R712">CONCATENATE(T712,"+",D712,"+",Q712)</f>
        <v>Open++Greater</v>
      </c>
      <c r="S712" s="222" t="b">
        <f t="array" ref="S712">IF(K712='Defects Status'!$N$2,"True")</f>
        <v>0</v>
      </c>
      <c r="T712" s="222" t="str">
        <f t="array" ref="T712">IF(C712 &lt;&gt; "Ready for Re-test",IF(C712 &lt;&gt; "Closed","Open","Closed"),"Ready for Re-test")</f>
        <v>Open</v>
      </c>
    </row>
    <row r="713" spans="12:20" x14ac:dyDescent="0.2">
      <c r="L713" s="222" t="str">
        <f t="array" ref="L713">CONCATENATE(C713,"+",D713)</f>
        <v>+</v>
      </c>
      <c r="M713" s="222" t="b">
        <f t="array" ref="M713">IF(H713=38923,"True")</f>
        <v>0</v>
      </c>
      <c r="N713" s="222" t="b">
        <f t="array" ref="N713">IF(K713=38923,"True")</f>
        <v>0</v>
      </c>
      <c r="O713" s="222" t="b">
        <f t="array" ref="O713">IF(H713='Defects Status'!$N$2,"True")</f>
        <v>0</v>
      </c>
      <c r="P713" s="223">
        <f t="array" ref="P713">'Defects Status'!$N$2-'All Defects'!H713</f>
        <v>39001</v>
      </c>
      <c r="Q713" s="222" t="str">
        <f t="array" ref="Q713">IF(P713&gt;10,"Greater",IF(AND(P713&gt;=5,P713&lt;=10),"Between","Less than"))</f>
        <v>Greater</v>
      </c>
      <c r="R713" s="222" t="str">
        <f t="array" ref="R713">CONCATENATE(T713,"+",D713,"+",Q713)</f>
        <v>Open++Greater</v>
      </c>
      <c r="S713" s="222" t="b">
        <f t="array" ref="S713">IF(K713='Defects Status'!$N$2,"True")</f>
        <v>0</v>
      </c>
      <c r="T713" s="222" t="str">
        <f t="array" ref="T713">IF(C713 &lt;&gt; "Ready for Re-test",IF(C713 &lt;&gt; "Closed","Open","Closed"),"Ready for Re-test")</f>
        <v>Open</v>
      </c>
    </row>
    <row r="714" spans="12:20" x14ac:dyDescent="0.2">
      <c r="L714" s="222" t="str">
        <f t="array" ref="L714">CONCATENATE(C714,"+",D714)</f>
        <v>+</v>
      </c>
      <c r="M714" s="222" t="b">
        <f t="array" ref="M714">IF(H714=38923,"True")</f>
        <v>0</v>
      </c>
      <c r="N714" s="222" t="b">
        <f t="array" ref="N714">IF(K714=38923,"True")</f>
        <v>0</v>
      </c>
      <c r="O714" s="222" t="b">
        <f t="array" ref="O714">IF(H714='Defects Status'!$N$2,"True")</f>
        <v>0</v>
      </c>
      <c r="P714" s="223">
        <f t="array" ref="P714">'Defects Status'!$N$2-'All Defects'!H714</f>
        <v>39001</v>
      </c>
      <c r="Q714" s="222" t="str">
        <f t="array" ref="Q714">IF(P714&gt;10,"Greater",IF(AND(P714&gt;=5,P714&lt;=10),"Between","Less than"))</f>
        <v>Greater</v>
      </c>
      <c r="R714" s="222" t="str">
        <f t="array" ref="R714">CONCATENATE(T714,"+",D714,"+",Q714)</f>
        <v>Open++Greater</v>
      </c>
      <c r="S714" s="222" t="b">
        <f t="array" ref="S714">IF(K714='Defects Status'!$N$2,"True")</f>
        <v>0</v>
      </c>
      <c r="T714" s="222" t="str">
        <f t="array" ref="T714">IF(C714 &lt;&gt; "Ready for Re-test",IF(C714 &lt;&gt; "Closed","Open","Closed"),"Ready for Re-test")</f>
        <v>Open</v>
      </c>
    </row>
    <row r="715" spans="12:20" x14ac:dyDescent="0.2">
      <c r="L715" s="222" t="str">
        <f t="array" ref="L715">CONCATENATE(C715,"+",D715)</f>
        <v>+</v>
      </c>
      <c r="M715" s="222" t="b">
        <f t="array" ref="M715">IF(H715=38923,"True")</f>
        <v>0</v>
      </c>
      <c r="N715" s="222" t="b">
        <f t="array" ref="N715">IF(K715=38923,"True")</f>
        <v>0</v>
      </c>
      <c r="O715" s="222" t="b">
        <f t="array" ref="O715">IF(H715='Defects Status'!$N$2,"True")</f>
        <v>0</v>
      </c>
      <c r="P715" s="223">
        <f t="array" ref="P715">'Defects Status'!$N$2-'All Defects'!H715</f>
        <v>39001</v>
      </c>
      <c r="Q715" s="222" t="str">
        <f t="array" ref="Q715">IF(P715&gt;10,"Greater",IF(AND(P715&gt;=5,P715&lt;=10),"Between","Less than"))</f>
        <v>Greater</v>
      </c>
      <c r="R715" s="222" t="str">
        <f t="array" ref="R715">CONCATENATE(T715,"+",D715,"+",Q715)</f>
        <v>Open++Greater</v>
      </c>
      <c r="S715" s="222" t="b">
        <f t="array" ref="S715">IF(K715='Defects Status'!$N$2,"True")</f>
        <v>0</v>
      </c>
      <c r="T715" s="222" t="str">
        <f t="array" ref="T715">IF(C715 &lt;&gt; "Ready for Re-test",IF(C715 &lt;&gt; "Closed","Open","Closed"),"Ready for Re-test")</f>
        <v>Open</v>
      </c>
    </row>
    <row r="716" spans="12:20" x14ac:dyDescent="0.2">
      <c r="L716" s="222" t="str">
        <f t="array" ref="L716">CONCATENATE(C716,"+",D716)</f>
        <v>+</v>
      </c>
      <c r="M716" s="222" t="b">
        <f t="array" ref="M716">IF(H716=38923,"True")</f>
        <v>0</v>
      </c>
      <c r="N716" s="222" t="b">
        <f t="array" ref="N716">IF(K716=38923,"True")</f>
        <v>0</v>
      </c>
      <c r="O716" s="222" t="b">
        <f t="array" ref="O716">IF(H716='Defects Status'!$N$2,"True")</f>
        <v>0</v>
      </c>
      <c r="P716" s="223">
        <f t="array" ref="P716">'Defects Status'!$N$2-'All Defects'!H716</f>
        <v>39001</v>
      </c>
      <c r="Q716" s="222" t="str">
        <f t="array" ref="Q716">IF(P716&gt;10,"Greater",IF(AND(P716&gt;=5,P716&lt;=10),"Between","Less than"))</f>
        <v>Greater</v>
      </c>
      <c r="R716" s="222" t="str">
        <f t="array" ref="R716">CONCATENATE(T716,"+",D716,"+",Q716)</f>
        <v>Open++Greater</v>
      </c>
      <c r="S716" s="222" t="b">
        <f t="array" ref="S716">IF(K716='Defects Status'!$N$2,"True")</f>
        <v>0</v>
      </c>
      <c r="T716" s="222" t="str">
        <f t="array" ref="T716">IF(C716 &lt;&gt; "Ready for Re-test",IF(C716 &lt;&gt; "Closed","Open","Closed"),"Ready for Re-test")</f>
        <v>Open</v>
      </c>
    </row>
    <row r="717" spans="12:20" x14ac:dyDescent="0.2">
      <c r="L717" s="222" t="str">
        <f t="array" ref="L717">CONCATENATE(C717,"+",D717)</f>
        <v>+</v>
      </c>
      <c r="M717" s="222" t="b">
        <f t="array" ref="M717">IF(H717=38923,"True")</f>
        <v>0</v>
      </c>
      <c r="N717" s="222" t="b">
        <f t="array" ref="N717">IF(K717=38923,"True")</f>
        <v>0</v>
      </c>
      <c r="O717" s="222" t="b">
        <f t="array" ref="O717">IF(H717='Defects Status'!$N$2,"True")</f>
        <v>0</v>
      </c>
      <c r="P717" s="223">
        <f t="array" ref="P717">'Defects Status'!$N$2-'All Defects'!H717</f>
        <v>39001</v>
      </c>
      <c r="Q717" s="222" t="str">
        <f t="array" ref="Q717">IF(P717&gt;10,"Greater",IF(AND(P717&gt;=5,P717&lt;=10),"Between","Less than"))</f>
        <v>Greater</v>
      </c>
      <c r="R717" s="222" t="str">
        <f t="array" ref="R717">CONCATENATE(T717,"+",D717,"+",Q717)</f>
        <v>Open++Greater</v>
      </c>
      <c r="S717" s="222" t="b">
        <f t="array" ref="S717">IF(K717='Defects Status'!$N$2,"True")</f>
        <v>0</v>
      </c>
      <c r="T717" s="222" t="str">
        <f t="array" ref="T717">IF(C717 &lt;&gt; "Ready for Re-test",IF(C717 &lt;&gt; "Closed","Open","Closed"),"Ready for Re-test")</f>
        <v>Open</v>
      </c>
    </row>
    <row r="718" spans="12:20" x14ac:dyDescent="0.2">
      <c r="L718" s="222" t="str">
        <f t="array" ref="L718">CONCATENATE(C718,"+",D718)</f>
        <v>+</v>
      </c>
      <c r="M718" s="222" t="b">
        <f t="array" ref="M718">IF(H718=38923,"True")</f>
        <v>0</v>
      </c>
      <c r="N718" s="222" t="b">
        <f t="array" ref="N718">IF(K718=38923,"True")</f>
        <v>0</v>
      </c>
      <c r="O718" s="222" t="b">
        <f t="array" ref="O718">IF(H718='Defects Status'!$N$2,"True")</f>
        <v>0</v>
      </c>
      <c r="P718" s="223">
        <f t="array" ref="P718">'Defects Status'!$N$2-'All Defects'!H718</f>
        <v>39001</v>
      </c>
      <c r="Q718" s="222" t="str">
        <f t="array" ref="Q718">IF(P718&gt;10,"Greater",IF(AND(P718&gt;=5,P718&lt;=10),"Between","Less than"))</f>
        <v>Greater</v>
      </c>
      <c r="R718" s="222" t="str">
        <f t="array" ref="R718">CONCATENATE(T718,"+",D718,"+",Q718)</f>
        <v>Open++Greater</v>
      </c>
      <c r="S718" s="222" t="b">
        <f t="array" ref="S718">IF(K718='Defects Status'!$N$2,"True")</f>
        <v>0</v>
      </c>
      <c r="T718" s="222" t="str">
        <f t="array" ref="T718">IF(C718 &lt;&gt; "Ready for Re-test",IF(C718 &lt;&gt; "Closed","Open","Closed"),"Ready for Re-test")</f>
        <v>Open</v>
      </c>
    </row>
    <row r="719" spans="12:20" x14ac:dyDescent="0.2">
      <c r="L719" s="222" t="str">
        <f t="array" ref="L719">CONCATENATE(C719,"+",D719)</f>
        <v>+</v>
      </c>
      <c r="M719" s="222" t="b">
        <f t="array" ref="M719">IF(H719=38923,"True")</f>
        <v>0</v>
      </c>
      <c r="N719" s="222" t="b">
        <f t="array" ref="N719">IF(K719=38923,"True")</f>
        <v>0</v>
      </c>
      <c r="O719" s="222" t="b">
        <f t="array" ref="O719">IF(H719='Defects Status'!$N$2,"True")</f>
        <v>0</v>
      </c>
      <c r="P719" s="223">
        <f t="array" ref="P719">'Defects Status'!$N$2-'All Defects'!H719</f>
        <v>39001</v>
      </c>
      <c r="Q719" s="222" t="str">
        <f t="array" ref="Q719">IF(P719&gt;10,"Greater",IF(AND(P719&gt;=5,P719&lt;=10),"Between","Less than"))</f>
        <v>Greater</v>
      </c>
      <c r="R719" s="222" t="str">
        <f t="array" ref="R719">CONCATENATE(T719,"+",D719,"+",Q719)</f>
        <v>Open++Greater</v>
      </c>
      <c r="S719" s="222" t="b">
        <f t="array" ref="S719">IF(K719='Defects Status'!$N$2,"True")</f>
        <v>0</v>
      </c>
      <c r="T719" s="222" t="str">
        <f t="array" ref="T719">IF(C719 &lt;&gt; "Ready for Re-test",IF(C719 &lt;&gt; "Closed","Open","Closed"),"Ready for Re-test")</f>
        <v>Open</v>
      </c>
    </row>
    <row r="720" spans="12:20" x14ac:dyDescent="0.2">
      <c r="L720" s="222" t="str">
        <f t="array" ref="L720">CONCATENATE(C720,"+",D720)</f>
        <v>+</v>
      </c>
      <c r="M720" s="222" t="b">
        <f t="array" ref="M720">IF(H720=38923,"True")</f>
        <v>0</v>
      </c>
      <c r="N720" s="222" t="b">
        <f t="array" ref="N720">IF(K720=38923,"True")</f>
        <v>0</v>
      </c>
      <c r="O720" s="222" t="b">
        <f t="array" ref="O720">IF(H720='Defects Status'!$N$2,"True")</f>
        <v>0</v>
      </c>
      <c r="P720" s="223">
        <f t="array" ref="P720">'Defects Status'!$N$2-'All Defects'!H720</f>
        <v>39001</v>
      </c>
      <c r="Q720" s="222" t="str">
        <f t="array" ref="Q720">IF(P720&gt;10,"Greater",IF(AND(P720&gt;=5,P720&lt;=10),"Between","Less than"))</f>
        <v>Greater</v>
      </c>
      <c r="R720" s="222" t="str">
        <f t="array" ref="R720">CONCATENATE(T720,"+",D720,"+",Q720)</f>
        <v>Open++Greater</v>
      </c>
      <c r="S720" s="222" t="b">
        <f t="array" ref="S720">IF(K720='Defects Status'!$N$2,"True")</f>
        <v>0</v>
      </c>
      <c r="T720" s="222" t="str">
        <f t="array" ref="T720">IF(C720 &lt;&gt; "Ready for Re-test",IF(C720 &lt;&gt; "Closed","Open","Closed"),"Ready for Re-test")</f>
        <v>Open</v>
      </c>
    </row>
    <row r="721" spans="12:20" x14ac:dyDescent="0.2">
      <c r="L721" s="222" t="str">
        <f t="array" ref="L721">CONCATENATE(C721,"+",D721)</f>
        <v>+</v>
      </c>
      <c r="M721" s="222" t="b">
        <f t="array" ref="M721">IF(H721=38923,"True")</f>
        <v>0</v>
      </c>
      <c r="N721" s="222" t="b">
        <f t="array" ref="N721">IF(K721=38923,"True")</f>
        <v>0</v>
      </c>
      <c r="O721" s="222" t="b">
        <f t="array" ref="O721">IF(H721='Defects Status'!$N$2,"True")</f>
        <v>0</v>
      </c>
      <c r="P721" s="223">
        <f t="array" ref="P721">'Defects Status'!$N$2-'All Defects'!H721</f>
        <v>39001</v>
      </c>
      <c r="Q721" s="222" t="str">
        <f t="array" ref="Q721">IF(P721&gt;10,"Greater",IF(AND(P721&gt;=5,P721&lt;=10),"Between","Less than"))</f>
        <v>Greater</v>
      </c>
      <c r="R721" s="222" t="str">
        <f t="array" ref="R721">CONCATENATE(T721,"+",D721,"+",Q721)</f>
        <v>Open++Greater</v>
      </c>
      <c r="S721" s="222" t="b">
        <f t="array" ref="S721">IF(K721='Defects Status'!$N$2,"True")</f>
        <v>0</v>
      </c>
      <c r="T721" s="222" t="str">
        <f t="array" ref="T721">IF(C721 &lt;&gt; "Ready for Re-test",IF(C721 &lt;&gt; "Closed","Open","Closed"),"Ready for Re-test")</f>
        <v>Open</v>
      </c>
    </row>
    <row r="722" spans="12:20" x14ac:dyDescent="0.2">
      <c r="L722" s="222" t="str">
        <f t="array" ref="L722">CONCATENATE(C722,"+",D722)</f>
        <v>+</v>
      </c>
      <c r="M722" s="222" t="b">
        <f t="array" ref="M722">IF(H722=38923,"True")</f>
        <v>0</v>
      </c>
      <c r="N722" s="222" t="b">
        <f t="array" ref="N722">IF(K722=38923,"True")</f>
        <v>0</v>
      </c>
      <c r="O722" s="222" t="b">
        <f t="array" ref="O722">IF(H722='Defects Status'!$N$2,"True")</f>
        <v>0</v>
      </c>
      <c r="P722" s="223">
        <f t="array" ref="P722">'Defects Status'!$N$2-'All Defects'!H722</f>
        <v>39001</v>
      </c>
      <c r="Q722" s="222" t="str">
        <f t="array" ref="Q722">IF(P722&gt;10,"Greater",IF(AND(P722&gt;=5,P722&lt;=10),"Between","Less than"))</f>
        <v>Greater</v>
      </c>
      <c r="R722" s="222" t="str">
        <f t="array" ref="R722">CONCATENATE(T722,"+",D722,"+",Q722)</f>
        <v>Open++Greater</v>
      </c>
      <c r="S722" s="222" t="b">
        <f t="array" ref="S722">IF(K722='Defects Status'!$N$2,"True")</f>
        <v>0</v>
      </c>
      <c r="T722" s="222" t="str">
        <f t="array" ref="T722">IF(C722 &lt;&gt; "Ready for Re-test",IF(C722 &lt;&gt; "Closed","Open","Closed"),"Ready for Re-test")</f>
        <v>Open</v>
      </c>
    </row>
    <row r="723" spans="12:20" x14ac:dyDescent="0.2">
      <c r="L723" s="222" t="str">
        <f t="array" ref="L723">CONCATENATE(C723,"+",D723)</f>
        <v>+</v>
      </c>
      <c r="M723" s="222" t="b">
        <f t="array" ref="M723">IF(H723=38923,"True")</f>
        <v>0</v>
      </c>
      <c r="N723" s="222" t="b">
        <f t="array" ref="N723">IF(K723=38923,"True")</f>
        <v>0</v>
      </c>
      <c r="O723" s="222" t="b">
        <f t="array" ref="O723">IF(H723='Defects Status'!$N$2,"True")</f>
        <v>0</v>
      </c>
      <c r="P723" s="223">
        <f t="array" ref="P723">'Defects Status'!$N$2-'All Defects'!H723</f>
        <v>39001</v>
      </c>
      <c r="Q723" s="222" t="str">
        <f t="array" ref="Q723">IF(P723&gt;10,"Greater",IF(AND(P723&gt;=5,P723&lt;=10),"Between","Less than"))</f>
        <v>Greater</v>
      </c>
      <c r="R723" s="222" t="str">
        <f t="array" ref="R723">CONCATENATE(T723,"+",D723,"+",Q723)</f>
        <v>Open++Greater</v>
      </c>
      <c r="S723" s="222" t="b">
        <f t="array" ref="S723">IF(K723='Defects Status'!$N$2,"True")</f>
        <v>0</v>
      </c>
      <c r="T723" s="222" t="str">
        <f t="array" ref="T723">IF(C723 &lt;&gt; "Ready for Re-test",IF(C723 &lt;&gt; "Closed","Open","Closed"),"Ready for Re-test")</f>
        <v>Open</v>
      </c>
    </row>
    <row r="724" spans="12:20" x14ac:dyDescent="0.2">
      <c r="L724" s="222" t="str">
        <f t="array" ref="L724">CONCATENATE(C724,"+",D724)</f>
        <v>+</v>
      </c>
      <c r="M724" s="222" t="b">
        <f t="array" ref="M724">IF(H724=38923,"True")</f>
        <v>0</v>
      </c>
      <c r="N724" s="222" t="b">
        <f t="array" ref="N724">IF(K724=38923,"True")</f>
        <v>0</v>
      </c>
      <c r="O724" s="222" t="b">
        <f t="array" ref="O724">IF(H724='Defects Status'!$N$2,"True")</f>
        <v>0</v>
      </c>
      <c r="P724" s="223">
        <f t="array" ref="P724">'Defects Status'!$N$2-'All Defects'!H724</f>
        <v>39001</v>
      </c>
      <c r="Q724" s="222" t="str">
        <f t="array" ref="Q724">IF(P724&gt;10,"Greater",IF(AND(P724&gt;=5,P724&lt;=10),"Between","Less than"))</f>
        <v>Greater</v>
      </c>
      <c r="R724" s="222" t="str">
        <f t="array" ref="R724">CONCATENATE(T724,"+",D724,"+",Q724)</f>
        <v>Open++Greater</v>
      </c>
      <c r="S724" s="222" t="b">
        <f t="array" ref="S724">IF(K724='Defects Status'!$N$2,"True")</f>
        <v>0</v>
      </c>
      <c r="T724" s="222" t="str">
        <f t="array" ref="T724">IF(C724 &lt;&gt; "Ready for Re-test",IF(C724 &lt;&gt; "Closed","Open","Closed"),"Ready for Re-test")</f>
        <v>Open</v>
      </c>
    </row>
    <row r="725" spans="12:20" x14ac:dyDescent="0.2">
      <c r="L725" s="222" t="str">
        <f t="array" ref="L725">CONCATENATE(C725,"+",D725)</f>
        <v>+</v>
      </c>
      <c r="M725" s="222" t="b">
        <f t="array" ref="M725">IF(H725=38923,"True")</f>
        <v>0</v>
      </c>
      <c r="N725" s="222" t="b">
        <f t="array" ref="N725">IF(K725=38923,"True")</f>
        <v>0</v>
      </c>
      <c r="O725" s="222" t="b">
        <f t="array" ref="O725">IF(H725='Defects Status'!$N$2,"True")</f>
        <v>0</v>
      </c>
      <c r="P725" s="223">
        <f t="array" ref="P725">'Defects Status'!$N$2-'All Defects'!H725</f>
        <v>39001</v>
      </c>
      <c r="Q725" s="222" t="str">
        <f t="array" ref="Q725">IF(P725&gt;10,"Greater",IF(AND(P725&gt;=5,P725&lt;=10),"Between","Less than"))</f>
        <v>Greater</v>
      </c>
      <c r="R725" s="222" t="str">
        <f t="array" ref="R725">CONCATENATE(T725,"+",D725,"+",Q725)</f>
        <v>Open++Greater</v>
      </c>
      <c r="S725" s="222" t="b">
        <f t="array" ref="S725">IF(K725='Defects Status'!$N$2,"True")</f>
        <v>0</v>
      </c>
      <c r="T725" s="222" t="str">
        <f t="array" ref="T725">IF(C725 &lt;&gt; "Ready for Re-test",IF(C725 &lt;&gt; "Closed","Open","Closed"),"Ready for Re-test")</f>
        <v>Open</v>
      </c>
    </row>
    <row r="726" spans="12:20" x14ac:dyDescent="0.2">
      <c r="L726" s="222" t="str">
        <f t="array" ref="L726">CONCATENATE(C726,"+",D726)</f>
        <v>+</v>
      </c>
      <c r="M726" s="222" t="b">
        <f t="array" ref="M726">IF(H726=38923,"True")</f>
        <v>0</v>
      </c>
      <c r="N726" s="222" t="b">
        <f t="array" ref="N726">IF(K726=38923,"True")</f>
        <v>0</v>
      </c>
      <c r="O726" s="222" t="b">
        <f t="array" ref="O726">IF(H726='Defects Status'!$N$2,"True")</f>
        <v>0</v>
      </c>
      <c r="P726" s="223">
        <f t="array" ref="P726">'Defects Status'!$N$2-'All Defects'!H726</f>
        <v>39001</v>
      </c>
      <c r="Q726" s="222" t="str">
        <f t="array" ref="Q726">IF(P726&gt;10,"Greater",IF(AND(P726&gt;=5,P726&lt;=10),"Between","Less than"))</f>
        <v>Greater</v>
      </c>
      <c r="R726" s="222" t="str">
        <f t="array" ref="R726">CONCATENATE(T726,"+",D726,"+",Q726)</f>
        <v>Open++Greater</v>
      </c>
      <c r="S726" s="222" t="b">
        <f t="array" ref="S726">IF(K726='Defects Status'!$N$2,"True")</f>
        <v>0</v>
      </c>
      <c r="T726" s="222" t="str">
        <f t="array" ref="T726">IF(C726 &lt;&gt; "Ready for Re-test",IF(C726 &lt;&gt; "Closed","Open","Closed"),"Ready for Re-test")</f>
        <v>Open</v>
      </c>
    </row>
    <row r="727" spans="12:20" x14ac:dyDescent="0.2">
      <c r="L727" s="222" t="str">
        <f t="array" ref="L727">CONCATENATE(C727,"+",D727)</f>
        <v>+</v>
      </c>
      <c r="M727" s="222" t="b">
        <f t="array" ref="M727">IF(H727=38923,"True")</f>
        <v>0</v>
      </c>
      <c r="N727" s="222" t="b">
        <f t="array" ref="N727">IF(K727=38923,"True")</f>
        <v>0</v>
      </c>
      <c r="O727" s="222" t="b">
        <f t="array" ref="O727">IF(H727='Defects Status'!$N$2,"True")</f>
        <v>0</v>
      </c>
      <c r="P727" s="223">
        <f t="array" ref="P727">'Defects Status'!$N$2-'All Defects'!H727</f>
        <v>39001</v>
      </c>
      <c r="Q727" s="222" t="str">
        <f t="array" ref="Q727">IF(P727&gt;10,"Greater",IF(AND(P727&gt;=5,P727&lt;=10),"Between","Less than"))</f>
        <v>Greater</v>
      </c>
      <c r="R727" s="222" t="str">
        <f t="array" ref="R727">CONCATENATE(T727,"+",D727,"+",Q727)</f>
        <v>Open++Greater</v>
      </c>
      <c r="S727" s="222" t="b">
        <f t="array" ref="S727">IF(K727='Defects Status'!$N$2,"True")</f>
        <v>0</v>
      </c>
      <c r="T727" s="222" t="str">
        <f t="array" ref="T727">IF(C727 &lt;&gt; "Ready for Re-test",IF(C727 &lt;&gt; "Closed","Open","Closed"),"Ready for Re-test")</f>
        <v>Open</v>
      </c>
    </row>
    <row r="728" spans="12:20" x14ac:dyDescent="0.2">
      <c r="L728" s="222" t="str">
        <f t="array" ref="L728">CONCATENATE(C728,"+",D728)</f>
        <v>+</v>
      </c>
      <c r="M728" s="222" t="b">
        <f t="array" ref="M728">IF(H728=38923,"True")</f>
        <v>0</v>
      </c>
      <c r="N728" s="222" t="b">
        <f t="array" ref="N728">IF(K728=38923,"True")</f>
        <v>0</v>
      </c>
      <c r="O728" s="222" t="b">
        <f t="array" ref="O728">IF(H728='Defects Status'!$N$2,"True")</f>
        <v>0</v>
      </c>
      <c r="P728" s="223">
        <f t="array" ref="P728">'Defects Status'!$N$2-'All Defects'!H728</f>
        <v>39001</v>
      </c>
      <c r="Q728" s="222" t="str">
        <f t="array" ref="Q728">IF(P728&gt;10,"Greater",IF(AND(P728&gt;=5,P728&lt;=10),"Between","Less than"))</f>
        <v>Greater</v>
      </c>
      <c r="R728" s="222" t="str">
        <f t="array" ref="R728">CONCATENATE(T728,"+",D728,"+",Q728)</f>
        <v>Open++Greater</v>
      </c>
      <c r="S728" s="222" t="b">
        <f t="array" ref="S728">IF(K728='Defects Status'!$N$2,"True")</f>
        <v>0</v>
      </c>
      <c r="T728" s="222" t="str">
        <f t="array" ref="T728">IF(C728 &lt;&gt; "Ready for Re-test",IF(C728 &lt;&gt; "Closed","Open","Closed"),"Ready for Re-test")</f>
        <v>Open</v>
      </c>
    </row>
    <row r="729" spans="12:20" x14ac:dyDescent="0.2">
      <c r="L729" s="222" t="str">
        <f t="array" ref="L729">CONCATENATE(C729,"+",D729)</f>
        <v>+</v>
      </c>
      <c r="M729" s="222" t="b">
        <f t="array" ref="M729">IF(H729=38923,"True")</f>
        <v>0</v>
      </c>
      <c r="N729" s="222" t="b">
        <f t="array" ref="N729">IF(K729=38923,"True")</f>
        <v>0</v>
      </c>
      <c r="O729" s="222" t="b">
        <f t="array" ref="O729">IF(H729='Defects Status'!$N$2,"True")</f>
        <v>0</v>
      </c>
      <c r="P729" s="223">
        <f t="array" ref="P729">'Defects Status'!$N$2-'All Defects'!H729</f>
        <v>39001</v>
      </c>
      <c r="Q729" s="222" t="str">
        <f t="array" ref="Q729">IF(P729&gt;10,"Greater",IF(AND(P729&gt;=5,P729&lt;=10),"Between","Less than"))</f>
        <v>Greater</v>
      </c>
      <c r="R729" s="222" t="str">
        <f t="array" ref="R729">CONCATENATE(T729,"+",D729,"+",Q729)</f>
        <v>Open++Greater</v>
      </c>
      <c r="S729" s="222" t="b">
        <f t="array" ref="S729">IF(K729='Defects Status'!$N$2,"True")</f>
        <v>0</v>
      </c>
      <c r="T729" s="222" t="str">
        <f t="array" ref="T729">IF(C729 &lt;&gt; "Ready for Re-test",IF(C729 &lt;&gt; "Closed","Open","Closed"),"Ready for Re-test")</f>
        <v>Open</v>
      </c>
    </row>
    <row r="730" spans="12:20" x14ac:dyDescent="0.2">
      <c r="L730" s="222" t="str">
        <f t="array" ref="L730">CONCATENATE(C730,"+",D730)</f>
        <v>+</v>
      </c>
      <c r="M730" s="222" t="b">
        <f t="array" ref="M730">IF(H730=38923,"True")</f>
        <v>0</v>
      </c>
      <c r="N730" s="222" t="b">
        <f t="array" ref="N730">IF(K730=38923,"True")</f>
        <v>0</v>
      </c>
      <c r="O730" s="222" t="b">
        <f t="array" ref="O730">IF(H730='Defects Status'!$N$2,"True")</f>
        <v>0</v>
      </c>
      <c r="P730" s="223">
        <f t="array" ref="P730">'Defects Status'!$N$2-'All Defects'!H730</f>
        <v>39001</v>
      </c>
      <c r="Q730" s="222" t="str">
        <f t="array" ref="Q730">IF(P730&gt;10,"Greater",IF(AND(P730&gt;=5,P730&lt;=10),"Between","Less than"))</f>
        <v>Greater</v>
      </c>
      <c r="R730" s="222" t="str">
        <f t="array" ref="R730">CONCATENATE(T730,"+",D730,"+",Q730)</f>
        <v>Open++Greater</v>
      </c>
      <c r="S730" s="222" t="b">
        <f t="array" ref="S730">IF(K730='Defects Status'!$N$2,"True")</f>
        <v>0</v>
      </c>
      <c r="T730" s="222" t="str">
        <f t="array" ref="T730">IF(C730 &lt;&gt; "Ready for Re-test",IF(C730 &lt;&gt; "Closed","Open","Closed"),"Ready for Re-test")</f>
        <v>Open</v>
      </c>
    </row>
    <row r="731" spans="12:20" x14ac:dyDescent="0.2">
      <c r="L731" s="222" t="str">
        <f t="array" ref="L731">CONCATENATE(C731,"+",D731)</f>
        <v>+</v>
      </c>
      <c r="M731" s="222" t="b">
        <f t="array" ref="M731">IF(H731=38923,"True")</f>
        <v>0</v>
      </c>
      <c r="N731" s="222" t="b">
        <f t="array" ref="N731">IF(K731=38923,"True")</f>
        <v>0</v>
      </c>
      <c r="O731" s="222" t="b">
        <f t="array" ref="O731">IF(H731='Defects Status'!$N$2,"True")</f>
        <v>0</v>
      </c>
      <c r="P731" s="223">
        <f t="array" ref="P731">'Defects Status'!$N$2-'All Defects'!H731</f>
        <v>39001</v>
      </c>
      <c r="Q731" s="222" t="str">
        <f t="array" ref="Q731">IF(P731&gt;10,"Greater",IF(AND(P731&gt;=5,P731&lt;=10),"Between","Less than"))</f>
        <v>Greater</v>
      </c>
      <c r="R731" s="222" t="str">
        <f t="array" ref="R731">CONCATENATE(T731,"+",D731,"+",Q731)</f>
        <v>Open++Greater</v>
      </c>
      <c r="S731" s="222" t="b">
        <f t="array" ref="S731">IF(K731='Defects Status'!$N$2,"True")</f>
        <v>0</v>
      </c>
      <c r="T731" s="222" t="str">
        <f t="array" ref="T731">IF(C731 &lt;&gt; "Ready for Re-test",IF(C731 &lt;&gt; "Closed","Open","Closed"),"Ready for Re-test")</f>
        <v>Open</v>
      </c>
    </row>
    <row r="732" spans="12:20" x14ac:dyDescent="0.2">
      <c r="L732" s="222" t="str">
        <f t="array" ref="L732">CONCATENATE(C732,"+",D732)</f>
        <v>+</v>
      </c>
      <c r="M732" s="222" t="b">
        <f t="array" ref="M732">IF(H732=38923,"True")</f>
        <v>0</v>
      </c>
      <c r="N732" s="222" t="b">
        <f t="array" ref="N732">IF(K732=38923,"True")</f>
        <v>0</v>
      </c>
      <c r="O732" s="222" t="b">
        <f t="array" ref="O732">IF(H732='Defects Status'!$N$2,"True")</f>
        <v>0</v>
      </c>
      <c r="P732" s="223">
        <f t="array" ref="P732">'Defects Status'!$N$2-'All Defects'!H732</f>
        <v>39001</v>
      </c>
      <c r="Q732" s="222" t="str">
        <f t="array" ref="Q732">IF(P732&gt;10,"Greater",IF(AND(P732&gt;=5,P732&lt;=10),"Between","Less than"))</f>
        <v>Greater</v>
      </c>
      <c r="R732" s="222" t="str">
        <f t="array" ref="R732">CONCATENATE(T732,"+",D732,"+",Q732)</f>
        <v>Open++Greater</v>
      </c>
      <c r="S732" s="222" t="b">
        <f t="array" ref="S732">IF(K732='Defects Status'!$N$2,"True")</f>
        <v>0</v>
      </c>
      <c r="T732" s="222" t="str">
        <f t="array" ref="T732">IF(C732 &lt;&gt; "Ready for Re-test",IF(C732 &lt;&gt; "Closed","Open","Closed"),"Ready for Re-test")</f>
        <v>Open</v>
      </c>
    </row>
    <row r="733" spans="12:20" x14ac:dyDescent="0.2">
      <c r="L733" s="222" t="str">
        <f t="array" ref="L733">CONCATENATE(C733,"+",D733)</f>
        <v>+</v>
      </c>
      <c r="M733" s="222" t="b">
        <f t="array" ref="M733">IF(H733=38923,"True")</f>
        <v>0</v>
      </c>
      <c r="N733" s="222" t="b">
        <f t="array" ref="N733">IF(K733=38923,"True")</f>
        <v>0</v>
      </c>
      <c r="O733" s="222" t="b">
        <f t="array" ref="O733">IF(H733='Defects Status'!$N$2,"True")</f>
        <v>0</v>
      </c>
      <c r="P733" s="223">
        <f t="array" ref="P733">'Defects Status'!$N$2-'All Defects'!H733</f>
        <v>39001</v>
      </c>
      <c r="Q733" s="222" t="str">
        <f t="array" ref="Q733">IF(P733&gt;10,"Greater",IF(AND(P733&gt;=5,P733&lt;=10),"Between","Less than"))</f>
        <v>Greater</v>
      </c>
      <c r="R733" s="222" t="str">
        <f t="array" ref="R733">CONCATENATE(T733,"+",D733,"+",Q733)</f>
        <v>Open++Greater</v>
      </c>
      <c r="S733" s="222" t="b">
        <f t="array" ref="S733">IF(K733='Defects Status'!$N$2,"True")</f>
        <v>0</v>
      </c>
      <c r="T733" s="222" t="str">
        <f t="array" ref="T733">IF(C733 &lt;&gt; "Ready for Re-test",IF(C733 &lt;&gt; "Closed","Open","Closed"),"Ready for Re-test")</f>
        <v>Open</v>
      </c>
    </row>
    <row r="734" spans="12:20" x14ac:dyDescent="0.2">
      <c r="L734" s="222" t="str">
        <f t="array" ref="L734">CONCATENATE(C734,"+",D734)</f>
        <v>+</v>
      </c>
      <c r="M734" s="222" t="b">
        <f t="array" ref="M734">IF(H734=38923,"True")</f>
        <v>0</v>
      </c>
      <c r="N734" s="222" t="b">
        <f t="array" ref="N734">IF(K734=38923,"True")</f>
        <v>0</v>
      </c>
      <c r="O734" s="222" t="b">
        <f t="array" ref="O734">IF(H734='Defects Status'!$N$2,"True")</f>
        <v>0</v>
      </c>
      <c r="P734" s="223">
        <f t="array" ref="P734">'Defects Status'!$N$2-'All Defects'!H734</f>
        <v>39001</v>
      </c>
      <c r="Q734" s="222" t="str">
        <f t="array" ref="Q734">IF(P734&gt;10,"Greater",IF(AND(P734&gt;=5,P734&lt;=10),"Between","Less than"))</f>
        <v>Greater</v>
      </c>
      <c r="R734" s="222" t="str">
        <f t="array" ref="R734">CONCATENATE(T734,"+",D734,"+",Q734)</f>
        <v>Open++Greater</v>
      </c>
      <c r="S734" s="222" t="b">
        <f t="array" ref="S734">IF(K734='Defects Status'!$N$2,"True")</f>
        <v>0</v>
      </c>
      <c r="T734" s="222" t="str">
        <f t="array" ref="T734">IF(C734 &lt;&gt; "Ready for Re-test",IF(C734 &lt;&gt; "Closed","Open","Closed"),"Ready for Re-test")</f>
        <v>Open</v>
      </c>
    </row>
    <row r="735" spans="12:20" x14ac:dyDescent="0.2">
      <c r="L735" s="222" t="str">
        <f t="array" ref="L735">CONCATENATE(C735,"+",D735)</f>
        <v>+</v>
      </c>
      <c r="M735" s="222" t="b">
        <f t="array" ref="M735">IF(H735=38923,"True")</f>
        <v>0</v>
      </c>
      <c r="N735" s="222" t="b">
        <f t="array" ref="N735">IF(K735=38923,"True")</f>
        <v>0</v>
      </c>
      <c r="O735" s="222" t="b">
        <f t="array" ref="O735">IF(H735='Defects Status'!$N$2,"True")</f>
        <v>0</v>
      </c>
      <c r="P735" s="223">
        <f t="array" ref="P735">'Defects Status'!$N$2-'All Defects'!H735</f>
        <v>39001</v>
      </c>
      <c r="Q735" s="222" t="str">
        <f t="array" ref="Q735">IF(P735&gt;10,"Greater",IF(AND(P735&gt;=5,P735&lt;=10),"Between","Less than"))</f>
        <v>Greater</v>
      </c>
      <c r="R735" s="222" t="str">
        <f t="array" ref="R735">CONCATENATE(T735,"+",D735,"+",Q735)</f>
        <v>Open++Greater</v>
      </c>
      <c r="S735" s="222" t="b">
        <f t="array" ref="S735">IF(K735='Defects Status'!$N$2,"True")</f>
        <v>0</v>
      </c>
      <c r="T735" s="222" t="str">
        <f t="array" ref="T735">IF(C735 &lt;&gt; "Ready for Re-test",IF(C735 &lt;&gt; "Closed","Open","Closed"),"Ready for Re-test")</f>
        <v>Open</v>
      </c>
    </row>
    <row r="736" spans="12:20" x14ac:dyDescent="0.2">
      <c r="L736" s="222" t="str">
        <f t="array" ref="L736">CONCATENATE(C736,"+",D736)</f>
        <v>+</v>
      </c>
      <c r="M736" s="222" t="b">
        <f t="array" ref="M736">IF(H736=38923,"True")</f>
        <v>0</v>
      </c>
      <c r="N736" s="222" t="b">
        <f t="array" ref="N736">IF(K736=38923,"True")</f>
        <v>0</v>
      </c>
      <c r="O736" s="222" t="b">
        <f t="array" ref="O736">IF(H736='Defects Status'!$N$2,"True")</f>
        <v>0</v>
      </c>
      <c r="P736" s="223">
        <f t="array" ref="P736">'Defects Status'!$N$2-'All Defects'!H736</f>
        <v>39001</v>
      </c>
      <c r="Q736" s="222" t="str">
        <f t="array" ref="Q736">IF(P736&gt;10,"Greater",IF(AND(P736&gt;=5,P736&lt;=10),"Between","Less than"))</f>
        <v>Greater</v>
      </c>
      <c r="R736" s="222" t="str">
        <f t="array" ref="R736">CONCATENATE(T736,"+",D736,"+",Q736)</f>
        <v>Open++Greater</v>
      </c>
      <c r="S736" s="222" t="b">
        <f t="array" ref="S736">IF(K736='Defects Status'!$N$2,"True")</f>
        <v>0</v>
      </c>
      <c r="T736" s="222" t="str">
        <f t="array" ref="T736">IF(C736 &lt;&gt; "Ready for Re-test",IF(C736 &lt;&gt; "Closed","Open","Closed"),"Ready for Re-test")</f>
        <v>Open</v>
      </c>
    </row>
    <row r="737" spans="12:20" x14ac:dyDescent="0.2">
      <c r="L737" s="222" t="str">
        <f t="array" ref="L737">CONCATENATE(C737,"+",D737)</f>
        <v>+</v>
      </c>
      <c r="M737" s="222" t="b">
        <f t="array" ref="M737">IF(H737=38923,"True")</f>
        <v>0</v>
      </c>
      <c r="N737" s="222" t="b">
        <f t="array" ref="N737">IF(K737=38923,"True")</f>
        <v>0</v>
      </c>
      <c r="O737" s="222" t="b">
        <f t="array" ref="O737">IF(H737='Defects Status'!$N$2,"True")</f>
        <v>0</v>
      </c>
      <c r="P737" s="223">
        <f t="array" ref="P737">'Defects Status'!$N$2-'All Defects'!H737</f>
        <v>39001</v>
      </c>
      <c r="Q737" s="222" t="str">
        <f t="array" ref="Q737">IF(P737&gt;10,"Greater",IF(AND(P737&gt;=5,P737&lt;=10),"Between","Less than"))</f>
        <v>Greater</v>
      </c>
      <c r="R737" s="222" t="str">
        <f t="array" ref="R737">CONCATENATE(T737,"+",D737,"+",Q737)</f>
        <v>Open++Greater</v>
      </c>
      <c r="S737" s="222" t="b">
        <f t="array" ref="S737">IF(K737='Defects Status'!$N$2,"True")</f>
        <v>0</v>
      </c>
      <c r="T737" s="222" t="str">
        <f t="array" ref="T737">IF(C737 &lt;&gt; "Ready for Re-test",IF(C737 &lt;&gt; "Closed","Open","Closed"),"Ready for Re-test")</f>
        <v>Open</v>
      </c>
    </row>
    <row r="738" spans="12:20" x14ac:dyDescent="0.2">
      <c r="L738" s="222" t="str">
        <f t="array" ref="L738">CONCATENATE(C738,"+",D738)</f>
        <v>+</v>
      </c>
      <c r="M738" s="222" t="b">
        <f t="array" ref="M738">IF(H738=38923,"True")</f>
        <v>0</v>
      </c>
      <c r="N738" s="222" t="b">
        <f t="array" ref="N738">IF(K738=38923,"True")</f>
        <v>0</v>
      </c>
      <c r="O738" s="222" t="b">
        <f t="array" ref="O738">IF(H738='Defects Status'!$N$2,"True")</f>
        <v>0</v>
      </c>
      <c r="P738" s="223">
        <f t="array" ref="P738">'Defects Status'!$N$2-'All Defects'!H738</f>
        <v>39001</v>
      </c>
      <c r="Q738" s="222" t="str">
        <f t="array" ref="Q738">IF(P738&gt;10,"Greater",IF(AND(P738&gt;=5,P738&lt;=10),"Between","Less than"))</f>
        <v>Greater</v>
      </c>
      <c r="R738" s="222" t="str">
        <f t="array" ref="R738">CONCATENATE(T738,"+",D738,"+",Q738)</f>
        <v>Open++Greater</v>
      </c>
      <c r="S738" s="222" t="b">
        <f t="array" ref="S738">IF(K738='Defects Status'!$N$2,"True")</f>
        <v>0</v>
      </c>
      <c r="T738" s="222" t="str">
        <f t="array" ref="T738">IF(C738 &lt;&gt; "Ready for Re-test",IF(C738 &lt;&gt; "Closed","Open","Closed"),"Ready for Re-test")</f>
        <v>Open</v>
      </c>
    </row>
    <row r="739" spans="12:20" x14ac:dyDescent="0.2">
      <c r="L739" s="222" t="str">
        <f t="array" ref="L739">CONCATENATE(C739,"+",D739)</f>
        <v>+</v>
      </c>
      <c r="M739" s="222" t="b">
        <f t="array" ref="M739">IF(H739=38923,"True")</f>
        <v>0</v>
      </c>
      <c r="N739" s="222" t="b">
        <f t="array" ref="N739">IF(K739=38923,"True")</f>
        <v>0</v>
      </c>
      <c r="O739" s="222" t="b">
        <f t="array" ref="O739">IF(H739='Defects Status'!$N$2,"True")</f>
        <v>0</v>
      </c>
      <c r="P739" s="223">
        <f t="array" ref="P739">'Defects Status'!$N$2-'All Defects'!H739</f>
        <v>39001</v>
      </c>
      <c r="Q739" s="222" t="str">
        <f t="array" ref="Q739">IF(P739&gt;10,"Greater",IF(AND(P739&gt;=5,P739&lt;=10),"Between","Less than"))</f>
        <v>Greater</v>
      </c>
      <c r="R739" s="222" t="str">
        <f t="array" ref="R739">CONCATENATE(T739,"+",D739,"+",Q739)</f>
        <v>Open++Greater</v>
      </c>
      <c r="S739" s="222" t="b">
        <f t="array" ref="S739">IF(K739='Defects Status'!$N$2,"True")</f>
        <v>0</v>
      </c>
      <c r="T739" s="222" t="str">
        <f t="array" ref="T739">IF(C739 &lt;&gt; "Ready for Re-test",IF(C739 &lt;&gt; "Closed","Open","Closed"),"Ready for Re-test")</f>
        <v>Open</v>
      </c>
    </row>
    <row r="740" spans="12:20" x14ac:dyDescent="0.2">
      <c r="L740" s="222" t="str">
        <f t="array" ref="L740">CONCATENATE(C740,"+",D740)</f>
        <v>+</v>
      </c>
      <c r="M740" s="222" t="b">
        <f t="array" ref="M740">IF(H740=38923,"True")</f>
        <v>0</v>
      </c>
      <c r="N740" s="222" t="b">
        <f t="array" ref="N740">IF(K740=38923,"True")</f>
        <v>0</v>
      </c>
      <c r="O740" s="222" t="b">
        <f t="array" ref="O740">IF(H740='Defects Status'!$N$2,"True")</f>
        <v>0</v>
      </c>
      <c r="P740" s="223">
        <f t="array" ref="P740">'Defects Status'!$N$2-'All Defects'!H740</f>
        <v>39001</v>
      </c>
      <c r="Q740" s="222" t="str">
        <f t="array" ref="Q740">IF(P740&gt;10,"Greater",IF(AND(P740&gt;=5,P740&lt;=10),"Between","Less than"))</f>
        <v>Greater</v>
      </c>
      <c r="R740" s="222" t="str">
        <f t="array" ref="R740">CONCATENATE(T740,"+",D740,"+",Q740)</f>
        <v>Open++Greater</v>
      </c>
      <c r="S740" s="222" t="b">
        <f t="array" ref="S740">IF(K740='Defects Status'!$N$2,"True")</f>
        <v>0</v>
      </c>
      <c r="T740" s="222" t="str">
        <f t="array" ref="T740">IF(C740 &lt;&gt; "Ready for Re-test",IF(C740 &lt;&gt; "Closed","Open","Closed"),"Ready for Re-test")</f>
        <v>Open</v>
      </c>
    </row>
    <row r="741" spans="12:20" x14ac:dyDescent="0.2">
      <c r="L741" s="222" t="str">
        <f t="array" ref="L741">CONCATENATE(C741,"+",D741)</f>
        <v>+</v>
      </c>
      <c r="M741" s="222" t="b">
        <f t="array" ref="M741">IF(H741=38923,"True")</f>
        <v>0</v>
      </c>
      <c r="N741" s="222" t="b">
        <f t="array" ref="N741">IF(K741=38923,"True")</f>
        <v>0</v>
      </c>
      <c r="O741" s="222" t="b">
        <f t="array" ref="O741">IF(H741='Defects Status'!$N$2,"True")</f>
        <v>0</v>
      </c>
      <c r="P741" s="223">
        <f t="array" ref="P741">'Defects Status'!$N$2-'All Defects'!H741</f>
        <v>39001</v>
      </c>
      <c r="Q741" s="222" t="str">
        <f t="array" ref="Q741">IF(P741&gt;10,"Greater",IF(AND(P741&gt;=5,P741&lt;=10),"Between","Less than"))</f>
        <v>Greater</v>
      </c>
      <c r="R741" s="222" t="str">
        <f t="array" ref="R741">CONCATENATE(T741,"+",D741,"+",Q741)</f>
        <v>Open++Greater</v>
      </c>
      <c r="S741" s="222" t="b">
        <f t="array" ref="S741">IF(K741='Defects Status'!$N$2,"True")</f>
        <v>0</v>
      </c>
      <c r="T741" s="222" t="str">
        <f t="array" ref="T741">IF(C741 &lt;&gt; "Ready for Re-test",IF(C741 &lt;&gt; "Closed","Open","Closed"),"Ready for Re-test")</f>
        <v>Open</v>
      </c>
    </row>
    <row r="742" spans="12:20" x14ac:dyDescent="0.2">
      <c r="L742" s="222" t="str">
        <f t="array" ref="L742">CONCATENATE(C742,"+",D742)</f>
        <v>+</v>
      </c>
      <c r="M742" s="222" t="b">
        <f t="array" ref="M742">IF(H742=38923,"True")</f>
        <v>0</v>
      </c>
      <c r="N742" s="222" t="b">
        <f t="array" ref="N742">IF(K742=38923,"True")</f>
        <v>0</v>
      </c>
      <c r="O742" s="222" t="b">
        <f t="array" ref="O742">IF(H742='Defects Status'!$N$2,"True")</f>
        <v>0</v>
      </c>
      <c r="P742" s="223">
        <f t="array" ref="P742">'Defects Status'!$N$2-'All Defects'!H742</f>
        <v>39001</v>
      </c>
      <c r="Q742" s="222" t="str">
        <f t="array" ref="Q742">IF(P742&gt;10,"Greater",IF(AND(P742&gt;=5,P742&lt;=10),"Between","Less than"))</f>
        <v>Greater</v>
      </c>
      <c r="R742" s="222" t="str">
        <f t="array" ref="R742">CONCATENATE(T742,"+",D742,"+",Q742)</f>
        <v>Open++Greater</v>
      </c>
      <c r="S742" s="222" t="b">
        <f t="array" ref="S742">IF(K742='Defects Status'!$N$2,"True")</f>
        <v>0</v>
      </c>
      <c r="T742" s="222" t="str">
        <f t="array" ref="T742">IF(C742 &lt;&gt; "Ready for Re-test",IF(C742 &lt;&gt; "Closed","Open","Closed"),"Ready for Re-test")</f>
        <v>Open</v>
      </c>
    </row>
    <row r="743" spans="12:20" x14ac:dyDescent="0.2">
      <c r="L743" s="222" t="str">
        <f t="array" ref="L743">CONCATENATE(C743,"+",D743)</f>
        <v>+</v>
      </c>
      <c r="M743" s="222" t="b">
        <f t="array" ref="M743">IF(H743=38923,"True")</f>
        <v>0</v>
      </c>
      <c r="N743" s="222" t="b">
        <f t="array" ref="N743">IF(K743=38923,"True")</f>
        <v>0</v>
      </c>
      <c r="O743" s="222" t="b">
        <f t="array" ref="O743">IF(H743='Defects Status'!$N$2,"True")</f>
        <v>0</v>
      </c>
      <c r="P743" s="223">
        <f t="array" ref="P743">'Defects Status'!$N$2-'All Defects'!H743</f>
        <v>39001</v>
      </c>
      <c r="Q743" s="222" t="str">
        <f t="array" ref="Q743">IF(P743&gt;10,"Greater",IF(AND(P743&gt;=5,P743&lt;=10),"Between","Less than"))</f>
        <v>Greater</v>
      </c>
      <c r="R743" s="222" t="str">
        <f t="array" ref="R743">CONCATENATE(T743,"+",D743,"+",Q743)</f>
        <v>Open++Greater</v>
      </c>
      <c r="S743" s="222" t="b">
        <f t="array" ref="S743">IF(K743='Defects Status'!$N$2,"True")</f>
        <v>0</v>
      </c>
      <c r="T743" s="222" t="str">
        <f t="array" ref="T743">IF(C743 &lt;&gt; "Ready for Re-test",IF(C743 &lt;&gt; "Closed","Open","Closed"),"Ready for Re-test")</f>
        <v>Open</v>
      </c>
    </row>
    <row r="744" spans="12:20" x14ac:dyDescent="0.2">
      <c r="L744" s="222" t="str">
        <f t="array" ref="L744">CONCATENATE(C744,"+",D744)</f>
        <v>+</v>
      </c>
      <c r="M744" s="222" t="b">
        <f t="array" ref="M744">IF(H744=38923,"True")</f>
        <v>0</v>
      </c>
      <c r="N744" s="222" t="b">
        <f t="array" ref="N744">IF(K744=38923,"True")</f>
        <v>0</v>
      </c>
      <c r="O744" s="222" t="b">
        <f t="array" ref="O744">IF(H744='Defects Status'!$N$2,"True")</f>
        <v>0</v>
      </c>
      <c r="P744" s="223">
        <f t="array" ref="P744">'Defects Status'!$N$2-'All Defects'!H744</f>
        <v>39001</v>
      </c>
      <c r="Q744" s="222" t="str">
        <f t="array" ref="Q744">IF(P744&gt;10,"Greater",IF(AND(P744&gt;=5,P744&lt;=10),"Between","Less than"))</f>
        <v>Greater</v>
      </c>
      <c r="R744" s="222" t="str">
        <f t="array" ref="R744">CONCATENATE(T744,"+",D744,"+",Q744)</f>
        <v>Open++Greater</v>
      </c>
      <c r="S744" s="222" t="b">
        <f t="array" ref="S744">IF(K744='Defects Status'!$N$2,"True")</f>
        <v>0</v>
      </c>
      <c r="T744" s="222" t="str">
        <f t="array" ref="T744">IF(C744 &lt;&gt; "Ready for Re-test",IF(C744 &lt;&gt; "Closed","Open","Closed"),"Ready for Re-test")</f>
        <v>Open</v>
      </c>
    </row>
    <row r="745" spans="12:20" x14ac:dyDescent="0.2">
      <c r="L745" s="222" t="str">
        <f t="array" ref="L745">CONCATENATE(C745,"+",D745)</f>
        <v>+</v>
      </c>
      <c r="M745" s="222" t="b">
        <f t="array" ref="M745">IF(H745=38923,"True")</f>
        <v>0</v>
      </c>
      <c r="N745" s="222" t="b">
        <f t="array" ref="N745">IF(K745=38923,"True")</f>
        <v>0</v>
      </c>
      <c r="O745" s="222" t="b">
        <f t="array" ref="O745">IF(H745='Defects Status'!$N$2,"True")</f>
        <v>0</v>
      </c>
      <c r="P745" s="223">
        <f t="array" ref="P745">'Defects Status'!$N$2-'All Defects'!H745</f>
        <v>39001</v>
      </c>
      <c r="Q745" s="222" t="str">
        <f t="array" ref="Q745">IF(P745&gt;10,"Greater",IF(AND(P745&gt;=5,P745&lt;=10),"Between","Less than"))</f>
        <v>Greater</v>
      </c>
      <c r="R745" s="222" t="str">
        <f t="array" ref="R745">CONCATENATE(T745,"+",D745,"+",Q745)</f>
        <v>Open++Greater</v>
      </c>
      <c r="S745" s="222" t="b">
        <f t="array" ref="S745">IF(K745='Defects Status'!$N$2,"True")</f>
        <v>0</v>
      </c>
      <c r="T745" s="222" t="str">
        <f t="array" ref="T745">IF(C745 &lt;&gt; "Ready for Re-test",IF(C745 &lt;&gt; "Closed","Open","Closed"),"Ready for Re-test")</f>
        <v>Open</v>
      </c>
    </row>
    <row r="746" spans="12:20" x14ac:dyDescent="0.2">
      <c r="L746" s="222" t="str">
        <f t="array" ref="L746">CONCATENATE(C746,"+",D746)</f>
        <v>+</v>
      </c>
      <c r="M746" s="222" t="b">
        <f t="array" ref="M746">IF(H746=38923,"True")</f>
        <v>0</v>
      </c>
      <c r="N746" s="222" t="b">
        <f t="array" ref="N746">IF(K746=38923,"True")</f>
        <v>0</v>
      </c>
      <c r="O746" s="222" t="b">
        <f t="array" ref="O746">IF(H746='Defects Status'!$N$2,"True")</f>
        <v>0</v>
      </c>
      <c r="P746" s="223">
        <f t="array" ref="P746">'Defects Status'!$N$2-'All Defects'!H746</f>
        <v>39001</v>
      </c>
      <c r="Q746" s="222" t="str">
        <f t="array" ref="Q746">IF(P746&gt;10,"Greater",IF(AND(P746&gt;=5,P746&lt;=10),"Between","Less than"))</f>
        <v>Greater</v>
      </c>
      <c r="R746" s="222" t="str">
        <f t="array" ref="R746">CONCATENATE(T746,"+",D746,"+",Q746)</f>
        <v>Open++Greater</v>
      </c>
      <c r="S746" s="222" t="b">
        <f t="array" ref="S746">IF(K746='Defects Status'!$N$2,"True")</f>
        <v>0</v>
      </c>
      <c r="T746" s="222" t="str">
        <f t="array" ref="T746">IF(C746 &lt;&gt; "Ready for Re-test",IF(C746 &lt;&gt; "Closed","Open","Closed"),"Ready for Re-test")</f>
        <v>Open</v>
      </c>
    </row>
    <row r="747" spans="12:20" x14ac:dyDescent="0.2">
      <c r="L747" s="222" t="str">
        <f t="array" ref="L747">CONCATENATE(C747,"+",D747)</f>
        <v>+</v>
      </c>
      <c r="M747" s="222" t="b">
        <f t="array" ref="M747">IF(H747=38923,"True")</f>
        <v>0</v>
      </c>
      <c r="N747" s="222" t="b">
        <f t="array" ref="N747">IF(K747=38923,"True")</f>
        <v>0</v>
      </c>
      <c r="O747" s="222" t="b">
        <f t="array" ref="O747">IF(H747='Defects Status'!$N$2,"True")</f>
        <v>0</v>
      </c>
      <c r="P747" s="223">
        <f t="array" ref="P747">'Defects Status'!$N$2-'All Defects'!H747</f>
        <v>39001</v>
      </c>
      <c r="Q747" s="222" t="str">
        <f t="array" ref="Q747">IF(P747&gt;10,"Greater",IF(AND(P747&gt;=5,P747&lt;=10),"Between","Less than"))</f>
        <v>Greater</v>
      </c>
      <c r="R747" s="222" t="str">
        <f t="array" ref="R747">CONCATENATE(T747,"+",D747,"+",Q747)</f>
        <v>Open++Greater</v>
      </c>
      <c r="S747" s="222" t="b">
        <f t="array" ref="S747">IF(K747='Defects Status'!$N$2,"True")</f>
        <v>0</v>
      </c>
      <c r="T747" s="222" t="str">
        <f t="array" ref="T747">IF(C747 &lt;&gt; "Ready for Re-test",IF(C747 &lt;&gt; "Closed","Open","Closed"),"Ready for Re-test")</f>
        <v>Open</v>
      </c>
    </row>
    <row r="748" spans="12:20" x14ac:dyDescent="0.2">
      <c r="L748" s="222" t="str">
        <f t="array" ref="L748">CONCATENATE(C748,"+",D748)</f>
        <v>+</v>
      </c>
      <c r="M748" s="222" t="b">
        <f t="array" ref="M748">IF(H748=38923,"True")</f>
        <v>0</v>
      </c>
      <c r="N748" s="222" t="b">
        <f t="array" ref="N748">IF(K748=38923,"True")</f>
        <v>0</v>
      </c>
      <c r="O748" s="222" t="b">
        <f t="array" ref="O748">IF(H748='Defects Status'!$N$2,"True")</f>
        <v>0</v>
      </c>
      <c r="P748" s="223">
        <f t="array" ref="P748">'Defects Status'!$N$2-'All Defects'!H748</f>
        <v>39001</v>
      </c>
      <c r="Q748" s="222" t="str">
        <f t="array" ref="Q748">IF(P748&gt;10,"Greater",IF(AND(P748&gt;=5,P748&lt;=10),"Between","Less than"))</f>
        <v>Greater</v>
      </c>
      <c r="R748" s="222" t="str">
        <f t="array" ref="R748">CONCATENATE(T748,"+",D748,"+",Q748)</f>
        <v>Open++Greater</v>
      </c>
      <c r="S748" s="222" t="b">
        <f t="array" ref="S748">IF(K748='Defects Status'!$N$2,"True")</f>
        <v>0</v>
      </c>
      <c r="T748" s="222" t="str">
        <f t="array" ref="T748">IF(C748 &lt;&gt; "Ready for Re-test",IF(C748 &lt;&gt; "Closed","Open","Closed"),"Ready for Re-test")</f>
        <v>Open</v>
      </c>
    </row>
    <row r="749" spans="12:20" x14ac:dyDescent="0.2">
      <c r="L749" s="222" t="str">
        <f t="array" ref="L749">CONCATENATE(C749,"+",D749)</f>
        <v>+</v>
      </c>
      <c r="M749" s="222" t="b">
        <f t="array" ref="M749">IF(H749=38923,"True")</f>
        <v>0</v>
      </c>
      <c r="N749" s="222" t="b">
        <f t="array" ref="N749">IF(K749=38923,"True")</f>
        <v>0</v>
      </c>
      <c r="O749" s="222" t="b">
        <f t="array" ref="O749">IF(H749='Defects Status'!$N$2,"True")</f>
        <v>0</v>
      </c>
      <c r="P749" s="223">
        <f t="array" ref="P749">'Defects Status'!$N$2-'All Defects'!H749</f>
        <v>39001</v>
      </c>
      <c r="Q749" s="222" t="str">
        <f t="array" ref="Q749">IF(P749&gt;10,"Greater",IF(AND(P749&gt;=5,P749&lt;=10),"Between","Less than"))</f>
        <v>Greater</v>
      </c>
      <c r="R749" s="222" t="str">
        <f t="array" ref="R749">CONCATENATE(T749,"+",D749,"+",Q749)</f>
        <v>Open++Greater</v>
      </c>
      <c r="S749" s="222" t="b">
        <f t="array" ref="S749">IF(K749='Defects Status'!$N$2,"True")</f>
        <v>0</v>
      </c>
      <c r="T749" s="222" t="str">
        <f t="array" ref="T749">IF(C749 &lt;&gt; "Ready for Re-test",IF(C749 &lt;&gt; "Closed","Open","Closed"),"Ready for Re-test")</f>
        <v>Open</v>
      </c>
    </row>
    <row r="750" spans="12:20" x14ac:dyDescent="0.2">
      <c r="L750" s="222" t="str">
        <f t="array" ref="L750">CONCATENATE(C750,"+",D750)</f>
        <v>+</v>
      </c>
      <c r="M750" s="222" t="b">
        <f t="array" ref="M750">IF(H750=38923,"True")</f>
        <v>0</v>
      </c>
      <c r="N750" s="222" t="b">
        <f t="array" ref="N750">IF(K750=38923,"True")</f>
        <v>0</v>
      </c>
      <c r="O750" s="222" t="b">
        <f t="array" ref="O750">IF(H750='Defects Status'!$N$2,"True")</f>
        <v>0</v>
      </c>
      <c r="P750" s="223">
        <f t="array" ref="P750">'Defects Status'!$N$2-'All Defects'!H750</f>
        <v>39001</v>
      </c>
      <c r="Q750" s="222" t="str">
        <f t="array" ref="Q750">IF(P750&gt;10,"Greater",IF(AND(P750&gt;=5,P750&lt;=10),"Between","Less than"))</f>
        <v>Greater</v>
      </c>
      <c r="R750" s="222" t="str">
        <f t="array" ref="R750">CONCATENATE(T750,"+",D750,"+",Q750)</f>
        <v>Open++Greater</v>
      </c>
      <c r="S750" s="222" t="b">
        <f t="array" ref="S750">IF(K750='Defects Status'!$N$2,"True")</f>
        <v>0</v>
      </c>
      <c r="T750" s="222" t="str">
        <f t="array" ref="T750">IF(C750 &lt;&gt; "Ready for Re-test",IF(C750 &lt;&gt; "Closed","Open","Closed"),"Ready for Re-test")</f>
        <v>Open</v>
      </c>
    </row>
    <row r="751" spans="12:20" x14ac:dyDescent="0.2">
      <c r="L751" s="222" t="str">
        <f t="array" ref="L751">CONCATENATE(C751,"+",D751)</f>
        <v>+</v>
      </c>
      <c r="M751" s="222" t="b">
        <f t="array" ref="M751">IF(H751=38923,"True")</f>
        <v>0</v>
      </c>
      <c r="N751" s="222" t="b">
        <f t="array" ref="N751">IF(K751=38923,"True")</f>
        <v>0</v>
      </c>
      <c r="O751" s="222" t="b">
        <f t="array" ref="O751">IF(H751='Defects Status'!$N$2,"True")</f>
        <v>0</v>
      </c>
      <c r="P751" s="223">
        <f t="array" ref="P751">'Defects Status'!$N$2-'All Defects'!H751</f>
        <v>39001</v>
      </c>
      <c r="Q751" s="222" t="str">
        <f t="array" ref="Q751">IF(P751&gt;10,"Greater",IF(AND(P751&gt;=5,P751&lt;=10),"Between","Less than"))</f>
        <v>Greater</v>
      </c>
      <c r="R751" s="222" t="str">
        <f t="array" ref="R751">CONCATENATE(T751,"+",D751,"+",Q751)</f>
        <v>Open++Greater</v>
      </c>
      <c r="S751" s="222" t="b">
        <f t="array" ref="S751">IF(K751='Defects Status'!$N$2,"True")</f>
        <v>0</v>
      </c>
      <c r="T751" s="222" t="str">
        <f t="array" ref="T751">IF(C751 &lt;&gt; "Ready for Re-test",IF(C751 &lt;&gt; "Closed","Open","Closed"),"Ready for Re-test")</f>
        <v>Open</v>
      </c>
    </row>
    <row r="752" spans="12:20" x14ac:dyDescent="0.2">
      <c r="L752" s="222" t="str">
        <f t="array" ref="L752">CONCATENATE(C752,"+",D752)</f>
        <v>+</v>
      </c>
      <c r="M752" s="222" t="b">
        <f t="array" ref="M752">IF(H752=38923,"True")</f>
        <v>0</v>
      </c>
      <c r="N752" s="222" t="b">
        <f t="array" ref="N752">IF(K752=38923,"True")</f>
        <v>0</v>
      </c>
      <c r="O752" s="222" t="b">
        <f t="array" ref="O752">IF(H752='Defects Status'!$N$2,"True")</f>
        <v>0</v>
      </c>
      <c r="P752" s="223">
        <f t="array" ref="P752">'Defects Status'!$N$2-'All Defects'!H752</f>
        <v>39001</v>
      </c>
      <c r="Q752" s="222" t="str">
        <f t="array" ref="Q752">IF(P752&gt;10,"Greater",IF(AND(P752&gt;=5,P752&lt;=10),"Between","Less than"))</f>
        <v>Greater</v>
      </c>
      <c r="R752" s="222" t="str">
        <f t="array" ref="R752">CONCATENATE(T752,"+",D752,"+",Q752)</f>
        <v>Open++Greater</v>
      </c>
      <c r="S752" s="222" t="b">
        <f t="array" ref="S752">IF(K752='Defects Status'!$N$2,"True")</f>
        <v>0</v>
      </c>
      <c r="T752" s="222" t="str">
        <f t="array" ref="T752">IF(C752 &lt;&gt; "Ready for Re-test",IF(C752 &lt;&gt; "Closed","Open","Closed"),"Ready for Re-test")</f>
        <v>Open</v>
      </c>
    </row>
    <row r="753" spans="12:20" x14ac:dyDescent="0.2">
      <c r="L753" s="222" t="str">
        <f t="array" ref="L753">CONCATENATE(C753,"+",D753)</f>
        <v>+</v>
      </c>
      <c r="M753" s="222" t="b">
        <f t="array" ref="M753">IF(H753=38923,"True")</f>
        <v>0</v>
      </c>
      <c r="N753" s="222" t="b">
        <f t="array" ref="N753">IF(K753=38923,"True")</f>
        <v>0</v>
      </c>
      <c r="O753" s="222" t="b">
        <f t="array" ref="O753">IF(H753='Defects Status'!$N$2,"True")</f>
        <v>0</v>
      </c>
      <c r="P753" s="223">
        <f t="array" ref="P753">'Defects Status'!$N$2-'All Defects'!H753</f>
        <v>39001</v>
      </c>
      <c r="Q753" s="222" t="str">
        <f t="array" ref="Q753">IF(P753&gt;10,"Greater",IF(AND(P753&gt;=5,P753&lt;=10),"Between","Less than"))</f>
        <v>Greater</v>
      </c>
      <c r="R753" s="222" t="str">
        <f t="array" ref="R753">CONCATENATE(T753,"+",D753,"+",Q753)</f>
        <v>Open++Greater</v>
      </c>
      <c r="S753" s="222" t="b">
        <f t="array" ref="S753">IF(K753='Defects Status'!$N$2,"True")</f>
        <v>0</v>
      </c>
      <c r="T753" s="222" t="str">
        <f t="array" ref="T753">IF(C753 &lt;&gt; "Ready for Re-test",IF(C753 &lt;&gt; "Closed","Open","Closed"),"Ready for Re-test")</f>
        <v>Open</v>
      </c>
    </row>
    <row r="754" spans="12:20" x14ac:dyDescent="0.2">
      <c r="L754" s="222" t="str">
        <f t="array" ref="L754">CONCATENATE(C754,"+",D754)</f>
        <v>+</v>
      </c>
      <c r="M754" s="222" t="b">
        <f t="array" ref="M754">IF(H754=38923,"True")</f>
        <v>0</v>
      </c>
      <c r="N754" s="222" t="b">
        <f t="array" ref="N754">IF(K754=38923,"True")</f>
        <v>0</v>
      </c>
      <c r="O754" s="222" t="b">
        <f t="array" ref="O754">IF(H754='Defects Status'!$N$2,"True")</f>
        <v>0</v>
      </c>
      <c r="P754" s="223">
        <f t="array" ref="P754">'Defects Status'!$N$2-'All Defects'!H754</f>
        <v>39001</v>
      </c>
      <c r="Q754" s="222" t="str">
        <f t="array" ref="Q754">IF(P754&gt;10,"Greater",IF(AND(P754&gt;=5,P754&lt;=10),"Between","Less than"))</f>
        <v>Greater</v>
      </c>
      <c r="R754" s="222" t="str">
        <f t="array" ref="R754">CONCATENATE(T754,"+",D754,"+",Q754)</f>
        <v>Open++Greater</v>
      </c>
      <c r="S754" s="222" t="b">
        <f t="array" ref="S754">IF(K754='Defects Status'!$N$2,"True")</f>
        <v>0</v>
      </c>
      <c r="T754" s="222" t="str">
        <f t="array" ref="T754">IF(C754 &lt;&gt; "Ready for Re-test",IF(C754 &lt;&gt; "Closed","Open","Closed"),"Ready for Re-test")</f>
        <v>Open</v>
      </c>
    </row>
    <row r="755" spans="12:20" x14ac:dyDescent="0.2">
      <c r="L755" s="222" t="str">
        <f t="array" ref="L755">CONCATENATE(C755,"+",D755)</f>
        <v>+</v>
      </c>
      <c r="M755" s="222" t="b">
        <f t="array" ref="M755">IF(H755=38923,"True")</f>
        <v>0</v>
      </c>
      <c r="N755" s="222" t="b">
        <f t="array" ref="N755">IF(K755=38923,"True")</f>
        <v>0</v>
      </c>
      <c r="O755" s="222" t="b">
        <f t="array" ref="O755">IF(H755='Defects Status'!$N$2,"True")</f>
        <v>0</v>
      </c>
      <c r="P755" s="223">
        <f t="array" ref="P755">'Defects Status'!$N$2-'All Defects'!H755</f>
        <v>39001</v>
      </c>
      <c r="Q755" s="222" t="str">
        <f t="array" ref="Q755">IF(P755&gt;10,"Greater",IF(AND(P755&gt;=5,P755&lt;=10),"Between","Less than"))</f>
        <v>Greater</v>
      </c>
      <c r="R755" s="222" t="str">
        <f t="array" ref="R755">CONCATENATE(T755,"+",D755,"+",Q755)</f>
        <v>Open++Greater</v>
      </c>
      <c r="S755" s="222" t="b">
        <f t="array" ref="S755">IF(K755='Defects Status'!$N$2,"True")</f>
        <v>0</v>
      </c>
      <c r="T755" s="222" t="str">
        <f t="array" ref="T755">IF(C755 &lt;&gt; "Ready for Re-test",IF(C755 &lt;&gt; "Closed","Open","Closed"),"Ready for Re-test")</f>
        <v>Open</v>
      </c>
    </row>
    <row r="756" spans="12:20" x14ac:dyDescent="0.2">
      <c r="L756" s="222" t="str">
        <f t="array" ref="L756">CONCATENATE(C756,"+",D756)</f>
        <v>+</v>
      </c>
      <c r="M756" s="222" t="b">
        <f t="array" ref="M756">IF(H756=38923,"True")</f>
        <v>0</v>
      </c>
      <c r="N756" s="222" t="b">
        <f t="array" ref="N756">IF(K756=38923,"True")</f>
        <v>0</v>
      </c>
      <c r="O756" s="222" t="b">
        <f t="array" ref="O756">IF(H756='Defects Status'!$N$2,"True")</f>
        <v>0</v>
      </c>
      <c r="P756" s="223">
        <f t="array" ref="P756">'Defects Status'!$N$2-'All Defects'!H756</f>
        <v>39001</v>
      </c>
      <c r="Q756" s="222" t="str">
        <f t="array" ref="Q756">IF(P756&gt;10,"Greater",IF(AND(P756&gt;=5,P756&lt;=10),"Between","Less than"))</f>
        <v>Greater</v>
      </c>
      <c r="R756" s="222" t="str">
        <f t="array" ref="R756">CONCATENATE(T756,"+",D756,"+",Q756)</f>
        <v>Open++Greater</v>
      </c>
      <c r="S756" s="222" t="b">
        <f t="array" ref="S756">IF(K756='Defects Status'!$N$2,"True")</f>
        <v>0</v>
      </c>
      <c r="T756" s="222" t="str">
        <f t="array" ref="T756">IF(C756 &lt;&gt; "Ready for Re-test",IF(C756 &lt;&gt; "Closed","Open","Closed"),"Ready for Re-test")</f>
        <v>Open</v>
      </c>
    </row>
    <row r="757" spans="12:20" x14ac:dyDescent="0.2">
      <c r="L757" s="222" t="str">
        <f t="array" ref="L757">CONCATENATE(C757,"+",D757)</f>
        <v>+</v>
      </c>
      <c r="M757" s="222" t="b">
        <f t="array" ref="M757">IF(H757=38923,"True")</f>
        <v>0</v>
      </c>
      <c r="N757" s="222" t="b">
        <f t="array" ref="N757">IF(K757=38923,"True")</f>
        <v>0</v>
      </c>
      <c r="O757" s="222" t="b">
        <f t="array" ref="O757">IF(H757='Defects Status'!$N$2,"True")</f>
        <v>0</v>
      </c>
      <c r="P757" s="223">
        <f t="array" ref="P757">'Defects Status'!$N$2-'All Defects'!H757</f>
        <v>39001</v>
      </c>
      <c r="Q757" s="222" t="str">
        <f t="array" ref="Q757">IF(P757&gt;10,"Greater",IF(AND(P757&gt;=5,P757&lt;=10),"Between","Less than"))</f>
        <v>Greater</v>
      </c>
      <c r="R757" s="222" t="str">
        <f t="array" ref="R757">CONCATENATE(T757,"+",D757,"+",Q757)</f>
        <v>Open++Greater</v>
      </c>
      <c r="S757" s="222" t="b">
        <f t="array" ref="S757">IF(K757='Defects Status'!$N$2,"True")</f>
        <v>0</v>
      </c>
      <c r="T757" s="222" t="str">
        <f t="array" ref="T757">IF(C757 &lt;&gt; "Ready for Re-test",IF(C757 &lt;&gt; "Closed","Open","Closed"),"Ready for Re-test")</f>
        <v>Open</v>
      </c>
    </row>
    <row r="758" spans="12:20" x14ac:dyDescent="0.2">
      <c r="L758" s="222" t="str">
        <f t="array" ref="L758">CONCATENATE(C758,"+",D758)</f>
        <v>+</v>
      </c>
      <c r="M758" s="222" t="b">
        <f t="array" ref="M758">IF(H758=38923,"True")</f>
        <v>0</v>
      </c>
      <c r="N758" s="222" t="b">
        <f t="array" ref="N758">IF(K758=38923,"True")</f>
        <v>0</v>
      </c>
      <c r="O758" s="222" t="b">
        <f t="array" ref="O758">IF(H758='Defects Status'!$N$2,"True")</f>
        <v>0</v>
      </c>
      <c r="P758" s="223">
        <f t="array" ref="P758">'Defects Status'!$N$2-'All Defects'!H758</f>
        <v>39001</v>
      </c>
      <c r="Q758" s="222" t="str">
        <f t="array" ref="Q758">IF(P758&gt;10,"Greater",IF(AND(P758&gt;=5,P758&lt;=10),"Between","Less than"))</f>
        <v>Greater</v>
      </c>
      <c r="R758" s="222" t="str">
        <f t="array" ref="R758">CONCATENATE(T758,"+",D758,"+",Q758)</f>
        <v>Open++Greater</v>
      </c>
      <c r="S758" s="222" t="b">
        <f t="array" ref="S758">IF(K758='Defects Status'!$N$2,"True")</f>
        <v>0</v>
      </c>
      <c r="T758" s="222" t="str">
        <f t="array" ref="T758">IF(C758 &lt;&gt; "Ready for Re-test",IF(C758 &lt;&gt; "Closed","Open","Closed"),"Ready for Re-test")</f>
        <v>Open</v>
      </c>
    </row>
    <row r="759" spans="12:20" x14ac:dyDescent="0.2">
      <c r="L759" s="222" t="str">
        <f t="array" ref="L759">CONCATENATE(C759,"+",D759)</f>
        <v>+</v>
      </c>
      <c r="M759" s="222" t="b">
        <f t="array" ref="M759">IF(H759=38923,"True")</f>
        <v>0</v>
      </c>
      <c r="N759" s="222" t="b">
        <f t="array" ref="N759">IF(K759=38923,"True")</f>
        <v>0</v>
      </c>
      <c r="O759" s="222" t="b">
        <f t="array" ref="O759">IF(H759='Defects Status'!$N$2,"True")</f>
        <v>0</v>
      </c>
      <c r="P759" s="223">
        <f t="array" ref="P759">'Defects Status'!$N$2-'All Defects'!H759</f>
        <v>39001</v>
      </c>
      <c r="Q759" s="222" t="str">
        <f t="array" ref="Q759">IF(P759&gt;10,"Greater",IF(AND(P759&gt;=5,P759&lt;=10),"Between","Less than"))</f>
        <v>Greater</v>
      </c>
      <c r="R759" s="222" t="str">
        <f t="array" ref="R759">CONCATENATE(T759,"+",D759,"+",Q759)</f>
        <v>Open++Greater</v>
      </c>
      <c r="S759" s="222" t="b">
        <f t="array" ref="S759">IF(K759='Defects Status'!$N$2,"True")</f>
        <v>0</v>
      </c>
      <c r="T759" s="222" t="str">
        <f t="array" ref="T759">IF(C759 &lt;&gt; "Ready for Re-test",IF(C759 &lt;&gt; "Closed","Open","Closed"),"Ready for Re-test")</f>
        <v>Open</v>
      </c>
    </row>
    <row r="760" spans="12:20" x14ac:dyDescent="0.2">
      <c r="L760" s="222" t="str">
        <f t="array" ref="L760">CONCATENATE(C760,"+",D760)</f>
        <v>+</v>
      </c>
      <c r="M760" s="222" t="b">
        <f t="array" ref="M760">IF(H760=38923,"True")</f>
        <v>0</v>
      </c>
      <c r="N760" s="222" t="b">
        <f t="array" ref="N760">IF(K760=38923,"True")</f>
        <v>0</v>
      </c>
      <c r="O760" s="222" t="b">
        <f t="array" ref="O760">IF(H760='Defects Status'!$N$2,"True")</f>
        <v>0</v>
      </c>
      <c r="P760" s="223">
        <f t="array" ref="P760">'Defects Status'!$N$2-'All Defects'!H760</f>
        <v>39001</v>
      </c>
      <c r="Q760" s="222" t="str">
        <f t="array" ref="Q760">IF(P760&gt;10,"Greater",IF(AND(P760&gt;=5,P760&lt;=10),"Between","Less than"))</f>
        <v>Greater</v>
      </c>
      <c r="R760" s="222" t="str">
        <f t="array" ref="R760">CONCATENATE(T760,"+",D760,"+",Q760)</f>
        <v>Open++Greater</v>
      </c>
      <c r="S760" s="222" t="b">
        <f t="array" ref="S760">IF(K760='Defects Status'!$N$2,"True")</f>
        <v>0</v>
      </c>
      <c r="T760" s="222" t="str">
        <f t="array" ref="T760">IF(C760 &lt;&gt; "Ready for Re-test",IF(C760 &lt;&gt; "Closed","Open","Closed"),"Ready for Re-test")</f>
        <v>Open</v>
      </c>
    </row>
    <row r="761" spans="12:20" x14ac:dyDescent="0.2">
      <c r="L761" s="222" t="str">
        <f t="array" ref="L761">CONCATENATE(C761,"+",D761)</f>
        <v>+</v>
      </c>
      <c r="M761" s="222" t="b">
        <f t="array" ref="M761">IF(H761=38923,"True")</f>
        <v>0</v>
      </c>
      <c r="N761" s="222" t="b">
        <f t="array" ref="N761">IF(K761=38923,"True")</f>
        <v>0</v>
      </c>
      <c r="O761" s="222" t="b">
        <f t="array" ref="O761">IF(H761='Defects Status'!$N$2,"True")</f>
        <v>0</v>
      </c>
      <c r="P761" s="223">
        <f t="array" ref="P761">'Defects Status'!$N$2-'All Defects'!H761</f>
        <v>39001</v>
      </c>
      <c r="Q761" s="222" t="str">
        <f t="array" ref="Q761">IF(P761&gt;10,"Greater",IF(AND(P761&gt;=5,P761&lt;=10),"Between","Less than"))</f>
        <v>Greater</v>
      </c>
      <c r="R761" s="222" t="str">
        <f t="array" ref="R761">CONCATENATE(T761,"+",D761,"+",Q761)</f>
        <v>Open++Greater</v>
      </c>
      <c r="S761" s="222" t="b">
        <f t="array" ref="S761">IF(K761='Defects Status'!$N$2,"True")</f>
        <v>0</v>
      </c>
      <c r="T761" s="222" t="str">
        <f t="array" ref="T761">IF(C761 &lt;&gt; "Ready for Re-test",IF(C761 &lt;&gt; "Closed","Open","Closed"),"Ready for Re-test")</f>
        <v>Open</v>
      </c>
    </row>
    <row r="762" spans="12:20" x14ac:dyDescent="0.2">
      <c r="L762" s="222" t="str">
        <f t="array" ref="L762">CONCATENATE(C762,"+",D762)</f>
        <v>+</v>
      </c>
      <c r="M762" s="222" t="b">
        <f t="array" ref="M762">IF(H762=38923,"True")</f>
        <v>0</v>
      </c>
      <c r="N762" s="222" t="b">
        <f t="array" ref="N762">IF(K762=38923,"True")</f>
        <v>0</v>
      </c>
      <c r="O762" s="222" t="b">
        <f t="array" ref="O762">IF(H762='Defects Status'!$N$2,"True")</f>
        <v>0</v>
      </c>
      <c r="P762" s="223">
        <f t="array" ref="P762">'Defects Status'!$N$2-'All Defects'!H762</f>
        <v>39001</v>
      </c>
      <c r="Q762" s="222" t="str">
        <f t="array" ref="Q762">IF(P762&gt;10,"Greater",IF(AND(P762&gt;=5,P762&lt;=10),"Between","Less than"))</f>
        <v>Greater</v>
      </c>
      <c r="R762" s="222" t="str">
        <f t="array" ref="R762">CONCATENATE(T762,"+",D762,"+",Q762)</f>
        <v>Open++Greater</v>
      </c>
      <c r="S762" s="222" t="b">
        <f t="array" ref="S762">IF(K762='Defects Status'!$N$2,"True")</f>
        <v>0</v>
      </c>
      <c r="T762" s="222" t="str">
        <f t="array" ref="T762">IF(C762 &lt;&gt; "Ready for Re-test",IF(C762 &lt;&gt; "Closed","Open","Closed"),"Ready for Re-test")</f>
        <v>Open</v>
      </c>
    </row>
    <row r="763" spans="12:20" x14ac:dyDescent="0.2">
      <c r="L763" s="222" t="str">
        <f t="array" ref="L763">CONCATENATE(C763,"+",D763)</f>
        <v>+</v>
      </c>
      <c r="M763" s="222" t="b">
        <f t="array" ref="M763">IF(H763=38923,"True")</f>
        <v>0</v>
      </c>
      <c r="N763" s="222" t="b">
        <f t="array" ref="N763">IF(K763=38923,"True")</f>
        <v>0</v>
      </c>
      <c r="O763" s="222" t="b">
        <f t="array" ref="O763">IF(H763='Defects Status'!$N$2,"True")</f>
        <v>0</v>
      </c>
      <c r="P763" s="223">
        <f t="array" ref="P763">'Defects Status'!$N$2-'All Defects'!H763</f>
        <v>39001</v>
      </c>
      <c r="Q763" s="222" t="str">
        <f t="array" ref="Q763">IF(P763&gt;10,"Greater",IF(AND(P763&gt;=5,P763&lt;=10),"Between","Less than"))</f>
        <v>Greater</v>
      </c>
      <c r="R763" s="222" t="str">
        <f t="array" ref="R763">CONCATENATE(T763,"+",D763,"+",Q763)</f>
        <v>Open++Greater</v>
      </c>
      <c r="S763" s="222" t="b">
        <f t="array" ref="S763">IF(K763='Defects Status'!$N$2,"True")</f>
        <v>0</v>
      </c>
      <c r="T763" s="222" t="str">
        <f t="array" ref="T763">IF(C763 &lt;&gt; "Ready for Re-test",IF(C763 &lt;&gt; "Closed","Open","Closed"),"Ready for Re-test")</f>
        <v>Open</v>
      </c>
    </row>
    <row r="764" spans="12:20" x14ac:dyDescent="0.2">
      <c r="L764" s="222" t="str">
        <f t="array" ref="L764">CONCATENATE(C764,"+",D764)</f>
        <v>+</v>
      </c>
      <c r="M764" s="222" t="b">
        <f t="array" ref="M764">IF(H764=38923,"True")</f>
        <v>0</v>
      </c>
      <c r="N764" s="222" t="b">
        <f t="array" ref="N764">IF(K764=38923,"True")</f>
        <v>0</v>
      </c>
      <c r="O764" s="222" t="b">
        <f t="array" ref="O764">IF(H764='Defects Status'!$N$2,"True")</f>
        <v>0</v>
      </c>
      <c r="P764" s="223">
        <f t="array" ref="P764">'Defects Status'!$N$2-'All Defects'!H764</f>
        <v>39001</v>
      </c>
      <c r="Q764" s="222" t="str">
        <f t="array" ref="Q764">IF(P764&gt;10,"Greater",IF(AND(P764&gt;=5,P764&lt;=10),"Between","Less than"))</f>
        <v>Greater</v>
      </c>
      <c r="R764" s="222" t="str">
        <f t="array" ref="R764">CONCATENATE(T764,"+",D764,"+",Q764)</f>
        <v>Open++Greater</v>
      </c>
      <c r="S764" s="222" t="b">
        <f t="array" ref="S764">IF(K764='Defects Status'!$N$2,"True")</f>
        <v>0</v>
      </c>
      <c r="T764" s="222" t="str">
        <f t="array" ref="T764">IF(C764 &lt;&gt; "Ready for Re-test",IF(C764 &lt;&gt; "Closed","Open","Closed"),"Ready for Re-test")</f>
        <v>Open</v>
      </c>
    </row>
    <row r="765" spans="12:20" x14ac:dyDescent="0.2">
      <c r="L765" s="222" t="str">
        <f t="array" ref="L765">CONCATENATE(C765,"+",D765)</f>
        <v>+</v>
      </c>
      <c r="M765" s="222" t="b">
        <f t="array" ref="M765">IF(H765=38923,"True")</f>
        <v>0</v>
      </c>
      <c r="N765" s="222" t="b">
        <f t="array" ref="N765">IF(K765=38923,"True")</f>
        <v>0</v>
      </c>
      <c r="O765" s="222" t="b">
        <f t="array" ref="O765">IF(H765='Defects Status'!$N$2,"True")</f>
        <v>0</v>
      </c>
      <c r="P765" s="223">
        <f t="array" ref="P765">'Defects Status'!$N$2-'All Defects'!H765</f>
        <v>39001</v>
      </c>
      <c r="Q765" s="222" t="str">
        <f t="array" ref="Q765">IF(P765&gt;10,"Greater",IF(AND(P765&gt;=5,P765&lt;=10),"Between","Less than"))</f>
        <v>Greater</v>
      </c>
      <c r="R765" s="222" t="str">
        <f t="array" ref="R765">CONCATENATE(T765,"+",D765,"+",Q765)</f>
        <v>Open++Greater</v>
      </c>
      <c r="S765" s="222" t="b">
        <f t="array" ref="S765">IF(K765='Defects Status'!$N$2,"True")</f>
        <v>0</v>
      </c>
      <c r="T765" s="222" t="str">
        <f t="array" ref="T765">IF(C765 &lt;&gt; "Ready for Re-test",IF(C765 &lt;&gt; "Closed","Open","Closed"),"Ready for Re-test")</f>
        <v>Open</v>
      </c>
    </row>
    <row r="766" spans="12:20" x14ac:dyDescent="0.2">
      <c r="L766" s="222" t="str">
        <f t="array" ref="L766">CONCATENATE(C766,"+",D766)</f>
        <v>+</v>
      </c>
      <c r="M766" s="222" t="b">
        <f t="array" ref="M766">IF(H766=38923,"True")</f>
        <v>0</v>
      </c>
      <c r="N766" s="222" t="b">
        <f t="array" ref="N766">IF(K766=38923,"True")</f>
        <v>0</v>
      </c>
      <c r="O766" s="222" t="b">
        <f t="array" ref="O766">IF(H766='Defects Status'!$N$2,"True")</f>
        <v>0</v>
      </c>
      <c r="P766" s="223">
        <f t="array" ref="P766">'Defects Status'!$N$2-'All Defects'!H766</f>
        <v>39001</v>
      </c>
      <c r="Q766" s="222" t="str">
        <f t="array" ref="Q766">IF(P766&gt;10,"Greater",IF(AND(P766&gt;=5,P766&lt;=10),"Between","Less than"))</f>
        <v>Greater</v>
      </c>
      <c r="R766" s="222" t="str">
        <f t="array" ref="R766">CONCATENATE(T766,"+",D766,"+",Q766)</f>
        <v>Open++Greater</v>
      </c>
      <c r="S766" s="222" t="b">
        <f t="array" ref="S766">IF(K766='Defects Status'!$N$2,"True")</f>
        <v>0</v>
      </c>
      <c r="T766" s="222" t="str">
        <f t="array" ref="T766">IF(C766 &lt;&gt; "Ready for Re-test",IF(C766 &lt;&gt; "Closed","Open","Closed"),"Ready for Re-test")</f>
        <v>Open</v>
      </c>
    </row>
    <row r="767" spans="12:20" x14ac:dyDescent="0.2">
      <c r="L767" s="222" t="str">
        <f t="array" ref="L767">CONCATENATE(C767,"+",D767)</f>
        <v>+</v>
      </c>
      <c r="M767" s="222" t="b">
        <f t="array" ref="M767">IF(H767=38923,"True")</f>
        <v>0</v>
      </c>
      <c r="N767" s="222" t="b">
        <f t="array" ref="N767">IF(K767=38923,"True")</f>
        <v>0</v>
      </c>
      <c r="O767" s="222" t="b">
        <f t="array" ref="O767">IF(H767='Defects Status'!$N$2,"True")</f>
        <v>0</v>
      </c>
      <c r="P767" s="223">
        <f t="array" ref="P767">'Defects Status'!$N$2-'All Defects'!H767</f>
        <v>39001</v>
      </c>
      <c r="Q767" s="222" t="str">
        <f t="array" ref="Q767">IF(P767&gt;10,"Greater",IF(AND(P767&gt;=5,P767&lt;=10),"Between","Less than"))</f>
        <v>Greater</v>
      </c>
      <c r="R767" s="222" t="str">
        <f t="array" ref="R767">CONCATENATE(T767,"+",D767,"+",Q767)</f>
        <v>Open++Greater</v>
      </c>
      <c r="S767" s="222" t="b">
        <f t="array" ref="S767">IF(K767='Defects Status'!$N$2,"True")</f>
        <v>0</v>
      </c>
      <c r="T767" s="222" t="str">
        <f t="array" ref="T767">IF(C767 &lt;&gt; "Ready for Re-test",IF(C767 &lt;&gt; "Closed","Open","Closed"),"Ready for Re-test")</f>
        <v>Open</v>
      </c>
    </row>
    <row r="768" spans="12:20" x14ac:dyDescent="0.2">
      <c r="L768" s="222" t="str">
        <f t="array" ref="L768">CONCATENATE(C768,"+",D768)</f>
        <v>+</v>
      </c>
      <c r="M768" s="222" t="b">
        <f t="array" ref="M768">IF(H768=38923,"True")</f>
        <v>0</v>
      </c>
      <c r="N768" s="222" t="b">
        <f t="array" ref="N768">IF(K768=38923,"True")</f>
        <v>0</v>
      </c>
      <c r="O768" s="222" t="b">
        <f t="array" ref="O768">IF(H768='Defects Status'!$N$2,"True")</f>
        <v>0</v>
      </c>
      <c r="P768" s="223">
        <f t="array" ref="P768">'Defects Status'!$N$2-'All Defects'!H768</f>
        <v>39001</v>
      </c>
      <c r="Q768" s="222" t="str">
        <f t="array" ref="Q768">IF(P768&gt;10,"Greater",IF(AND(P768&gt;=5,P768&lt;=10),"Between","Less than"))</f>
        <v>Greater</v>
      </c>
      <c r="R768" s="222" t="str">
        <f t="array" ref="R768">CONCATENATE(T768,"+",D768,"+",Q768)</f>
        <v>Open++Greater</v>
      </c>
      <c r="S768" s="222" t="b">
        <f t="array" ref="S768">IF(K768='Defects Status'!$N$2,"True")</f>
        <v>0</v>
      </c>
      <c r="T768" s="222" t="str">
        <f t="array" ref="T768">IF(C768 &lt;&gt; "Ready for Re-test",IF(C768 &lt;&gt; "Closed","Open","Closed"),"Ready for Re-test")</f>
        <v>Open</v>
      </c>
    </row>
    <row r="769" spans="12:20" x14ac:dyDescent="0.2">
      <c r="L769" s="222" t="str">
        <f t="array" ref="L769">CONCATENATE(C769,"+",D769)</f>
        <v>+</v>
      </c>
      <c r="M769" s="222" t="b">
        <f t="array" ref="M769">IF(H769=38923,"True")</f>
        <v>0</v>
      </c>
      <c r="N769" s="222" t="b">
        <f t="array" ref="N769">IF(K769=38923,"True")</f>
        <v>0</v>
      </c>
      <c r="O769" s="222" t="b">
        <f t="array" ref="O769">IF(H769='Defects Status'!$N$2,"True")</f>
        <v>0</v>
      </c>
      <c r="P769" s="223">
        <f t="array" ref="P769">'Defects Status'!$N$2-'All Defects'!H769</f>
        <v>39001</v>
      </c>
      <c r="Q769" s="222" t="str">
        <f t="array" ref="Q769">IF(P769&gt;10,"Greater",IF(AND(P769&gt;=5,P769&lt;=10),"Between","Less than"))</f>
        <v>Greater</v>
      </c>
      <c r="R769" s="222" t="str">
        <f t="array" ref="R769">CONCATENATE(T769,"+",D769,"+",Q769)</f>
        <v>Open++Greater</v>
      </c>
      <c r="S769" s="222" t="b">
        <f t="array" ref="S769">IF(K769='Defects Status'!$N$2,"True")</f>
        <v>0</v>
      </c>
      <c r="T769" s="222" t="str">
        <f t="array" ref="T769">IF(C769 &lt;&gt; "Ready for Re-test",IF(C769 &lt;&gt; "Closed","Open","Closed"),"Ready for Re-test")</f>
        <v>Open</v>
      </c>
    </row>
    <row r="770" spans="12:20" x14ac:dyDescent="0.2">
      <c r="L770" s="222" t="str">
        <f t="array" ref="L770">CONCATENATE(C770,"+",D770)</f>
        <v>+</v>
      </c>
      <c r="M770" s="222" t="b">
        <f t="array" ref="M770">IF(H770=38923,"True")</f>
        <v>0</v>
      </c>
      <c r="N770" s="222" t="b">
        <f t="array" ref="N770">IF(K770=38923,"True")</f>
        <v>0</v>
      </c>
      <c r="O770" s="222" t="b">
        <f t="array" ref="O770">IF(H770='Defects Status'!$N$2,"True")</f>
        <v>0</v>
      </c>
      <c r="P770" s="223">
        <f t="array" ref="P770">'Defects Status'!$N$2-'All Defects'!H770</f>
        <v>39001</v>
      </c>
      <c r="Q770" s="222" t="str">
        <f t="array" ref="Q770">IF(P770&gt;10,"Greater",IF(AND(P770&gt;=5,P770&lt;=10),"Between","Less than"))</f>
        <v>Greater</v>
      </c>
      <c r="R770" s="222" t="str">
        <f t="array" ref="R770">CONCATENATE(T770,"+",D770,"+",Q770)</f>
        <v>Open++Greater</v>
      </c>
      <c r="S770" s="222" t="b">
        <f t="array" ref="S770">IF(K770='Defects Status'!$N$2,"True")</f>
        <v>0</v>
      </c>
      <c r="T770" s="222" t="str">
        <f t="array" ref="T770">IF(C770 &lt;&gt; "Ready for Re-test",IF(C770 &lt;&gt; "Closed","Open","Closed"),"Ready for Re-test")</f>
        <v>Open</v>
      </c>
    </row>
    <row r="771" spans="12:20" x14ac:dyDescent="0.2">
      <c r="L771" s="222" t="str">
        <f t="array" ref="L771">CONCATENATE(C771,"+",D771)</f>
        <v>+</v>
      </c>
      <c r="M771" s="222" t="b">
        <f t="array" ref="M771">IF(H771=38923,"True")</f>
        <v>0</v>
      </c>
      <c r="N771" s="222" t="b">
        <f t="array" ref="N771">IF(K771=38923,"True")</f>
        <v>0</v>
      </c>
      <c r="O771" s="222" t="b">
        <f t="array" ref="O771">IF(H771='Defects Status'!$N$2,"True")</f>
        <v>0</v>
      </c>
      <c r="P771" s="223">
        <f t="array" ref="P771">'Defects Status'!$N$2-'All Defects'!H771</f>
        <v>39001</v>
      </c>
      <c r="Q771" s="222" t="str">
        <f t="array" ref="Q771">IF(P771&gt;10,"Greater",IF(AND(P771&gt;=5,P771&lt;=10),"Between","Less than"))</f>
        <v>Greater</v>
      </c>
      <c r="R771" s="222" t="str">
        <f t="array" ref="R771">CONCATENATE(T771,"+",D771,"+",Q771)</f>
        <v>Open++Greater</v>
      </c>
      <c r="S771" s="222" t="b">
        <f t="array" ref="S771">IF(K771='Defects Status'!$N$2,"True")</f>
        <v>0</v>
      </c>
      <c r="T771" s="222" t="str">
        <f t="array" ref="T771">IF(C771 &lt;&gt; "Ready for Re-test",IF(C771 &lt;&gt; "Closed","Open","Closed"),"Ready for Re-test")</f>
        <v>Open</v>
      </c>
    </row>
    <row r="772" spans="12:20" x14ac:dyDescent="0.2">
      <c r="L772" s="222" t="str">
        <f t="array" ref="L772">CONCATENATE(C772,"+",D772)</f>
        <v>+</v>
      </c>
      <c r="M772" s="222" t="b">
        <f t="array" ref="M772">IF(H772=38923,"True")</f>
        <v>0</v>
      </c>
      <c r="N772" s="222" t="b">
        <f t="array" ref="N772">IF(K772=38923,"True")</f>
        <v>0</v>
      </c>
      <c r="O772" s="222" t="b">
        <f t="array" ref="O772">IF(H772='Defects Status'!$N$2,"True")</f>
        <v>0</v>
      </c>
      <c r="P772" s="223">
        <f t="array" ref="P772">'Defects Status'!$N$2-'All Defects'!H772</f>
        <v>39001</v>
      </c>
      <c r="Q772" s="222" t="str">
        <f t="array" ref="Q772">IF(P772&gt;10,"Greater",IF(AND(P772&gt;=5,P772&lt;=10),"Between","Less than"))</f>
        <v>Greater</v>
      </c>
      <c r="R772" s="222" t="str">
        <f t="array" ref="R772">CONCATENATE(T772,"+",D772,"+",Q772)</f>
        <v>Open++Greater</v>
      </c>
      <c r="S772" s="222" t="b">
        <f t="array" ref="S772">IF(K772='Defects Status'!$N$2,"True")</f>
        <v>0</v>
      </c>
      <c r="T772" s="222" t="str">
        <f t="array" ref="T772">IF(C772 &lt;&gt; "Ready for Re-test",IF(C772 &lt;&gt; "Closed","Open","Closed"),"Ready for Re-test")</f>
        <v>Open</v>
      </c>
    </row>
    <row r="773" spans="12:20" x14ac:dyDescent="0.2">
      <c r="L773" s="222" t="str">
        <f t="array" ref="L773">CONCATENATE(C773,"+",D773)</f>
        <v>+</v>
      </c>
      <c r="M773" s="222" t="b">
        <f t="array" ref="M773">IF(H773=38923,"True")</f>
        <v>0</v>
      </c>
      <c r="N773" s="222" t="b">
        <f t="array" ref="N773">IF(K773=38923,"True")</f>
        <v>0</v>
      </c>
      <c r="O773" s="222" t="b">
        <f t="array" ref="O773">IF(H773='Defects Status'!$N$2,"True")</f>
        <v>0</v>
      </c>
      <c r="P773" s="223">
        <f t="array" ref="P773">'Defects Status'!$N$2-'All Defects'!H773</f>
        <v>39001</v>
      </c>
      <c r="Q773" s="222" t="str">
        <f t="array" ref="Q773">IF(P773&gt;10,"Greater",IF(AND(P773&gt;=5,P773&lt;=10),"Between","Less than"))</f>
        <v>Greater</v>
      </c>
      <c r="R773" s="222" t="str">
        <f t="array" ref="R773">CONCATENATE(T773,"+",D773,"+",Q773)</f>
        <v>Open++Greater</v>
      </c>
      <c r="S773" s="222" t="b">
        <f t="array" ref="S773">IF(K773='Defects Status'!$N$2,"True")</f>
        <v>0</v>
      </c>
      <c r="T773" s="222" t="str">
        <f t="array" ref="T773">IF(C773 &lt;&gt; "Ready for Re-test",IF(C773 &lt;&gt; "Closed","Open","Closed"),"Ready for Re-test")</f>
        <v>Open</v>
      </c>
    </row>
    <row r="774" spans="12:20" x14ac:dyDescent="0.2">
      <c r="L774" s="222" t="str">
        <f t="array" ref="L774">CONCATENATE(C774,"+",D774)</f>
        <v>+</v>
      </c>
      <c r="M774" s="222" t="b">
        <f t="array" ref="M774">IF(H774=38923,"True")</f>
        <v>0</v>
      </c>
      <c r="N774" s="222" t="b">
        <f t="array" ref="N774">IF(K774=38923,"True")</f>
        <v>0</v>
      </c>
      <c r="O774" s="222" t="b">
        <f t="array" ref="O774">IF(H774='Defects Status'!$N$2,"True")</f>
        <v>0</v>
      </c>
      <c r="P774" s="223">
        <f t="array" ref="P774">'Defects Status'!$N$2-'All Defects'!H774</f>
        <v>39001</v>
      </c>
      <c r="Q774" s="222" t="str">
        <f t="array" ref="Q774">IF(P774&gt;10,"Greater",IF(AND(P774&gt;=5,P774&lt;=10),"Between","Less than"))</f>
        <v>Greater</v>
      </c>
      <c r="R774" s="222" t="str">
        <f t="array" ref="R774">CONCATENATE(T774,"+",D774,"+",Q774)</f>
        <v>Open++Greater</v>
      </c>
      <c r="S774" s="222" t="b">
        <f t="array" ref="S774">IF(K774='Defects Status'!$N$2,"True")</f>
        <v>0</v>
      </c>
      <c r="T774" s="222" t="str">
        <f t="array" ref="T774">IF(C774 &lt;&gt; "Ready for Re-test",IF(C774 &lt;&gt; "Closed","Open","Closed"),"Ready for Re-test")</f>
        <v>Open</v>
      </c>
    </row>
    <row r="775" spans="12:20" x14ac:dyDescent="0.2">
      <c r="L775" s="222" t="str">
        <f t="array" ref="L775">CONCATENATE(C775,"+",D775)</f>
        <v>+</v>
      </c>
      <c r="M775" s="222" t="b">
        <f t="array" ref="M775">IF(H775=38923,"True")</f>
        <v>0</v>
      </c>
      <c r="N775" s="222" t="b">
        <f t="array" ref="N775">IF(K775=38923,"True")</f>
        <v>0</v>
      </c>
      <c r="O775" s="222" t="b">
        <f t="array" ref="O775">IF(H775='Defects Status'!$N$2,"True")</f>
        <v>0</v>
      </c>
      <c r="P775" s="223">
        <f t="array" ref="P775">'Defects Status'!$N$2-'All Defects'!H775</f>
        <v>39001</v>
      </c>
      <c r="Q775" s="222" t="str">
        <f t="array" ref="Q775">IF(P775&gt;10,"Greater",IF(AND(P775&gt;=5,P775&lt;=10),"Between","Less than"))</f>
        <v>Greater</v>
      </c>
      <c r="R775" s="222" t="str">
        <f t="array" ref="R775">CONCATENATE(T775,"+",D775,"+",Q775)</f>
        <v>Open++Greater</v>
      </c>
      <c r="S775" s="222" t="b">
        <f t="array" ref="S775">IF(K775='Defects Status'!$N$2,"True")</f>
        <v>0</v>
      </c>
      <c r="T775" s="222" t="str">
        <f t="array" ref="T775">IF(C775 &lt;&gt; "Ready for Re-test",IF(C775 &lt;&gt; "Closed","Open","Closed"),"Ready for Re-test")</f>
        <v>Open</v>
      </c>
    </row>
    <row r="776" spans="12:20" x14ac:dyDescent="0.2">
      <c r="L776" s="222" t="str">
        <f t="array" ref="L776">CONCATENATE(C776,"+",D776)</f>
        <v>+</v>
      </c>
      <c r="M776" s="222" t="b">
        <f t="array" ref="M776">IF(H776=38923,"True")</f>
        <v>0</v>
      </c>
      <c r="N776" s="222" t="b">
        <f t="array" ref="N776">IF(K776=38923,"True")</f>
        <v>0</v>
      </c>
      <c r="O776" s="222" t="b">
        <f t="array" ref="O776">IF(H776='Defects Status'!$N$2,"True")</f>
        <v>0</v>
      </c>
      <c r="P776" s="223">
        <f t="array" ref="P776">'Defects Status'!$N$2-'All Defects'!H776</f>
        <v>39001</v>
      </c>
      <c r="Q776" s="222" t="str">
        <f t="array" ref="Q776">IF(P776&gt;10,"Greater",IF(AND(P776&gt;=5,P776&lt;=10),"Between","Less than"))</f>
        <v>Greater</v>
      </c>
      <c r="R776" s="222" t="str">
        <f t="array" ref="R776">CONCATENATE(T776,"+",D776,"+",Q776)</f>
        <v>Open++Greater</v>
      </c>
      <c r="S776" s="222" t="b">
        <f t="array" ref="S776">IF(K776='Defects Status'!$N$2,"True")</f>
        <v>0</v>
      </c>
      <c r="T776" s="222" t="str">
        <f t="array" ref="T776">IF(C776 &lt;&gt; "Ready for Re-test",IF(C776 &lt;&gt; "Closed","Open","Closed"),"Ready for Re-test")</f>
        <v>Open</v>
      </c>
    </row>
    <row r="777" spans="12:20" x14ac:dyDescent="0.2">
      <c r="L777" s="222" t="str">
        <f t="array" ref="L777">CONCATENATE(C777,"+",D777)</f>
        <v>+</v>
      </c>
      <c r="M777" s="222" t="b">
        <f t="array" ref="M777">IF(H777=38923,"True")</f>
        <v>0</v>
      </c>
      <c r="N777" s="222" t="b">
        <f t="array" ref="N777">IF(K777=38923,"True")</f>
        <v>0</v>
      </c>
      <c r="O777" s="222" t="b">
        <f t="array" ref="O777">IF(H777='Defects Status'!$N$2,"True")</f>
        <v>0</v>
      </c>
      <c r="P777" s="223">
        <f t="array" ref="P777">'Defects Status'!$N$2-'All Defects'!H777</f>
        <v>39001</v>
      </c>
      <c r="Q777" s="222" t="str">
        <f t="array" ref="Q777">IF(P777&gt;10,"Greater",IF(AND(P777&gt;=5,P777&lt;=10),"Between","Less than"))</f>
        <v>Greater</v>
      </c>
      <c r="R777" s="222" t="str">
        <f t="array" ref="R777">CONCATENATE(T777,"+",D777,"+",Q777)</f>
        <v>Open++Greater</v>
      </c>
      <c r="S777" s="222" t="b">
        <f t="array" ref="S777">IF(K777='Defects Status'!$N$2,"True")</f>
        <v>0</v>
      </c>
      <c r="T777" s="222" t="str">
        <f t="array" ref="T777">IF(C777 &lt;&gt; "Ready for Re-test",IF(C777 &lt;&gt; "Closed","Open","Closed"),"Ready for Re-test")</f>
        <v>Open</v>
      </c>
    </row>
    <row r="778" spans="12:20" x14ac:dyDescent="0.2">
      <c r="L778" s="222" t="str">
        <f t="array" ref="L778">CONCATENATE(C778,"+",D778)</f>
        <v>+</v>
      </c>
      <c r="M778" s="222" t="b">
        <f t="array" ref="M778">IF(H778=38923,"True")</f>
        <v>0</v>
      </c>
      <c r="N778" s="222" t="b">
        <f t="array" ref="N778">IF(K778=38923,"True")</f>
        <v>0</v>
      </c>
      <c r="O778" s="222" t="b">
        <f t="array" ref="O778">IF(H778='Defects Status'!$N$2,"True")</f>
        <v>0</v>
      </c>
      <c r="P778" s="223">
        <f t="array" ref="P778">'Defects Status'!$N$2-'All Defects'!H778</f>
        <v>39001</v>
      </c>
      <c r="Q778" s="222" t="str">
        <f t="array" ref="Q778">IF(P778&gt;10,"Greater",IF(AND(P778&gt;=5,P778&lt;=10),"Between","Less than"))</f>
        <v>Greater</v>
      </c>
      <c r="R778" s="222" t="str">
        <f t="array" ref="R778">CONCATENATE(T778,"+",D778,"+",Q778)</f>
        <v>Open++Greater</v>
      </c>
      <c r="S778" s="222" t="b">
        <f t="array" ref="S778">IF(K778='Defects Status'!$N$2,"True")</f>
        <v>0</v>
      </c>
      <c r="T778" s="222" t="str">
        <f t="array" ref="T778">IF(C778 &lt;&gt; "Ready for Re-test",IF(C778 &lt;&gt; "Closed","Open","Closed"),"Ready for Re-test")</f>
        <v>Open</v>
      </c>
    </row>
    <row r="779" spans="12:20" x14ac:dyDescent="0.2">
      <c r="L779" s="222" t="str">
        <f t="array" ref="L779">CONCATENATE(C779,"+",D779)</f>
        <v>+</v>
      </c>
      <c r="M779" s="222" t="b">
        <f t="array" ref="M779">IF(H779=38923,"True")</f>
        <v>0</v>
      </c>
      <c r="N779" s="222" t="b">
        <f t="array" ref="N779">IF(K779=38923,"True")</f>
        <v>0</v>
      </c>
      <c r="O779" s="222" t="b">
        <f t="array" ref="O779">IF(H779='Defects Status'!$N$2,"True")</f>
        <v>0</v>
      </c>
      <c r="P779" s="223">
        <f t="array" ref="P779">'Defects Status'!$N$2-'All Defects'!H779</f>
        <v>39001</v>
      </c>
      <c r="Q779" s="222" t="str">
        <f t="array" ref="Q779">IF(P779&gt;10,"Greater",IF(AND(P779&gt;=5,P779&lt;=10),"Between","Less than"))</f>
        <v>Greater</v>
      </c>
      <c r="R779" s="222" t="str">
        <f t="array" ref="R779">CONCATENATE(T779,"+",D779,"+",Q779)</f>
        <v>Open++Greater</v>
      </c>
      <c r="S779" s="222" t="b">
        <f t="array" ref="S779">IF(K779='Defects Status'!$N$2,"True")</f>
        <v>0</v>
      </c>
      <c r="T779" s="222" t="str">
        <f t="array" ref="T779">IF(C779 &lt;&gt; "Ready for Re-test",IF(C779 &lt;&gt; "Closed","Open","Closed"),"Ready for Re-test")</f>
        <v>Open</v>
      </c>
    </row>
    <row r="780" spans="12:20" x14ac:dyDescent="0.2">
      <c r="L780" s="222" t="str">
        <f t="array" ref="L780">CONCATENATE(C780,"+",D780)</f>
        <v>+</v>
      </c>
      <c r="M780" s="222" t="b">
        <f t="array" ref="M780">IF(H780=38923,"True")</f>
        <v>0</v>
      </c>
      <c r="N780" s="222" t="b">
        <f t="array" ref="N780">IF(K780=38923,"True")</f>
        <v>0</v>
      </c>
      <c r="O780" s="222" t="b">
        <f t="array" ref="O780">IF(H780='Defects Status'!$N$2,"True")</f>
        <v>0</v>
      </c>
      <c r="P780" s="223">
        <f t="array" ref="P780">'Defects Status'!$N$2-'All Defects'!H780</f>
        <v>39001</v>
      </c>
      <c r="Q780" s="222" t="str">
        <f t="array" ref="Q780">IF(P780&gt;10,"Greater",IF(AND(P780&gt;=5,P780&lt;=10),"Between","Less than"))</f>
        <v>Greater</v>
      </c>
      <c r="R780" s="222" t="str">
        <f t="array" ref="R780">CONCATENATE(T780,"+",D780,"+",Q780)</f>
        <v>Open++Greater</v>
      </c>
      <c r="S780" s="222" t="b">
        <f t="array" ref="S780">IF(K780='Defects Status'!$N$2,"True")</f>
        <v>0</v>
      </c>
      <c r="T780" s="222" t="str">
        <f t="array" ref="T780">IF(C780 &lt;&gt; "Ready for Re-test",IF(C780 &lt;&gt; "Closed","Open","Closed"),"Ready for Re-test")</f>
        <v>Open</v>
      </c>
    </row>
    <row r="781" spans="12:20" x14ac:dyDescent="0.2">
      <c r="L781" s="222" t="str">
        <f t="array" ref="L781">CONCATENATE(C781,"+",D781)</f>
        <v>+</v>
      </c>
      <c r="M781" s="222" t="b">
        <f t="array" ref="M781">IF(H781=38923,"True")</f>
        <v>0</v>
      </c>
      <c r="N781" s="222" t="b">
        <f t="array" ref="N781">IF(K781=38923,"True")</f>
        <v>0</v>
      </c>
      <c r="O781" s="222" t="b">
        <f t="array" ref="O781">IF(H781='Defects Status'!$N$2,"True")</f>
        <v>0</v>
      </c>
      <c r="P781" s="223">
        <f t="array" ref="P781">'Defects Status'!$N$2-'All Defects'!H781</f>
        <v>39001</v>
      </c>
      <c r="Q781" s="222" t="str">
        <f t="array" ref="Q781">IF(P781&gt;10,"Greater",IF(AND(P781&gt;=5,P781&lt;=10),"Between","Less than"))</f>
        <v>Greater</v>
      </c>
      <c r="R781" s="222" t="str">
        <f t="array" ref="R781">CONCATENATE(T781,"+",D781,"+",Q781)</f>
        <v>Open++Greater</v>
      </c>
      <c r="S781" s="222" t="b">
        <f t="array" ref="S781">IF(K781='Defects Status'!$N$2,"True")</f>
        <v>0</v>
      </c>
      <c r="T781" s="222" t="str">
        <f t="array" ref="T781">IF(C781 &lt;&gt; "Ready for Re-test",IF(C781 &lt;&gt; "Closed","Open","Closed"),"Ready for Re-test")</f>
        <v>Open</v>
      </c>
    </row>
    <row r="782" spans="12:20" x14ac:dyDescent="0.2">
      <c r="L782" s="222" t="str">
        <f t="array" ref="L782">CONCATENATE(C782,"+",D782)</f>
        <v>+</v>
      </c>
      <c r="M782" s="222" t="b">
        <f t="array" ref="M782">IF(H782=38923,"True")</f>
        <v>0</v>
      </c>
      <c r="N782" s="222" t="b">
        <f t="array" ref="N782">IF(K782=38923,"True")</f>
        <v>0</v>
      </c>
      <c r="O782" s="222" t="b">
        <f t="array" ref="O782">IF(H782='Defects Status'!$N$2,"True")</f>
        <v>0</v>
      </c>
      <c r="P782" s="223">
        <f t="array" ref="P782">'Defects Status'!$N$2-'All Defects'!H782</f>
        <v>39001</v>
      </c>
      <c r="Q782" s="222" t="str">
        <f t="array" ref="Q782">IF(P782&gt;10,"Greater",IF(AND(P782&gt;=5,P782&lt;=10),"Between","Less than"))</f>
        <v>Greater</v>
      </c>
      <c r="R782" s="222" t="str">
        <f t="array" ref="R782">CONCATENATE(T782,"+",D782,"+",Q782)</f>
        <v>Open++Greater</v>
      </c>
      <c r="S782" s="222" t="b">
        <f t="array" ref="S782">IF(K782='Defects Status'!$N$2,"True")</f>
        <v>0</v>
      </c>
      <c r="T782" s="222" t="str">
        <f t="array" ref="T782">IF(C782 &lt;&gt; "Ready for Re-test",IF(C782 &lt;&gt; "Closed","Open","Closed"),"Ready for Re-test")</f>
        <v>Open</v>
      </c>
    </row>
    <row r="783" spans="12:20" x14ac:dyDescent="0.2">
      <c r="L783" s="222" t="str">
        <f t="array" ref="L783">CONCATENATE(C783,"+",D783)</f>
        <v>+</v>
      </c>
      <c r="M783" s="222" t="b">
        <f t="array" ref="M783">IF(H783=38923,"True")</f>
        <v>0</v>
      </c>
      <c r="N783" s="222" t="b">
        <f t="array" ref="N783">IF(K783=38923,"True")</f>
        <v>0</v>
      </c>
      <c r="O783" s="222" t="b">
        <f t="array" ref="O783">IF(H783='Defects Status'!$N$2,"True")</f>
        <v>0</v>
      </c>
      <c r="P783" s="223">
        <f t="array" ref="P783">'Defects Status'!$N$2-'All Defects'!H783</f>
        <v>39001</v>
      </c>
      <c r="Q783" s="222" t="str">
        <f t="array" ref="Q783">IF(P783&gt;10,"Greater",IF(AND(P783&gt;=5,P783&lt;=10),"Between","Less than"))</f>
        <v>Greater</v>
      </c>
      <c r="R783" s="222" t="str">
        <f t="array" ref="R783">CONCATENATE(T783,"+",D783,"+",Q783)</f>
        <v>Open++Greater</v>
      </c>
      <c r="S783" s="222" t="b">
        <f t="array" ref="S783">IF(K783='Defects Status'!$N$2,"True")</f>
        <v>0</v>
      </c>
      <c r="T783" s="222" t="str">
        <f t="array" ref="T783">IF(C783 &lt;&gt; "Ready for Re-test",IF(C783 &lt;&gt; "Closed","Open","Closed"),"Ready for Re-test")</f>
        <v>Open</v>
      </c>
    </row>
    <row r="784" spans="12:20" x14ac:dyDescent="0.2">
      <c r="L784" s="222" t="str">
        <f t="array" ref="L784">CONCATENATE(C784,"+",D784)</f>
        <v>+</v>
      </c>
      <c r="M784" s="222" t="b">
        <f t="array" ref="M784">IF(H784=38923,"True")</f>
        <v>0</v>
      </c>
      <c r="N784" s="222" t="b">
        <f t="array" ref="N784">IF(K784=38923,"True")</f>
        <v>0</v>
      </c>
      <c r="O784" s="222" t="b">
        <f t="array" ref="O784">IF(H784='Defects Status'!$N$2,"True")</f>
        <v>0</v>
      </c>
      <c r="P784" s="223">
        <f t="array" ref="P784">'Defects Status'!$N$2-'All Defects'!H784</f>
        <v>39001</v>
      </c>
      <c r="Q784" s="222" t="str">
        <f t="array" ref="Q784">IF(P784&gt;10,"Greater",IF(AND(P784&gt;=5,P784&lt;=10),"Between","Less than"))</f>
        <v>Greater</v>
      </c>
      <c r="R784" s="222" t="str">
        <f t="array" ref="R784">CONCATENATE(T784,"+",D784,"+",Q784)</f>
        <v>Open++Greater</v>
      </c>
      <c r="S784" s="222" t="b">
        <f t="array" ref="S784">IF(K784='Defects Status'!$N$2,"True")</f>
        <v>0</v>
      </c>
      <c r="T784" s="222" t="str">
        <f t="array" ref="T784">IF(C784 &lt;&gt; "Ready for Re-test",IF(C784 &lt;&gt; "Closed","Open","Closed"),"Ready for Re-test")</f>
        <v>Open</v>
      </c>
    </row>
    <row r="785" spans="12:20" x14ac:dyDescent="0.2">
      <c r="L785" s="222" t="str">
        <f t="array" ref="L785">CONCATENATE(C785,"+",D785)</f>
        <v>+</v>
      </c>
      <c r="M785" s="222" t="b">
        <f t="array" ref="M785">IF(H785=38923,"True")</f>
        <v>0</v>
      </c>
      <c r="N785" s="222" t="b">
        <f t="array" ref="N785">IF(K785=38923,"True")</f>
        <v>0</v>
      </c>
      <c r="O785" s="222" t="b">
        <f t="array" ref="O785">IF(H785='Defects Status'!$N$2,"True")</f>
        <v>0</v>
      </c>
      <c r="P785" s="223">
        <f t="array" ref="P785">'Defects Status'!$N$2-'All Defects'!H785</f>
        <v>39001</v>
      </c>
      <c r="Q785" s="222" t="str">
        <f t="array" ref="Q785">IF(P785&gt;10,"Greater",IF(AND(P785&gt;=5,P785&lt;=10),"Between","Less than"))</f>
        <v>Greater</v>
      </c>
      <c r="R785" s="222" t="str">
        <f t="array" ref="R785">CONCATENATE(T785,"+",D785,"+",Q785)</f>
        <v>Open++Greater</v>
      </c>
      <c r="S785" s="222" t="b">
        <f t="array" ref="S785">IF(K785='Defects Status'!$N$2,"True")</f>
        <v>0</v>
      </c>
      <c r="T785" s="222" t="str">
        <f t="array" ref="T785">IF(C785 &lt;&gt; "Ready for Re-test",IF(C785 &lt;&gt; "Closed","Open","Closed"),"Ready for Re-test")</f>
        <v>Open</v>
      </c>
    </row>
    <row r="786" spans="12:20" x14ac:dyDescent="0.2">
      <c r="L786" s="222" t="str">
        <f t="array" ref="L786">CONCATENATE(C786,"+",D786)</f>
        <v>+</v>
      </c>
      <c r="M786" s="222" t="b">
        <f t="array" ref="M786">IF(H786=38923,"True")</f>
        <v>0</v>
      </c>
      <c r="N786" s="222" t="b">
        <f t="array" ref="N786">IF(K786=38923,"True")</f>
        <v>0</v>
      </c>
      <c r="O786" s="222" t="b">
        <f t="array" ref="O786">IF(H786='Defects Status'!$N$2,"True")</f>
        <v>0</v>
      </c>
      <c r="P786" s="223">
        <f t="array" ref="P786">'Defects Status'!$N$2-'All Defects'!H786</f>
        <v>39001</v>
      </c>
      <c r="Q786" s="222" t="str">
        <f t="array" ref="Q786">IF(P786&gt;10,"Greater",IF(AND(P786&gt;=5,P786&lt;=10),"Between","Less than"))</f>
        <v>Greater</v>
      </c>
      <c r="R786" s="222" t="str">
        <f t="array" ref="R786">CONCATENATE(T786,"+",D786,"+",Q786)</f>
        <v>Open++Greater</v>
      </c>
      <c r="S786" s="222" t="b">
        <f t="array" ref="S786">IF(K786='Defects Status'!$N$2,"True")</f>
        <v>0</v>
      </c>
      <c r="T786" s="222" t="str">
        <f t="array" ref="T786">IF(C786 &lt;&gt; "Ready for Re-test",IF(C786 &lt;&gt; "Closed","Open","Closed"),"Ready for Re-test")</f>
        <v>Open</v>
      </c>
    </row>
    <row r="787" spans="12:20" x14ac:dyDescent="0.2">
      <c r="L787" s="222" t="str">
        <f t="array" ref="L787">CONCATENATE(C787,"+",D787)</f>
        <v>+</v>
      </c>
      <c r="M787" s="222" t="b">
        <f t="array" ref="M787">IF(H787=38923,"True")</f>
        <v>0</v>
      </c>
      <c r="N787" s="222" t="b">
        <f t="array" ref="N787">IF(K787=38923,"True")</f>
        <v>0</v>
      </c>
      <c r="O787" s="222" t="b">
        <f t="array" ref="O787">IF(H787='Defects Status'!$N$2,"True")</f>
        <v>0</v>
      </c>
      <c r="P787" s="223">
        <f t="array" ref="P787">'Defects Status'!$N$2-'All Defects'!H787</f>
        <v>39001</v>
      </c>
      <c r="Q787" s="222" t="str">
        <f t="array" ref="Q787">IF(P787&gt;10,"Greater",IF(AND(P787&gt;=5,P787&lt;=10),"Between","Less than"))</f>
        <v>Greater</v>
      </c>
      <c r="R787" s="222" t="str">
        <f t="array" ref="R787">CONCATENATE(T787,"+",D787,"+",Q787)</f>
        <v>Open++Greater</v>
      </c>
      <c r="S787" s="222" t="b">
        <f t="array" ref="S787">IF(K787='Defects Status'!$N$2,"True")</f>
        <v>0</v>
      </c>
      <c r="T787" s="222" t="str">
        <f t="array" ref="T787">IF(C787 &lt;&gt; "Ready for Re-test",IF(C787 &lt;&gt; "Closed","Open","Closed"),"Ready for Re-test")</f>
        <v>Open</v>
      </c>
    </row>
    <row r="788" spans="12:20" x14ac:dyDescent="0.2">
      <c r="L788" s="222" t="str">
        <f t="array" ref="L788">CONCATENATE(C788,"+",D788)</f>
        <v>+</v>
      </c>
      <c r="M788" s="222" t="b">
        <f t="array" ref="M788">IF(H788=38923,"True")</f>
        <v>0</v>
      </c>
      <c r="N788" s="222" t="b">
        <f t="array" ref="N788">IF(K788=38923,"True")</f>
        <v>0</v>
      </c>
      <c r="O788" s="222" t="b">
        <f t="array" ref="O788">IF(H788='Defects Status'!$N$2,"True")</f>
        <v>0</v>
      </c>
      <c r="P788" s="223">
        <f t="array" ref="P788">'Defects Status'!$N$2-'All Defects'!H788</f>
        <v>39001</v>
      </c>
      <c r="Q788" s="222" t="str">
        <f t="array" ref="Q788">IF(P788&gt;10,"Greater",IF(AND(P788&gt;=5,P788&lt;=10),"Between","Less than"))</f>
        <v>Greater</v>
      </c>
      <c r="R788" s="222" t="str">
        <f t="array" ref="R788">CONCATENATE(T788,"+",D788,"+",Q788)</f>
        <v>Open++Greater</v>
      </c>
      <c r="S788" s="222" t="b">
        <f t="array" ref="S788">IF(K788='Defects Status'!$N$2,"True")</f>
        <v>0</v>
      </c>
      <c r="T788" s="222" t="str">
        <f t="array" ref="T788">IF(C788 &lt;&gt; "Ready for Re-test",IF(C788 &lt;&gt; "Closed","Open","Closed"),"Ready for Re-test")</f>
        <v>Open</v>
      </c>
    </row>
    <row r="789" spans="12:20" x14ac:dyDescent="0.2">
      <c r="L789" s="222" t="str">
        <f t="array" ref="L789">CONCATENATE(C789,"+",D789)</f>
        <v>+</v>
      </c>
      <c r="M789" s="222" t="b">
        <f t="array" ref="M789">IF(H789=38923,"True")</f>
        <v>0</v>
      </c>
      <c r="N789" s="222" t="b">
        <f t="array" ref="N789">IF(K789=38923,"True")</f>
        <v>0</v>
      </c>
      <c r="O789" s="222" t="b">
        <f t="array" ref="O789">IF(H789='Defects Status'!$N$2,"True")</f>
        <v>0</v>
      </c>
      <c r="P789" s="223">
        <f t="array" ref="P789">'Defects Status'!$N$2-'All Defects'!H789</f>
        <v>39001</v>
      </c>
      <c r="Q789" s="222" t="str">
        <f t="array" ref="Q789">IF(P789&gt;10,"Greater",IF(AND(P789&gt;=5,P789&lt;=10),"Between","Less than"))</f>
        <v>Greater</v>
      </c>
      <c r="R789" s="222" t="str">
        <f t="array" ref="R789">CONCATENATE(T789,"+",D789,"+",Q789)</f>
        <v>Open++Greater</v>
      </c>
      <c r="S789" s="222" t="b">
        <f t="array" ref="S789">IF(K789='Defects Status'!$N$2,"True")</f>
        <v>0</v>
      </c>
      <c r="T789" s="222" t="str">
        <f t="array" ref="T789">IF(C789 &lt;&gt; "Ready for Re-test",IF(C789 &lt;&gt; "Closed","Open","Closed"),"Ready for Re-test")</f>
        <v>Open</v>
      </c>
    </row>
    <row r="790" spans="12:20" x14ac:dyDescent="0.2">
      <c r="L790" s="222" t="str">
        <f t="array" ref="L790">CONCATENATE(C790,"+",D790)</f>
        <v>+</v>
      </c>
      <c r="M790" s="222" t="b">
        <f t="array" ref="M790">IF(H790=38923,"True")</f>
        <v>0</v>
      </c>
      <c r="N790" s="222" t="b">
        <f t="array" ref="N790">IF(K790=38923,"True")</f>
        <v>0</v>
      </c>
      <c r="O790" s="222" t="b">
        <f t="array" ref="O790">IF(H790='Defects Status'!$N$2,"True")</f>
        <v>0</v>
      </c>
      <c r="P790" s="223">
        <f t="array" ref="P790">'Defects Status'!$N$2-'All Defects'!H790</f>
        <v>39001</v>
      </c>
      <c r="Q790" s="222" t="str">
        <f t="array" ref="Q790">IF(P790&gt;10,"Greater",IF(AND(P790&gt;=5,P790&lt;=10),"Between","Less than"))</f>
        <v>Greater</v>
      </c>
      <c r="R790" s="222" t="str">
        <f t="array" ref="R790">CONCATENATE(T790,"+",D790,"+",Q790)</f>
        <v>Open++Greater</v>
      </c>
      <c r="S790" s="222" t="b">
        <f t="array" ref="S790">IF(K790='Defects Status'!$N$2,"True")</f>
        <v>0</v>
      </c>
      <c r="T790" s="222" t="str">
        <f t="array" ref="T790">IF(C790 &lt;&gt; "Ready for Re-test",IF(C790 &lt;&gt; "Closed","Open","Closed"),"Ready for Re-test")</f>
        <v>Open</v>
      </c>
    </row>
    <row r="791" spans="12:20" x14ac:dyDescent="0.2">
      <c r="L791" s="222" t="str">
        <f t="array" ref="L791">CONCATENATE(C791,"+",D791)</f>
        <v>+</v>
      </c>
      <c r="M791" s="222" t="b">
        <f t="array" ref="M791">IF(H791=38923,"True")</f>
        <v>0</v>
      </c>
      <c r="N791" s="222" t="b">
        <f t="array" ref="N791">IF(K791=38923,"True")</f>
        <v>0</v>
      </c>
      <c r="O791" s="222" t="b">
        <f t="array" ref="O791">IF(H791='Defects Status'!$N$2,"True")</f>
        <v>0</v>
      </c>
      <c r="P791" s="223">
        <f t="array" ref="P791">'Defects Status'!$N$2-'All Defects'!H791</f>
        <v>39001</v>
      </c>
      <c r="Q791" s="222" t="str">
        <f t="array" ref="Q791">IF(P791&gt;10,"Greater",IF(AND(P791&gt;=5,P791&lt;=10),"Between","Less than"))</f>
        <v>Greater</v>
      </c>
      <c r="R791" s="222" t="str">
        <f t="array" ref="R791">CONCATENATE(T791,"+",D791,"+",Q791)</f>
        <v>Open++Greater</v>
      </c>
      <c r="S791" s="222" t="b">
        <f t="array" ref="S791">IF(K791='Defects Status'!$N$2,"True")</f>
        <v>0</v>
      </c>
      <c r="T791" s="222" t="str">
        <f t="array" ref="T791">IF(C791 &lt;&gt; "Ready for Re-test",IF(C791 &lt;&gt; "Closed","Open","Closed"),"Ready for Re-test")</f>
        <v>Open</v>
      </c>
    </row>
    <row r="792" spans="12:20" x14ac:dyDescent="0.2">
      <c r="L792" s="222" t="str">
        <f t="array" ref="L792">CONCATENATE(C792,"+",D792)</f>
        <v>+</v>
      </c>
      <c r="M792" s="222" t="b">
        <f t="array" ref="M792">IF(H792=38923,"True")</f>
        <v>0</v>
      </c>
      <c r="N792" s="222" t="b">
        <f t="array" ref="N792">IF(K792=38923,"True")</f>
        <v>0</v>
      </c>
      <c r="O792" s="222" t="b">
        <f t="array" ref="O792">IF(H792='Defects Status'!$N$2,"True")</f>
        <v>0</v>
      </c>
      <c r="P792" s="223">
        <f t="array" ref="P792">'Defects Status'!$N$2-'All Defects'!H792</f>
        <v>39001</v>
      </c>
      <c r="Q792" s="222" t="str">
        <f t="array" ref="Q792">IF(P792&gt;10,"Greater",IF(AND(P792&gt;=5,P792&lt;=10),"Between","Less than"))</f>
        <v>Greater</v>
      </c>
      <c r="R792" s="222" t="str">
        <f t="array" ref="R792">CONCATENATE(T792,"+",D792,"+",Q792)</f>
        <v>Open++Greater</v>
      </c>
      <c r="S792" s="222" t="b">
        <f t="array" ref="S792">IF(K792='Defects Status'!$N$2,"True")</f>
        <v>0</v>
      </c>
      <c r="T792" s="222" t="str">
        <f t="array" ref="T792">IF(C792 &lt;&gt; "Ready for Re-test",IF(C792 &lt;&gt; "Closed","Open","Closed"),"Ready for Re-test")</f>
        <v>Open</v>
      </c>
    </row>
    <row r="793" spans="12:20" x14ac:dyDescent="0.2">
      <c r="L793" s="222" t="str">
        <f t="array" ref="L793">CONCATENATE(C793,"+",D793)</f>
        <v>+</v>
      </c>
      <c r="M793" s="222" t="b">
        <f t="array" ref="M793">IF(H793=38923,"True")</f>
        <v>0</v>
      </c>
      <c r="N793" s="222" t="b">
        <f t="array" ref="N793">IF(K793=38923,"True")</f>
        <v>0</v>
      </c>
      <c r="O793" s="222" t="b">
        <f t="array" ref="O793">IF(H793='Defects Status'!$N$2,"True")</f>
        <v>0</v>
      </c>
      <c r="P793" s="223">
        <f t="array" ref="P793">'Defects Status'!$N$2-'All Defects'!H793</f>
        <v>39001</v>
      </c>
      <c r="Q793" s="222" t="str">
        <f t="array" ref="Q793">IF(P793&gt;10,"Greater",IF(AND(P793&gt;=5,P793&lt;=10),"Between","Less than"))</f>
        <v>Greater</v>
      </c>
      <c r="R793" s="222" t="str">
        <f t="array" ref="R793">CONCATENATE(T793,"+",D793,"+",Q793)</f>
        <v>Open++Greater</v>
      </c>
      <c r="S793" s="222" t="b">
        <f t="array" ref="S793">IF(K793='Defects Status'!$N$2,"True")</f>
        <v>0</v>
      </c>
      <c r="T793" s="222" t="str">
        <f t="array" ref="T793">IF(C793 &lt;&gt; "Ready for Re-test",IF(C793 &lt;&gt; "Closed","Open","Closed"),"Ready for Re-test")</f>
        <v>Open</v>
      </c>
    </row>
    <row r="794" spans="12:20" x14ac:dyDescent="0.2">
      <c r="L794" s="222" t="str">
        <f t="array" ref="L794">CONCATENATE(C794,"+",D794)</f>
        <v>+</v>
      </c>
      <c r="M794" s="222" t="b">
        <f t="array" ref="M794">IF(H794=38923,"True")</f>
        <v>0</v>
      </c>
      <c r="N794" s="222" t="b">
        <f t="array" ref="N794">IF(K794=38923,"True")</f>
        <v>0</v>
      </c>
      <c r="O794" s="222" t="b">
        <f t="array" ref="O794">IF(H794='Defects Status'!$N$2,"True")</f>
        <v>0</v>
      </c>
      <c r="P794" s="223">
        <f t="array" ref="P794">'Defects Status'!$N$2-'All Defects'!H794</f>
        <v>39001</v>
      </c>
      <c r="Q794" s="222" t="str">
        <f t="array" ref="Q794">IF(P794&gt;10,"Greater",IF(AND(P794&gt;=5,P794&lt;=10),"Between","Less than"))</f>
        <v>Greater</v>
      </c>
      <c r="R794" s="222" t="str">
        <f t="array" ref="R794">CONCATENATE(T794,"+",D794,"+",Q794)</f>
        <v>Open++Greater</v>
      </c>
      <c r="S794" s="222" t="b">
        <f t="array" ref="S794">IF(K794='Defects Status'!$N$2,"True")</f>
        <v>0</v>
      </c>
      <c r="T794" s="222" t="str">
        <f t="array" ref="T794">IF(C794 &lt;&gt; "Ready for Re-test",IF(C794 &lt;&gt; "Closed","Open","Closed"),"Ready for Re-test")</f>
        <v>Open</v>
      </c>
    </row>
    <row r="795" spans="12:20" x14ac:dyDescent="0.2">
      <c r="L795" s="222" t="str">
        <f t="array" ref="L795">CONCATENATE(C795,"+",D795)</f>
        <v>+</v>
      </c>
      <c r="M795" s="222" t="b">
        <f t="array" ref="M795">IF(H795=38923,"True")</f>
        <v>0</v>
      </c>
      <c r="N795" s="222" t="b">
        <f t="array" ref="N795">IF(K795=38923,"True")</f>
        <v>0</v>
      </c>
      <c r="O795" s="222" t="b">
        <f t="array" ref="O795">IF(H795='Defects Status'!$N$2,"True")</f>
        <v>0</v>
      </c>
      <c r="P795" s="223">
        <f t="array" ref="P795">'Defects Status'!$N$2-'All Defects'!H795</f>
        <v>39001</v>
      </c>
      <c r="Q795" s="222" t="str">
        <f t="array" ref="Q795">IF(P795&gt;10,"Greater",IF(AND(P795&gt;=5,P795&lt;=10),"Between","Less than"))</f>
        <v>Greater</v>
      </c>
      <c r="R795" s="222" t="str">
        <f t="array" ref="R795">CONCATENATE(T795,"+",D795,"+",Q795)</f>
        <v>Open++Greater</v>
      </c>
      <c r="S795" s="222" t="b">
        <f t="array" ref="S795">IF(K795='Defects Status'!$N$2,"True")</f>
        <v>0</v>
      </c>
      <c r="T795" s="222" t="str">
        <f t="array" ref="T795">IF(C795 &lt;&gt; "Ready for Re-test",IF(C795 &lt;&gt; "Closed","Open","Closed"),"Ready for Re-test")</f>
        <v>Open</v>
      </c>
    </row>
    <row r="796" spans="12:20" x14ac:dyDescent="0.2">
      <c r="L796" s="222" t="str">
        <f t="array" ref="L796">CONCATENATE(C796,"+",D796)</f>
        <v>+</v>
      </c>
      <c r="M796" s="222" t="b">
        <f t="array" ref="M796">IF(H796=38923,"True")</f>
        <v>0</v>
      </c>
      <c r="N796" s="222" t="b">
        <f t="array" ref="N796">IF(K796=38923,"True")</f>
        <v>0</v>
      </c>
      <c r="O796" s="222" t="b">
        <f t="array" ref="O796">IF(H796='Defects Status'!$N$2,"True")</f>
        <v>0</v>
      </c>
      <c r="P796" s="223">
        <f t="array" ref="P796">'Defects Status'!$N$2-'All Defects'!H796</f>
        <v>39001</v>
      </c>
      <c r="Q796" s="222" t="str">
        <f t="array" ref="Q796">IF(P796&gt;10,"Greater",IF(AND(P796&gt;=5,P796&lt;=10),"Between","Less than"))</f>
        <v>Greater</v>
      </c>
      <c r="R796" s="222" t="str">
        <f t="array" ref="R796">CONCATENATE(T796,"+",D796,"+",Q796)</f>
        <v>Open++Greater</v>
      </c>
      <c r="S796" s="222" t="b">
        <f t="array" ref="S796">IF(K796='Defects Status'!$N$2,"True")</f>
        <v>0</v>
      </c>
      <c r="T796" s="222" t="str">
        <f t="array" ref="T796">IF(C796 &lt;&gt; "Ready for Re-test",IF(C796 &lt;&gt; "Closed","Open","Closed"),"Ready for Re-test")</f>
        <v>Open</v>
      </c>
    </row>
    <row r="797" spans="12:20" x14ac:dyDescent="0.2">
      <c r="L797" s="222" t="str">
        <f t="array" ref="L797">CONCATENATE(C797,"+",D797)</f>
        <v>+</v>
      </c>
      <c r="M797" s="222" t="b">
        <f t="array" ref="M797">IF(H797=38923,"True")</f>
        <v>0</v>
      </c>
      <c r="N797" s="222" t="b">
        <f t="array" ref="N797">IF(K797=38923,"True")</f>
        <v>0</v>
      </c>
      <c r="O797" s="222" t="b">
        <f t="array" ref="O797">IF(H797='Defects Status'!$N$2,"True")</f>
        <v>0</v>
      </c>
      <c r="P797" s="223">
        <f t="array" ref="P797">'Defects Status'!$N$2-'All Defects'!H797</f>
        <v>39001</v>
      </c>
      <c r="Q797" s="222" t="str">
        <f t="array" ref="Q797">IF(P797&gt;10,"Greater",IF(AND(P797&gt;=5,P797&lt;=10),"Between","Less than"))</f>
        <v>Greater</v>
      </c>
      <c r="R797" s="222" t="str">
        <f t="array" ref="R797">CONCATENATE(T797,"+",D797,"+",Q797)</f>
        <v>Open++Greater</v>
      </c>
      <c r="S797" s="222" t="b">
        <f t="array" ref="S797">IF(K797='Defects Status'!$N$2,"True")</f>
        <v>0</v>
      </c>
      <c r="T797" s="222" t="str">
        <f t="array" ref="T797">IF(C797 &lt;&gt; "Ready for Re-test",IF(C797 &lt;&gt; "Closed","Open","Closed"),"Ready for Re-test")</f>
        <v>Open</v>
      </c>
    </row>
    <row r="798" spans="12:20" x14ac:dyDescent="0.2">
      <c r="L798" s="222" t="str">
        <f t="array" ref="L798">CONCATENATE(C798,"+",D798)</f>
        <v>+</v>
      </c>
      <c r="M798" s="222" t="b">
        <f t="array" ref="M798">IF(H798=38923,"True")</f>
        <v>0</v>
      </c>
      <c r="N798" s="222" t="b">
        <f t="array" ref="N798">IF(K798=38923,"True")</f>
        <v>0</v>
      </c>
      <c r="O798" s="222" t="b">
        <f t="array" ref="O798">IF(H798='Defects Status'!$N$2,"True")</f>
        <v>0</v>
      </c>
      <c r="P798" s="223">
        <f t="array" ref="P798">'Defects Status'!$N$2-'All Defects'!H798</f>
        <v>39001</v>
      </c>
      <c r="Q798" s="222" t="str">
        <f t="array" ref="Q798">IF(P798&gt;10,"Greater",IF(AND(P798&gt;=5,P798&lt;=10),"Between","Less than"))</f>
        <v>Greater</v>
      </c>
      <c r="R798" s="222" t="str">
        <f t="array" ref="R798">CONCATENATE(T798,"+",D798,"+",Q798)</f>
        <v>Open++Greater</v>
      </c>
      <c r="S798" s="222" t="b">
        <f t="array" ref="S798">IF(K798='Defects Status'!$N$2,"True")</f>
        <v>0</v>
      </c>
      <c r="T798" s="222" t="str">
        <f t="array" ref="T798">IF(C798 &lt;&gt; "Ready for Re-test",IF(C798 &lt;&gt; "Closed","Open","Closed"),"Ready for Re-test")</f>
        <v>Open</v>
      </c>
    </row>
    <row r="799" spans="12:20" x14ac:dyDescent="0.2">
      <c r="L799" s="222" t="str">
        <f t="array" ref="L799">CONCATENATE(C799,"+",D799)</f>
        <v>+</v>
      </c>
      <c r="M799" s="222" t="b">
        <f t="array" ref="M799">IF(H799=38923,"True")</f>
        <v>0</v>
      </c>
      <c r="N799" s="222" t="b">
        <f t="array" ref="N799">IF(K799=38923,"True")</f>
        <v>0</v>
      </c>
      <c r="O799" s="222" t="b">
        <f t="array" ref="O799">IF(H799='Defects Status'!$N$2,"True")</f>
        <v>0</v>
      </c>
      <c r="P799" s="223">
        <f t="array" ref="P799">'Defects Status'!$N$2-'All Defects'!H799</f>
        <v>39001</v>
      </c>
      <c r="Q799" s="222" t="str">
        <f t="array" ref="Q799">IF(P799&gt;10,"Greater",IF(AND(P799&gt;=5,P799&lt;=10),"Between","Less than"))</f>
        <v>Greater</v>
      </c>
      <c r="R799" s="222" t="str">
        <f t="array" ref="R799">CONCATENATE(T799,"+",D799,"+",Q799)</f>
        <v>Open++Greater</v>
      </c>
      <c r="S799" s="222" t="b">
        <f t="array" ref="S799">IF(K799='Defects Status'!$N$2,"True")</f>
        <v>0</v>
      </c>
      <c r="T799" s="222" t="str">
        <f t="array" ref="T799">IF(C799 &lt;&gt; "Ready for Re-test",IF(C799 &lt;&gt; "Closed","Open","Closed"),"Ready for Re-test")</f>
        <v>Open</v>
      </c>
    </row>
    <row r="800" spans="12:20" x14ac:dyDescent="0.2">
      <c r="L800" s="222" t="str">
        <f t="array" ref="L800">CONCATENATE(C800,"+",D800)</f>
        <v>+</v>
      </c>
      <c r="M800" s="222" t="b">
        <f t="array" ref="M800">IF(H800=38923,"True")</f>
        <v>0</v>
      </c>
      <c r="N800" s="222" t="b">
        <f t="array" ref="N800">IF(K800=38923,"True")</f>
        <v>0</v>
      </c>
      <c r="O800" s="222" t="b">
        <f t="array" ref="O800">IF(H800='Defects Status'!$N$2,"True")</f>
        <v>0</v>
      </c>
      <c r="P800" s="223">
        <f t="array" ref="P800">'Defects Status'!$N$2-'All Defects'!H800</f>
        <v>39001</v>
      </c>
      <c r="Q800" s="222" t="str">
        <f t="array" ref="Q800">IF(P800&gt;10,"Greater",IF(AND(P800&gt;=5,P800&lt;=10),"Between","Less than"))</f>
        <v>Greater</v>
      </c>
      <c r="R800" s="222" t="str">
        <f t="array" ref="R800">CONCATENATE(T800,"+",D800,"+",Q800)</f>
        <v>Open++Greater</v>
      </c>
      <c r="S800" s="222" t="b">
        <f t="array" ref="S800">IF(K800='Defects Status'!$N$2,"True")</f>
        <v>0</v>
      </c>
      <c r="T800" s="222" t="str">
        <f t="array" ref="T800">IF(C800 &lt;&gt; "Ready for Re-test",IF(C800 &lt;&gt; "Closed","Open","Closed"),"Ready for Re-test")</f>
        <v>Open</v>
      </c>
    </row>
    <row r="801" spans="12:20" x14ac:dyDescent="0.2">
      <c r="L801" s="222" t="str">
        <f t="array" ref="L801">CONCATENATE(C801,"+",D801)</f>
        <v>+</v>
      </c>
      <c r="M801" s="222" t="b">
        <f t="array" ref="M801">IF(H801=38923,"True")</f>
        <v>0</v>
      </c>
      <c r="N801" s="222" t="b">
        <f t="array" ref="N801">IF(K801=38923,"True")</f>
        <v>0</v>
      </c>
      <c r="O801" s="222" t="b">
        <f t="array" ref="O801">IF(H801='Defects Status'!$N$2,"True")</f>
        <v>0</v>
      </c>
      <c r="P801" s="223">
        <f t="array" ref="P801">'Defects Status'!$N$2-'All Defects'!H801</f>
        <v>39001</v>
      </c>
      <c r="Q801" s="222" t="str">
        <f t="array" ref="Q801">IF(P801&gt;10,"Greater",IF(AND(P801&gt;=5,P801&lt;=10),"Between","Less than"))</f>
        <v>Greater</v>
      </c>
      <c r="R801" s="222" t="str">
        <f t="array" ref="R801">CONCATENATE(T801,"+",D801,"+",Q801)</f>
        <v>Open++Greater</v>
      </c>
      <c r="S801" s="222" t="b">
        <f t="array" ref="S801">IF(K801='Defects Status'!$N$2,"True")</f>
        <v>0</v>
      </c>
      <c r="T801" s="222" t="str">
        <f t="array" ref="T801">IF(C801 &lt;&gt; "Ready for Re-test",IF(C801 &lt;&gt; "Closed","Open","Closed"),"Ready for Re-test")</f>
        <v>Open</v>
      </c>
    </row>
    <row r="802" spans="12:20" x14ac:dyDescent="0.2">
      <c r="L802" s="222" t="str">
        <f t="array" ref="L802">CONCATENATE(C802,"+",D802)</f>
        <v>+</v>
      </c>
      <c r="M802" s="222" t="b">
        <f t="array" ref="M802">IF(H802=38923,"True")</f>
        <v>0</v>
      </c>
      <c r="N802" s="222" t="b">
        <f t="array" ref="N802">IF(K802=38923,"True")</f>
        <v>0</v>
      </c>
      <c r="O802" s="222" t="b">
        <f t="array" ref="O802">IF(H802='Defects Status'!$N$2,"True")</f>
        <v>0</v>
      </c>
      <c r="P802" s="223">
        <f t="array" ref="P802">'Defects Status'!$N$2-'All Defects'!H802</f>
        <v>39001</v>
      </c>
      <c r="Q802" s="222" t="str">
        <f t="array" ref="Q802">IF(P802&gt;10,"Greater",IF(AND(P802&gt;=5,P802&lt;=10),"Between","Less than"))</f>
        <v>Greater</v>
      </c>
      <c r="R802" s="222" t="str">
        <f t="array" ref="R802">CONCATENATE(T802,"+",D802,"+",Q802)</f>
        <v>Open++Greater</v>
      </c>
      <c r="S802" s="222" t="b">
        <f t="array" ref="S802">IF(K802='Defects Status'!$N$2,"True")</f>
        <v>0</v>
      </c>
      <c r="T802" s="222" t="str">
        <f t="array" ref="T802">IF(C802 &lt;&gt; "Ready for Re-test",IF(C802 &lt;&gt; "Closed","Open","Closed"),"Ready for Re-test")</f>
        <v>Open</v>
      </c>
    </row>
    <row r="803" spans="12:20" x14ac:dyDescent="0.2">
      <c r="L803" s="222" t="str">
        <f t="array" ref="L803">CONCATENATE(C803,"+",D803)</f>
        <v>+</v>
      </c>
      <c r="M803" s="222" t="b">
        <f t="array" ref="M803">IF(H803=38923,"True")</f>
        <v>0</v>
      </c>
      <c r="N803" s="222" t="b">
        <f t="array" ref="N803">IF(K803=38923,"True")</f>
        <v>0</v>
      </c>
      <c r="O803" s="222" t="b">
        <f t="array" ref="O803">IF(H803='Defects Status'!$N$2,"True")</f>
        <v>0</v>
      </c>
      <c r="P803" s="223">
        <f t="array" ref="P803">'Defects Status'!$N$2-'All Defects'!H803</f>
        <v>39001</v>
      </c>
      <c r="Q803" s="222" t="str">
        <f t="array" ref="Q803">IF(P803&gt;10,"Greater",IF(AND(P803&gt;=5,P803&lt;=10),"Between","Less than"))</f>
        <v>Greater</v>
      </c>
      <c r="R803" s="222" t="str">
        <f t="array" ref="R803">CONCATENATE(T803,"+",D803,"+",Q803)</f>
        <v>Open++Greater</v>
      </c>
      <c r="S803" s="222" t="b">
        <f t="array" ref="S803">IF(K803='Defects Status'!$N$2,"True")</f>
        <v>0</v>
      </c>
      <c r="T803" s="222" t="str">
        <f t="array" ref="T803">IF(C803 &lt;&gt; "Ready for Re-test",IF(C803 &lt;&gt; "Closed","Open","Closed"),"Ready for Re-test")</f>
        <v>Open</v>
      </c>
    </row>
    <row r="804" spans="12:20" x14ac:dyDescent="0.2">
      <c r="L804" s="222" t="str">
        <f t="array" ref="L804">CONCATENATE(C804,"+",D804)</f>
        <v>+</v>
      </c>
      <c r="M804" s="222" t="b">
        <f t="array" ref="M804">IF(H804=38923,"True")</f>
        <v>0</v>
      </c>
      <c r="N804" s="222" t="b">
        <f t="array" ref="N804">IF(K804=38923,"True")</f>
        <v>0</v>
      </c>
      <c r="O804" s="222" t="b">
        <f t="array" ref="O804">IF(H804='Defects Status'!$N$2,"True")</f>
        <v>0</v>
      </c>
      <c r="P804" s="223">
        <f t="array" ref="P804">'Defects Status'!$N$2-'All Defects'!H804</f>
        <v>39001</v>
      </c>
      <c r="Q804" s="222" t="str">
        <f t="array" ref="Q804">IF(P804&gt;10,"Greater",IF(AND(P804&gt;=5,P804&lt;=10),"Between","Less than"))</f>
        <v>Greater</v>
      </c>
      <c r="R804" s="222" t="str">
        <f t="array" ref="R804">CONCATENATE(T804,"+",D804,"+",Q804)</f>
        <v>Open++Greater</v>
      </c>
      <c r="S804" s="222" t="b">
        <f t="array" ref="S804">IF(K804='Defects Status'!$N$2,"True")</f>
        <v>0</v>
      </c>
      <c r="T804" s="222" t="str">
        <f t="array" ref="T804">IF(C804 &lt;&gt; "Ready for Re-test",IF(C804 &lt;&gt; "Closed","Open","Closed"),"Ready for Re-test")</f>
        <v>Open</v>
      </c>
    </row>
    <row r="805" spans="12:20" x14ac:dyDescent="0.2">
      <c r="L805" s="222" t="str">
        <f t="array" ref="L805">CONCATENATE(C805,"+",D805)</f>
        <v>+</v>
      </c>
      <c r="M805" s="222" t="b">
        <f t="array" ref="M805">IF(H805=38923,"True")</f>
        <v>0</v>
      </c>
      <c r="N805" s="222" t="b">
        <f t="array" ref="N805">IF(K805=38923,"True")</f>
        <v>0</v>
      </c>
      <c r="O805" s="222" t="b">
        <f t="array" ref="O805">IF(H805='Defects Status'!$N$2,"True")</f>
        <v>0</v>
      </c>
      <c r="P805" s="223">
        <f t="array" ref="P805">'Defects Status'!$N$2-'All Defects'!H805</f>
        <v>39001</v>
      </c>
      <c r="Q805" s="222" t="str">
        <f t="array" ref="Q805">IF(P805&gt;10,"Greater",IF(AND(P805&gt;=5,P805&lt;=10),"Between","Less than"))</f>
        <v>Greater</v>
      </c>
      <c r="R805" s="222" t="str">
        <f t="array" ref="R805">CONCATENATE(T805,"+",D805,"+",Q805)</f>
        <v>Open++Greater</v>
      </c>
      <c r="S805" s="222" t="b">
        <f t="array" ref="S805">IF(K805='Defects Status'!$N$2,"True")</f>
        <v>0</v>
      </c>
      <c r="T805" s="222" t="str">
        <f t="array" ref="T805">IF(C805 &lt;&gt; "Ready for Re-test",IF(C805 &lt;&gt; "Closed","Open","Closed"),"Ready for Re-test")</f>
        <v>Open</v>
      </c>
    </row>
    <row r="806" spans="12:20" x14ac:dyDescent="0.2">
      <c r="L806" s="222" t="str">
        <f t="array" ref="L806">CONCATENATE(C806,"+",D806)</f>
        <v>+</v>
      </c>
      <c r="M806" s="222" t="b">
        <f t="array" ref="M806">IF(H806=38923,"True")</f>
        <v>0</v>
      </c>
      <c r="N806" s="222" t="b">
        <f t="array" ref="N806">IF(K806=38923,"True")</f>
        <v>0</v>
      </c>
      <c r="O806" s="222" t="b">
        <f t="array" ref="O806">IF(H806='Defects Status'!$N$2,"True")</f>
        <v>0</v>
      </c>
      <c r="P806" s="223">
        <f t="array" ref="P806">'Defects Status'!$N$2-'All Defects'!H806</f>
        <v>39001</v>
      </c>
      <c r="Q806" s="222" t="str">
        <f t="array" ref="Q806">IF(P806&gt;10,"Greater",IF(AND(P806&gt;=5,P806&lt;=10),"Between","Less than"))</f>
        <v>Greater</v>
      </c>
      <c r="R806" s="222" t="str">
        <f t="array" ref="R806">CONCATENATE(T806,"+",D806,"+",Q806)</f>
        <v>Open++Greater</v>
      </c>
      <c r="S806" s="222" t="b">
        <f t="array" ref="S806">IF(K806='Defects Status'!$N$2,"True")</f>
        <v>0</v>
      </c>
      <c r="T806" s="222" t="str">
        <f t="array" ref="T806">IF(C806 &lt;&gt; "Ready for Re-test",IF(C806 &lt;&gt; "Closed","Open","Closed"),"Ready for Re-test")</f>
        <v>Open</v>
      </c>
    </row>
    <row r="807" spans="12:20" x14ac:dyDescent="0.2">
      <c r="L807" s="222" t="str">
        <f t="array" ref="L807">CONCATENATE(C807,"+",D807)</f>
        <v>+</v>
      </c>
      <c r="M807" s="222" t="b">
        <f t="array" ref="M807">IF(H807=38923,"True")</f>
        <v>0</v>
      </c>
      <c r="N807" s="222" t="b">
        <f t="array" ref="N807">IF(K807=38923,"True")</f>
        <v>0</v>
      </c>
      <c r="O807" s="222" t="b">
        <f t="array" ref="O807">IF(H807='Defects Status'!$N$2,"True")</f>
        <v>0</v>
      </c>
      <c r="P807" s="223">
        <f t="array" ref="P807">'Defects Status'!$N$2-'All Defects'!H807</f>
        <v>39001</v>
      </c>
      <c r="Q807" s="222" t="str">
        <f t="array" ref="Q807">IF(P807&gt;10,"Greater",IF(AND(P807&gt;=5,P807&lt;=10),"Between","Less than"))</f>
        <v>Greater</v>
      </c>
      <c r="R807" s="222" t="str">
        <f t="array" ref="R807">CONCATENATE(T807,"+",D807,"+",Q807)</f>
        <v>Open++Greater</v>
      </c>
      <c r="S807" s="222" t="b">
        <f t="array" ref="S807">IF(K807='Defects Status'!$N$2,"True")</f>
        <v>0</v>
      </c>
      <c r="T807" s="222" t="str">
        <f t="array" ref="T807">IF(C807 &lt;&gt; "Ready for Re-test",IF(C807 &lt;&gt; "Closed","Open","Closed"),"Ready for Re-test")</f>
        <v>Open</v>
      </c>
    </row>
    <row r="808" spans="12:20" x14ac:dyDescent="0.2">
      <c r="L808" s="222" t="str">
        <f t="array" ref="L808">CONCATENATE(C808,"+",D808)</f>
        <v>+</v>
      </c>
      <c r="M808" s="222" t="b">
        <f t="array" ref="M808">IF(H808=38923,"True")</f>
        <v>0</v>
      </c>
      <c r="N808" s="222" t="b">
        <f t="array" ref="N808">IF(K808=38923,"True")</f>
        <v>0</v>
      </c>
      <c r="O808" s="222" t="b">
        <f t="array" ref="O808">IF(H808='Defects Status'!$N$2,"True")</f>
        <v>0</v>
      </c>
      <c r="P808" s="223">
        <f t="array" ref="P808">'Defects Status'!$N$2-'All Defects'!H808</f>
        <v>39001</v>
      </c>
      <c r="Q808" s="222" t="str">
        <f t="array" ref="Q808">IF(P808&gt;10,"Greater",IF(AND(P808&gt;=5,P808&lt;=10),"Between","Less than"))</f>
        <v>Greater</v>
      </c>
      <c r="R808" s="222" t="str">
        <f t="array" ref="R808">CONCATENATE(T808,"+",D808,"+",Q808)</f>
        <v>Open++Greater</v>
      </c>
      <c r="S808" s="222" t="b">
        <f t="array" ref="S808">IF(K808='Defects Status'!$N$2,"True")</f>
        <v>0</v>
      </c>
      <c r="T808" s="222" t="str">
        <f t="array" ref="T808">IF(C808 &lt;&gt; "Ready for Re-test",IF(C808 &lt;&gt; "Closed","Open","Closed"),"Ready for Re-test")</f>
        <v>Open</v>
      </c>
    </row>
    <row r="809" spans="12:20" x14ac:dyDescent="0.2">
      <c r="L809" s="222" t="str">
        <f t="array" ref="L809">CONCATENATE(C809,"+",D809)</f>
        <v>+</v>
      </c>
      <c r="M809" s="222" t="b">
        <f t="array" ref="M809">IF(H809=38923,"True")</f>
        <v>0</v>
      </c>
      <c r="N809" s="222" t="b">
        <f t="array" ref="N809">IF(K809=38923,"True")</f>
        <v>0</v>
      </c>
      <c r="O809" s="222" t="b">
        <f t="array" ref="O809">IF(H809='Defects Status'!$N$2,"True")</f>
        <v>0</v>
      </c>
      <c r="P809" s="223">
        <f t="array" ref="P809">'Defects Status'!$N$2-'All Defects'!H809</f>
        <v>39001</v>
      </c>
      <c r="Q809" s="222" t="str">
        <f t="array" ref="Q809">IF(P809&gt;10,"Greater",IF(AND(P809&gt;=5,P809&lt;=10),"Between","Less than"))</f>
        <v>Greater</v>
      </c>
      <c r="R809" s="222" t="str">
        <f t="array" ref="R809">CONCATENATE(T809,"+",D809,"+",Q809)</f>
        <v>Open++Greater</v>
      </c>
      <c r="S809" s="222" t="b">
        <f t="array" ref="S809">IF(K809='Defects Status'!$N$2,"True")</f>
        <v>0</v>
      </c>
      <c r="T809" s="222" t="str">
        <f t="array" ref="T809">IF(C809 &lt;&gt; "Ready for Re-test",IF(C809 &lt;&gt; "Closed","Open","Closed"),"Ready for Re-test")</f>
        <v>Open</v>
      </c>
    </row>
    <row r="810" spans="12:20" x14ac:dyDescent="0.2">
      <c r="L810" s="222" t="str">
        <f t="array" ref="L810">CONCATENATE(C810,"+",D810)</f>
        <v>+</v>
      </c>
      <c r="M810" s="222" t="b">
        <f t="array" ref="M810">IF(H810=38923,"True")</f>
        <v>0</v>
      </c>
      <c r="N810" s="222" t="b">
        <f t="array" ref="N810">IF(K810=38923,"True")</f>
        <v>0</v>
      </c>
      <c r="O810" s="222" t="b">
        <f t="array" ref="O810">IF(H810='Defects Status'!$N$2,"True")</f>
        <v>0</v>
      </c>
      <c r="P810" s="223">
        <f t="array" ref="P810">'Defects Status'!$N$2-'All Defects'!H810</f>
        <v>39001</v>
      </c>
      <c r="Q810" s="222" t="str">
        <f t="array" ref="Q810">IF(P810&gt;10,"Greater",IF(AND(P810&gt;=5,P810&lt;=10),"Between","Less than"))</f>
        <v>Greater</v>
      </c>
      <c r="R810" s="222" t="str">
        <f t="array" ref="R810">CONCATENATE(T810,"+",D810,"+",Q810)</f>
        <v>Open++Greater</v>
      </c>
      <c r="S810" s="222" t="b">
        <f t="array" ref="S810">IF(K810='Defects Status'!$N$2,"True")</f>
        <v>0</v>
      </c>
      <c r="T810" s="222" t="str">
        <f t="array" ref="T810">IF(C810 &lt;&gt; "Ready for Re-test",IF(C810 &lt;&gt; "Closed","Open","Closed"),"Ready for Re-test")</f>
        <v>Open</v>
      </c>
    </row>
    <row r="811" spans="12:20" x14ac:dyDescent="0.2">
      <c r="L811" s="222" t="str">
        <f t="array" ref="L811">CONCATENATE(C811,"+",D811)</f>
        <v>+</v>
      </c>
      <c r="M811" s="222" t="b">
        <f t="array" ref="M811">IF(H811=38923,"True")</f>
        <v>0</v>
      </c>
      <c r="N811" s="222" t="b">
        <f t="array" ref="N811">IF(K811=38923,"True")</f>
        <v>0</v>
      </c>
      <c r="O811" s="222" t="b">
        <f t="array" ref="O811">IF(H811='Defects Status'!$N$2,"True")</f>
        <v>0</v>
      </c>
      <c r="P811" s="223">
        <f t="array" ref="P811">'Defects Status'!$N$2-'All Defects'!H811</f>
        <v>39001</v>
      </c>
      <c r="Q811" s="222" t="str">
        <f t="array" ref="Q811">IF(P811&gt;10,"Greater",IF(AND(P811&gt;=5,P811&lt;=10),"Between","Less than"))</f>
        <v>Greater</v>
      </c>
      <c r="R811" s="222" t="str">
        <f t="array" ref="R811">CONCATENATE(T811,"+",D811,"+",Q811)</f>
        <v>Open++Greater</v>
      </c>
      <c r="S811" s="222" t="b">
        <f t="array" ref="S811">IF(K811='Defects Status'!$N$2,"True")</f>
        <v>0</v>
      </c>
      <c r="T811" s="222" t="str">
        <f t="array" ref="T811">IF(C811 &lt;&gt; "Ready for Re-test",IF(C811 &lt;&gt; "Closed","Open","Closed"),"Ready for Re-test")</f>
        <v>Open</v>
      </c>
    </row>
    <row r="812" spans="12:20" x14ac:dyDescent="0.2">
      <c r="L812" s="222" t="str">
        <f t="array" ref="L812">CONCATENATE(C812,"+",D812)</f>
        <v>+</v>
      </c>
      <c r="M812" s="222" t="b">
        <f t="array" ref="M812">IF(H812=38923,"True")</f>
        <v>0</v>
      </c>
      <c r="N812" s="222" t="b">
        <f t="array" ref="N812">IF(K812=38923,"True")</f>
        <v>0</v>
      </c>
      <c r="O812" s="222" t="b">
        <f t="array" ref="O812">IF(H812='Defects Status'!$N$2,"True")</f>
        <v>0</v>
      </c>
      <c r="P812" s="223">
        <f t="array" ref="P812">'Defects Status'!$N$2-'All Defects'!H812</f>
        <v>39001</v>
      </c>
      <c r="Q812" s="222" t="str">
        <f t="array" ref="Q812">IF(P812&gt;10,"Greater",IF(AND(P812&gt;=5,P812&lt;=10),"Between","Less than"))</f>
        <v>Greater</v>
      </c>
      <c r="R812" s="222" t="str">
        <f t="array" ref="R812">CONCATENATE(T812,"+",D812,"+",Q812)</f>
        <v>Open++Greater</v>
      </c>
      <c r="S812" s="222" t="b">
        <f t="array" ref="S812">IF(K812='Defects Status'!$N$2,"True")</f>
        <v>0</v>
      </c>
      <c r="T812" s="222" t="str">
        <f t="array" ref="T812">IF(C812 &lt;&gt; "Ready for Re-test",IF(C812 &lt;&gt; "Closed","Open","Closed"),"Ready for Re-test")</f>
        <v>Open</v>
      </c>
    </row>
    <row r="813" spans="12:20" x14ac:dyDescent="0.2">
      <c r="L813" s="222" t="str">
        <f t="array" ref="L813">CONCATENATE(C813,"+",D813)</f>
        <v>+</v>
      </c>
      <c r="M813" s="222" t="b">
        <f t="array" ref="M813">IF(H813=38923,"True")</f>
        <v>0</v>
      </c>
      <c r="N813" s="222" t="b">
        <f t="array" ref="N813">IF(K813=38923,"True")</f>
        <v>0</v>
      </c>
      <c r="O813" s="222" t="b">
        <f t="array" ref="O813">IF(H813='Defects Status'!$N$2,"True")</f>
        <v>0</v>
      </c>
      <c r="P813" s="223">
        <f t="array" ref="P813">'Defects Status'!$N$2-'All Defects'!H813</f>
        <v>39001</v>
      </c>
      <c r="Q813" s="222" t="str">
        <f t="array" ref="Q813">IF(P813&gt;10,"Greater",IF(AND(P813&gt;=5,P813&lt;=10),"Between","Less than"))</f>
        <v>Greater</v>
      </c>
      <c r="R813" s="222" t="str">
        <f t="array" ref="R813">CONCATENATE(T813,"+",D813,"+",Q813)</f>
        <v>Open++Greater</v>
      </c>
      <c r="S813" s="222" t="b">
        <f t="array" ref="S813">IF(K813='Defects Status'!$N$2,"True")</f>
        <v>0</v>
      </c>
      <c r="T813" s="222" t="str">
        <f t="array" ref="T813">IF(C813 &lt;&gt; "Ready for Re-test",IF(C813 &lt;&gt; "Closed","Open","Closed"),"Ready for Re-test")</f>
        <v>Open</v>
      </c>
    </row>
    <row r="814" spans="12:20" x14ac:dyDescent="0.2">
      <c r="L814" s="222" t="str">
        <f t="array" ref="L814">CONCATENATE(C814,"+",D814)</f>
        <v>+</v>
      </c>
      <c r="M814" s="222" t="b">
        <f t="array" ref="M814">IF(H814=38923,"True")</f>
        <v>0</v>
      </c>
      <c r="N814" s="222" t="b">
        <f t="array" ref="N814">IF(K814=38923,"True")</f>
        <v>0</v>
      </c>
      <c r="O814" s="222" t="b">
        <f t="array" ref="O814">IF(H814='Defects Status'!$N$2,"True")</f>
        <v>0</v>
      </c>
      <c r="P814" s="223">
        <f t="array" ref="P814">'Defects Status'!$N$2-'All Defects'!H814</f>
        <v>39001</v>
      </c>
      <c r="Q814" s="222" t="str">
        <f t="array" ref="Q814">IF(P814&gt;10,"Greater",IF(AND(P814&gt;=5,P814&lt;=10),"Between","Less than"))</f>
        <v>Greater</v>
      </c>
      <c r="R814" s="222" t="str">
        <f t="array" ref="R814">CONCATENATE(T814,"+",D814,"+",Q814)</f>
        <v>Open++Greater</v>
      </c>
      <c r="S814" s="222" t="b">
        <f t="array" ref="S814">IF(K814='Defects Status'!$N$2,"True")</f>
        <v>0</v>
      </c>
      <c r="T814" s="222" t="str">
        <f t="array" ref="T814">IF(C814 &lt;&gt; "Ready for Re-test",IF(C814 &lt;&gt; "Closed","Open","Closed"),"Ready for Re-test")</f>
        <v>Open</v>
      </c>
    </row>
    <row r="815" spans="12:20" x14ac:dyDescent="0.2">
      <c r="L815" s="222" t="str">
        <f t="array" ref="L815">CONCATENATE(C815,"+",D815)</f>
        <v>+</v>
      </c>
      <c r="M815" s="222" t="b">
        <f t="array" ref="M815">IF(H815=38923,"True")</f>
        <v>0</v>
      </c>
      <c r="N815" s="222" t="b">
        <f t="array" ref="N815">IF(K815=38923,"True")</f>
        <v>0</v>
      </c>
      <c r="O815" s="222" t="b">
        <f t="array" ref="O815">IF(H815='Defects Status'!$N$2,"True")</f>
        <v>0</v>
      </c>
      <c r="P815" s="223">
        <f t="array" ref="P815">'Defects Status'!$N$2-'All Defects'!H815</f>
        <v>39001</v>
      </c>
      <c r="Q815" s="222" t="str">
        <f t="array" ref="Q815">IF(P815&gt;10,"Greater",IF(AND(P815&gt;=5,P815&lt;=10),"Between","Less than"))</f>
        <v>Greater</v>
      </c>
      <c r="R815" s="222" t="str">
        <f t="array" ref="R815">CONCATENATE(T815,"+",D815,"+",Q815)</f>
        <v>Open++Greater</v>
      </c>
      <c r="S815" s="222" t="b">
        <f t="array" ref="S815">IF(K815='Defects Status'!$N$2,"True")</f>
        <v>0</v>
      </c>
      <c r="T815" s="222" t="str">
        <f t="array" ref="T815">IF(C815 &lt;&gt; "Ready for Re-test",IF(C815 &lt;&gt; "Closed","Open","Closed"),"Ready for Re-test")</f>
        <v>Open</v>
      </c>
    </row>
    <row r="816" spans="12:20" x14ac:dyDescent="0.2">
      <c r="L816" s="222" t="str">
        <f t="array" ref="L816">CONCATENATE(C816,"+",D816)</f>
        <v>+</v>
      </c>
      <c r="M816" s="222" t="b">
        <f t="array" ref="M816">IF(H816=38923,"True")</f>
        <v>0</v>
      </c>
      <c r="N816" s="222" t="b">
        <f t="array" ref="N816">IF(K816=38923,"True")</f>
        <v>0</v>
      </c>
      <c r="O816" s="222" t="b">
        <f t="array" ref="O816">IF(H816='Defects Status'!$N$2,"True")</f>
        <v>0</v>
      </c>
      <c r="P816" s="223">
        <f t="array" ref="P816">'Defects Status'!$N$2-'All Defects'!H816</f>
        <v>39001</v>
      </c>
      <c r="Q816" s="222" t="str">
        <f t="array" ref="Q816">IF(P816&gt;10,"Greater",IF(AND(P816&gt;=5,P816&lt;=10),"Between","Less than"))</f>
        <v>Greater</v>
      </c>
      <c r="R816" s="222" t="str">
        <f t="array" ref="R816">CONCATENATE(T816,"+",D816,"+",Q816)</f>
        <v>Open++Greater</v>
      </c>
      <c r="S816" s="222" t="b">
        <f t="array" ref="S816">IF(K816='Defects Status'!$N$2,"True")</f>
        <v>0</v>
      </c>
      <c r="T816" s="222" t="str">
        <f t="array" ref="T816">IF(C816 &lt;&gt; "Ready for Re-test",IF(C816 &lt;&gt; "Closed","Open","Closed"),"Ready for Re-test")</f>
        <v>Open</v>
      </c>
    </row>
    <row r="817" spans="12:20" x14ac:dyDescent="0.2">
      <c r="L817" s="222" t="str">
        <f t="array" ref="L817">CONCATENATE(C817,"+",D817)</f>
        <v>+</v>
      </c>
      <c r="M817" s="222" t="b">
        <f t="array" ref="M817">IF(H817=38923,"True")</f>
        <v>0</v>
      </c>
      <c r="N817" s="222" t="b">
        <f t="array" ref="N817">IF(K817=38923,"True")</f>
        <v>0</v>
      </c>
      <c r="O817" s="222" t="b">
        <f t="array" ref="O817">IF(H817='Defects Status'!$N$2,"True")</f>
        <v>0</v>
      </c>
      <c r="P817" s="223">
        <f t="array" ref="P817">'Defects Status'!$N$2-'All Defects'!H817</f>
        <v>39001</v>
      </c>
      <c r="Q817" s="222" t="str">
        <f t="array" ref="Q817">IF(P817&gt;10,"Greater",IF(AND(P817&gt;=5,P817&lt;=10),"Between","Less than"))</f>
        <v>Greater</v>
      </c>
      <c r="R817" s="222" t="str">
        <f t="array" ref="R817">CONCATENATE(T817,"+",D817,"+",Q817)</f>
        <v>Open++Greater</v>
      </c>
      <c r="S817" s="222" t="b">
        <f t="array" ref="S817">IF(K817='Defects Status'!$N$2,"True")</f>
        <v>0</v>
      </c>
      <c r="T817" s="222" t="str">
        <f t="array" ref="T817">IF(C817 &lt;&gt; "Ready for Re-test",IF(C817 &lt;&gt; "Closed","Open","Closed"),"Ready for Re-test")</f>
        <v>Open</v>
      </c>
    </row>
    <row r="818" spans="12:20" x14ac:dyDescent="0.2">
      <c r="L818" s="222" t="str">
        <f t="array" ref="L818">CONCATENATE(C818,"+",D818)</f>
        <v>+</v>
      </c>
      <c r="M818" s="222" t="b">
        <f t="array" ref="M818">IF(H818=38923,"True")</f>
        <v>0</v>
      </c>
      <c r="N818" s="222" t="b">
        <f t="array" ref="N818">IF(K818=38923,"True")</f>
        <v>0</v>
      </c>
      <c r="O818" s="222" t="b">
        <f t="array" ref="O818">IF(H818='Defects Status'!$N$2,"True")</f>
        <v>0</v>
      </c>
      <c r="P818" s="223">
        <f t="array" ref="P818">'Defects Status'!$N$2-'All Defects'!H818</f>
        <v>39001</v>
      </c>
      <c r="Q818" s="222" t="str">
        <f t="array" ref="Q818">IF(P818&gt;10,"Greater",IF(AND(P818&gt;=5,P818&lt;=10),"Between","Less than"))</f>
        <v>Greater</v>
      </c>
      <c r="R818" s="222" t="str">
        <f t="array" ref="R818">CONCATENATE(T818,"+",D818,"+",Q818)</f>
        <v>Open++Greater</v>
      </c>
      <c r="S818" s="222" t="b">
        <f t="array" ref="S818">IF(K818='Defects Status'!$N$2,"True")</f>
        <v>0</v>
      </c>
      <c r="T818" s="222" t="str">
        <f t="array" ref="T818">IF(C818 &lt;&gt; "Ready for Re-test",IF(C818 &lt;&gt; "Closed","Open","Closed"),"Ready for Re-test")</f>
        <v>Open</v>
      </c>
    </row>
    <row r="819" spans="12:20" x14ac:dyDescent="0.2">
      <c r="L819" s="222" t="str">
        <f t="array" ref="L819">CONCATENATE(C819,"+",D819)</f>
        <v>+</v>
      </c>
      <c r="M819" s="222" t="b">
        <f t="array" ref="M819">IF(H819=38923,"True")</f>
        <v>0</v>
      </c>
      <c r="N819" s="222" t="b">
        <f t="array" ref="N819">IF(K819=38923,"True")</f>
        <v>0</v>
      </c>
      <c r="O819" s="222" t="b">
        <f t="array" ref="O819">IF(H819='Defects Status'!$N$2,"True")</f>
        <v>0</v>
      </c>
      <c r="P819" s="223">
        <f t="array" ref="P819">'Defects Status'!$N$2-'All Defects'!H819</f>
        <v>39001</v>
      </c>
      <c r="Q819" s="222" t="str">
        <f t="array" ref="Q819">IF(P819&gt;10,"Greater",IF(AND(P819&gt;=5,P819&lt;=10),"Between","Less than"))</f>
        <v>Greater</v>
      </c>
      <c r="R819" s="222" t="str">
        <f t="array" ref="R819">CONCATENATE(T819,"+",D819,"+",Q819)</f>
        <v>Open++Greater</v>
      </c>
      <c r="S819" s="222" t="b">
        <f t="array" ref="S819">IF(K819='Defects Status'!$N$2,"True")</f>
        <v>0</v>
      </c>
      <c r="T819" s="222" t="str">
        <f t="array" ref="T819">IF(C819 &lt;&gt; "Ready for Re-test",IF(C819 &lt;&gt; "Closed","Open","Closed"),"Ready for Re-test")</f>
        <v>Open</v>
      </c>
    </row>
    <row r="820" spans="12:20" x14ac:dyDescent="0.2">
      <c r="L820" s="222" t="str">
        <f t="array" ref="L820">CONCATENATE(C820,"+",D820)</f>
        <v>+</v>
      </c>
      <c r="M820" s="222" t="b">
        <f t="array" ref="M820">IF(H820=38923,"True")</f>
        <v>0</v>
      </c>
      <c r="N820" s="222" t="b">
        <f t="array" ref="N820">IF(K820=38923,"True")</f>
        <v>0</v>
      </c>
      <c r="O820" s="222" t="b">
        <f t="array" ref="O820">IF(H820='Defects Status'!$N$2,"True")</f>
        <v>0</v>
      </c>
      <c r="P820" s="223">
        <f t="array" ref="P820">'Defects Status'!$N$2-'All Defects'!H820</f>
        <v>39001</v>
      </c>
      <c r="Q820" s="222" t="str">
        <f t="array" ref="Q820">IF(P820&gt;10,"Greater",IF(AND(P820&gt;=5,P820&lt;=10),"Between","Less than"))</f>
        <v>Greater</v>
      </c>
      <c r="R820" s="222" t="str">
        <f t="array" ref="R820">CONCATENATE(T820,"+",D820,"+",Q820)</f>
        <v>Open++Greater</v>
      </c>
      <c r="S820" s="222" t="b">
        <f t="array" ref="S820">IF(K820='Defects Status'!$N$2,"True")</f>
        <v>0</v>
      </c>
      <c r="T820" s="222" t="str">
        <f t="array" ref="T820">IF(C820 &lt;&gt; "Ready for Re-test",IF(C820 &lt;&gt; "Closed","Open","Closed"),"Ready for Re-test")</f>
        <v>Open</v>
      </c>
    </row>
    <row r="821" spans="12:20" x14ac:dyDescent="0.2">
      <c r="L821" s="222" t="str">
        <f t="array" ref="L821">CONCATENATE(C821,"+",D821)</f>
        <v>+</v>
      </c>
      <c r="M821" s="222" t="b">
        <f t="array" ref="M821">IF(H821=38923,"True")</f>
        <v>0</v>
      </c>
      <c r="N821" s="222" t="b">
        <f t="array" ref="N821">IF(K821=38923,"True")</f>
        <v>0</v>
      </c>
      <c r="O821" s="222" t="b">
        <f t="array" ref="O821">IF(H821='Defects Status'!$N$2,"True")</f>
        <v>0</v>
      </c>
      <c r="P821" s="223">
        <f t="array" ref="P821">'Defects Status'!$N$2-'All Defects'!H821</f>
        <v>39001</v>
      </c>
      <c r="Q821" s="222" t="str">
        <f t="array" ref="Q821">IF(P821&gt;10,"Greater",IF(AND(P821&gt;=5,P821&lt;=10),"Between","Less than"))</f>
        <v>Greater</v>
      </c>
      <c r="R821" s="222" t="str">
        <f t="array" ref="R821">CONCATENATE(T821,"+",D821,"+",Q821)</f>
        <v>Open++Greater</v>
      </c>
      <c r="S821" s="222" t="b">
        <f t="array" ref="S821">IF(K821='Defects Status'!$N$2,"True")</f>
        <v>0</v>
      </c>
      <c r="T821" s="222" t="str">
        <f t="array" ref="T821">IF(C821 &lt;&gt; "Ready for Re-test",IF(C821 &lt;&gt; "Closed","Open","Closed"),"Ready for Re-test")</f>
        <v>Open</v>
      </c>
    </row>
    <row r="822" spans="12:20" x14ac:dyDescent="0.2">
      <c r="L822" s="222" t="str">
        <f t="array" ref="L822">CONCATENATE(C822,"+",D822)</f>
        <v>+</v>
      </c>
      <c r="M822" s="222" t="b">
        <f t="array" ref="M822">IF(H822=38923,"True")</f>
        <v>0</v>
      </c>
      <c r="N822" s="222" t="b">
        <f t="array" ref="N822">IF(K822=38923,"True")</f>
        <v>0</v>
      </c>
      <c r="O822" s="222" t="b">
        <f t="array" ref="O822">IF(H822='Defects Status'!$N$2,"True")</f>
        <v>0</v>
      </c>
      <c r="P822" s="223">
        <f t="array" ref="P822">'Defects Status'!$N$2-'All Defects'!H822</f>
        <v>39001</v>
      </c>
      <c r="Q822" s="222" t="str">
        <f t="array" ref="Q822">IF(P822&gt;10,"Greater",IF(AND(P822&gt;=5,P822&lt;=10),"Between","Less than"))</f>
        <v>Greater</v>
      </c>
      <c r="R822" s="222" t="str">
        <f t="array" ref="R822">CONCATENATE(T822,"+",D822,"+",Q822)</f>
        <v>Open++Greater</v>
      </c>
      <c r="S822" s="222" t="b">
        <f t="array" ref="S822">IF(K822='Defects Status'!$N$2,"True")</f>
        <v>0</v>
      </c>
      <c r="T822" s="222" t="str">
        <f t="array" ref="T822">IF(C822 &lt;&gt; "Ready for Re-test",IF(C822 &lt;&gt; "Closed","Open","Closed"),"Ready for Re-test")</f>
        <v>Open</v>
      </c>
    </row>
    <row r="823" spans="12:20" x14ac:dyDescent="0.2">
      <c r="L823" s="222" t="str">
        <f t="array" ref="L823">CONCATENATE(C823,"+",D823)</f>
        <v>+</v>
      </c>
      <c r="M823" s="222" t="b">
        <f t="array" ref="M823">IF(H823=38923,"True")</f>
        <v>0</v>
      </c>
      <c r="N823" s="222" t="b">
        <f t="array" ref="N823">IF(K823=38923,"True")</f>
        <v>0</v>
      </c>
      <c r="O823" s="222" t="b">
        <f t="array" ref="O823">IF(H823='Defects Status'!$N$2,"True")</f>
        <v>0</v>
      </c>
      <c r="P823" s="223">
        <f t="array" ref="P823">'Defects Status'!$N$2-'All Defects'!H823</f>
        <v>39001</v>
      </c>
      <c r="Q823" s="222" t="str">
        <f t="array" ref="Q823">IF(P823&gt;10,"Greater",IF(AND(P823&gt;=5,P823&lt;=10),"Between","Less than"))</f>
        <v>Greater</v>
      </c>
      <c r="R823" s="222" t="str">
        <f t="array" ref="R823">CONCATENATE(T823,"+",D823,"+",Q823)</f>
        <v>Open++Greater</v>
      </c>
      <c r="S823" s="222" t="b">
        <f t="array" ref="S823">IF(K823='Defects Status'!$N$2,"True")</f>
        <v>0</v>
      </c>
      <c r="T823" s="222" t="str">
        <f t="array" ref="T823">IF(C823 &lt;&gt; "Ready for Re-test",IF(C823 &lt;&gt; "Closed","Open","Closed"),"Ready for Re-test")</f>
        <v>Open</v>
      </c>
    </row>
    <row r="824" spans="12:20" x14ac:dyDescent="0.2">
      <c r="L824" s="222" t="str">
        <f t="array" ref="L824">CONCATENATE(C824,"+",D824)</f>
        <v>+</v>
      </c>
      <c r="M824" s="222" t="b">
        <f t="array" ref="M824">IF(H824=38923,"True")</f>
        <v>0</v>
      </c>
      <c r="N824" s="222" t="b">
        <f t="array" ref="N824">IF(K824=38923,"True")</f>
        <v>0</v>
      </c>
      <c r="O824" s="222" t="b">
        <f t="array" ref="O824">IF(H824='Defects Status'!$N$2,"True")</f>
        <v>0</v>
      </c>
      <c r="P824" s="223">
        <f t="array" ref="P824">'Defects Status'!$N$2-'All Defects'!H824</f>
        <v>39001</v>
      </c>
      <c r="Q824" s="222" t="str">
        <f t="array" ref="Q824">IF(P824&gt;10,"Greater",IF(AND(P824&gt;=5,P824&lt;=10),"Between","Less than"))</f>
        <v>Greater</v>
      </c>
      <c r="R824" s="222" t="str">
        <f t="array" ref="R824">CONCATENATE(T824,"+",D824,"+",Q824)</f>
        <v>Open++Greater</v>
      </c>
      <c r="S824" s="222" t="b">
        <f t="array" ref="S824">IF(K824='Defects Status'!$N$2,"True")</f>
        <v>0</v>
      </c>
      <c r="T824" s="222" t="str">
        <f t="array" ref="T824">IF(C824 &lt;&gt; "Ready for Re-test",IF(C824 &lt;&gt; "Closed","Open","Closed"),"Ready for Re-test")</f>
        <v>Open</v>
      </c>
    </row>
    <row r="825" spans="12:20" x14ac:dyDescent="0.2">
      <c r="L825" s="222" t="str">
        <f t="array" ref="L825">CONCATENATE(C825,"+",D825)</f>
        <v>+</v>
      </c>
      <c r="M825" s="222" t="b">
        <f t="array" ref="M825">IF(H825=38923,"True")</f>
        <v>0</v>
      </c>
      <c r="N825" s="222" t="b">
        <f t="array" ref="N825">IF(K825=38923,"True")</f>
        <v>0</v>
      </c>
      <c r="O825" s="222" t="b">
        <f t="array" ref="O825">IF(H825='Defects Status'!$N$2,"True")</f>
        <v>0</v>
      </c>
      <c r="P825" s="223">
        <f t="array" ref="P825">'Defects Status'!$N$2-'All Defects'!H825</f>
        <v>39001</v>
      </c>
      <c r="Q825" s="222" t="str">
        <f t="array" ref="Q825">IF(P825&gt;10,"Greater",IF(AND(P825&gt;=5,P825&lt;=10),"Between","Less than"))</f>
        <v>Greater</v>
      </c>
      <c r="R825" s="222" t="str">
        <f t="array" ref="R825">CONCATENATE(T825,"+",D825,"+",Q825)</f>
        <v>Open++Greater</v>
      </c>
      <c r="S825" s="222" t="b">
        <f t="array" ref="S825">IF(K825='Defects Status'!$N$2,"True")</f>
        <v>0</v>
      </c>
      <c r="T825" s="222" t="str">
        <f t="array" ref="T825">IF(C825 &lt;&gt; "Ready for Re-test",IF(C825 &lt;&gt; "Closed","Open","Closed"),"Ready for Re-test")</f>
        <v>Open</v>
      </c>
    </row>
    <row r="826" spans="12:20" x14ac:dyDescent="0.2">
      <c r="L826" s="222" t="str">
        <f t="array" ref="L826">CONCATENATE(C826,"+",D826)</f>
        <v>+</v>
      </c>
      <c r="M826" s="222" t="b">
        <f t="array" ref="M826">IF(H826=38923,"True")</f>
        <v>0</v>
      </c>
      <c r="N826" s="222" t="b">
        <f t="array" ref="N826">IF(K826=38923,"True")</f>
        <v>0</v>
      </c>
      <c r="O826" s="222" t="b">
        <f t="array" ref="O826">IF(H826='Defects Status'!$N$2,"True")</f>
        <v>0</v>
      </c>
      <c r="P826" s="223">
        <f t="array" ref="P826">'Defects Status'!$N$2-'All Defects'!H826</f>
        <v>39001</v>
      </c>
      <c r="Q826" s="222" t="str">
        <f t="array" ref="Q826">IF(P826&gt;10,"Greater",IF(AND(P826&gt;=5,P826&lt;=10),"Between","Less than"))</f>
        <v>Greater</v>
      </c>
      <c r="R826" s="222" t="str">
        <f t="array" ref="R826">CONCATENATE(T826,"+",D826,"+",Q826)</f>
        <v>Open++Greater</v>
      </c>
      <c r="S826" s="222" t="b">
        <f t="array" ref="S826">IF(K826='Defects Status'!$N$2,"True")</f>
        <v>0</v>
      </c>
      <c r="T826" s="222" t="str">
        <f t="array" ref="T826">IF(C826 &lt;&gt; "Ready for Re-test",IF(C826 &lt;&gt; "Closed","Open","Closed"),"Ready for Re-test")</f>
        <v>Open</v>
      </c>
    </row>
    <row r="827" spans="12:20" x14ac:dyDescent="0.2">
      <c r="L827" s="222" t="str">
        <f t="array" ref="L827">CONCATENATE(C827,"+",D827)</f>
        <v>+</v>
      </c>
      <c r="M827" s="222" t="b">
        <f t="array" ref="M827">IF(H827=38923,"True")</f>
        <v>0</v>
      </c>
      <c r="N827" s="222" t="b">
        <f t="array" ref="N827">IF(K827=38923,"True")</f>
        <v>0</v>
      </c>
      <c r="O827" s="222" t="b">
        <f t="array" ref="O827">IF(H827='Defects Status'!$N$2,"True")</f>
        <v>0</v>
      </c>
      <c r="P827" s="223">
        <f t="array" ref="P827">'Defects Status'!$N$2-'All Defects'!H827</f>
        <v>39001</v>
      </c>
      <c r="Q827" s="222" t="str">
        <f t="array" ref="Q827">IF(P827&gt;10,"Greater",IF(AND(P827&gt;=5,P827&lt;=10),"Between","Less than"))</f>
        <v>Greater</v>
      </c>
      <c r="R827" s="222" t="str">
        <f t="array" ref="R827">CONCATENATE(T827,"+",D827,"+",Q827)</f>
        <v>Open++Greater</v>
      </c>
      <c r="S827" s="222" t="b">
        <f t="array" ref="S827">IF(K827='Defects Status'!$N$2,"True")</f>
        <v>0</v>
      </c>
      <c r="T827" s="222" t="str">
        <f t="array" ref="T827">IF(C827 &lt;&gt; "Ready for Re-test",IF(C827 &lt;&gt; "Closed","Open","Closed"),"Ready for Re-test")</f>
        <v>Open</v>
      </c>
    </row>
    <row r="828" spans="12:20" x14ac:dyDescent="0.2">
      <c r="L828" s="222" t="str">
        <f t="array" ref="L828">CONCATENATE(C828,"+",D828)</f>
        <v>+</v>
      </c>
      <c r="M828" s="222" t="b">
        <f t="array" ref="M828">IF(H828=38923,"True")</f>
        <v>0</v>
      </c>
      <c r="N828" s="222" t="b">
        <f t="array" ref="N828">IF(K828=38923,"True")</f>
        <v>0</v>
      </c>
      <c r="O828" s="222" t="b">
        <f t="array" ref="O828">IF(H828='Defects Status'!$N$2,"True")</f>
        <v>0</v>
      </c>
      <c r="P828" s="223">
        <f t="array" ref="P828">'Defects Status'!$N$2-'All Defects'!H828</f>
        <v>39001</v>
      </c>
      <c r="Q828" s="222" t="str">
        <f t="array" ref="Q828">IF(P828&gt;10,"Greater",IF(AND(P828&gt;=5,P828&lt;=10),"Between","Less than"))</f>
        <v>Greater</v>
      </c>
      <c r="R828" s="222" t="str">
        <f t="array" ref="R828">CONCATENATE(T828,"+",D828,"+",Q828)</f>
        <v>Open++Greater</v>
      </c>
      <c r="S828" s="222" t="b">
        <f t="array" ref="S828">IF(K828='Defects Status'!$N$2,"True")</f>
        <v>0</v>
      </c>
      <c r="T828" s="222" t="str">
        <f t="array" ref="T828">IF(C828 &lt;&gt; "Ready for Re-test",IF(C828 &lt;&gt; "Closed","Open","Closed"),"Ready for Re-test")</f>
        <v>Open</v>
      </c>
    </row>
    <row r="829" spans="12:20" x14ac:dyDescent="0.2">
      <c r="L829" s="222" t="str">
        <f t="array" ref="L829">CONCATENATE(C829,"+",D829)</f>
        <v>+</v>
      </c>
      <c r="M829" s="222" t="b">
        <f t="array" ref="M829">IF(H829=38923,"True")</f>
        <v>0</v>
      </c>
      <c r="N829" s="222" t="b">
        <f t="array" ref="N829">IF(K829=38923,"True")</f>
        <v>0</v>
      </c>
      <c r="O829" s="222" t="b">
        <f t="array" ref="O829">IF(H829='Defects Status'!$N$2,"True")</f>
        <v>0</v>
      </c>
      <c r="P829" s="223">
        <f t="array" ref="P829">'Defects Status'!$N$2-'All Defects'!H829</f>
        <v>39001</v>
      </c>
      <c r="Q829" s="222" t="str">
        <f t="array" ref="Q829">IF(P829&gt;10,"Greater",IF(AND(P829&gt;=5,P829&lt;=10),"Between","Less than"))</f>
        <v>Greater</v>
      </c>
      <c r="R829" s="222" t="str">
        <f t="array" ref="R829">CONCATENATE(T829,"+",D829,"+",Q829)</f>
        <v>Open++Greater</v>
      </c>
      <c r="S829" s="222" t="b">
        <f t="array" ref="S829">IF(K829='Defects Status'!$N$2,"True")</f>
        <v>0</v>
      </c>
      <c r="T829" s="222" t="str">
        <f t="array" ref="T829">IF(C829 &lt;&gt; "Ready for Re-test",IF(C829 &lt;&gt; "Closed","Open","Closed"),"Ready for Re-test")</f>
        <v>Open</v>
      </c>
    </row>
    <row r="830" spans="12:20" x14ac:dyDescent="0.2">
      <c r="L830" s="222" t="str">
        <f t="array" ref="L830">CONCATENATE(C830,"+",D830)</f>
        <v>+</v>
      </c>
      <c r="M830" s="222" t="b">
        <f t="array" ref="M830">IF(H830=38923,"True")</f>
        <v>0</v>
      </c>
      <c r="N830" s="222" t="b">
        <f t="array" ref="N830">IF(K830=38923,"True")</f>
        <v>0</v>
      </c>
      <c r="O830" s="222" t="b">
        <f t="array" ref="O830">IF(H830='Defects Status'!$N$2,"True")</f>
        <v>0</v>
      </c>
      <c r="P830" s="223">
        <f t="array" ref="P830">'Defects Status'!$N$2-'All Defects'!H830</f>
        <v>39001</v>
      </c>
      <c r="Q830" s="222" t="str">
        <f t="array" ref="Q830">IF(P830&gt;10,"Greater",IF(AND(P830&gt;=5,P830&lt;=10),"Between","Less than"))</f>
        <v>Greater</v>
      </c>
      <c r="R830" s="222" t="str">
        <f t="array" ref="R830">CONCATENATE(T830,"+",D830,"+",Q830)</f>
        <v>Open++Greater</v>
      </c>
      <c r="S830" s="222" t="b">
        <f t="array" ref="S830">IF(K830='Defects Status'!$N$2,"True")</f>
        <v>0</v>
      </c>
      <c r="T830" s="222" t="str">
        <f t="array" ref="T830">IF(C830 &lt;&gt; "Ready for Re-test",IF(C830 &lt;&gt; "Closed","Open","Closed"),"Ready for Re-test")</f>
        <v>Open</v>
      </c>
    </row>
    <row r="831" spans="12:20" x14ac:dyDescent="0.2">
      <c r="L831" s="222" t="str">
        <f t="array" ref="L831">CONCATENATE(C831,"+",D831)</f>
        <v>+</v>
      </c>
      <c r="M831" s="222" t="b">
        <f t="array" ref="M831">IF(H831=38923,"True")</f>
        <v>0</v>
      </c>
      <c r="N831" s="222" t="b">
        <f t="array" ref="N831">IF(K831=38923,"True")</f>
        <v>0</v>
      </c>
      <c r="O831" s="222" t="b">
        <f t="array" ref="O831">IF(H831='Defects Status'!$N$2,"True")</f>
        <v>0</v>
      </c>
      <c r="P831" s="223">
        <f t="array" ref="P831">'Defects Status'!$N$2-'All Defects'!H831</f>
        <v>39001</v>
      </c>
      <c r="Q831" s="222" t="str">
        <f t="array" ref="Q831">IF(P831&gt;10,"Greater",IF(AND(P831&gt;=5,P831&lt;=10),"Between","Less than"))</f>
        <v>Greater</v>
      </c>
      <c r="R831" s="222" t="str">
        <f t="array" ref="R831">CONCATENATE(T831,"+",D831,"+",Q831)</f>
        <v>Open++Greater</v>
      </c>
      <c r="S831" s="222" t="b">
        <f t="array" ref="S831">IF(K831='Defects Status'!$N$2,"True")</f>
        <v>0</v>
      </c>
      <c r="T831" s="222" t="str">
        <f t="array" ref="T831">IF(C831 &lt;&gt; "Ready for Re-test",IF(C831 &lt;&gt; "Closed","Open","Closed"),"Ready for Re-test")</f>
        <v>Open</v>
      </c>
    </row>
    <row r="832" spans="12:20" x14ac:dyDescent="0.2">
      <c r="L832" s="222" t="str">
        <f t="array" ref="L832">CONCATENATE(C832,"+",D832)</f>
        <v>+</v>
      </c>
      <c r="M832" s="222" t="b">
        <f t="array" ref="M832">IF(H832=38923,"True")</f>
        <v>0</v>
      </c>
      <c r="N832" s="222" t="b">
        <f t="array" ref="N832">IF(K832=38923,"True")</f>
        <v>0</v>
      </c>
      <c r="O832" s="222" t="b">
        <f t="array" ref="O832">IF(H832='Defects Status'!$N$2,"True")</f>
        <v>0</v>
      </c>
      <c r="P832" s="223">
        <f t="array" ref="P832">'Defects Status'!$N$2-'All Defects'!H832</f>
        <v>39001</v>
      </c>
      <c r="Q832" s="222" t="str">
        <f t="array" ref="Q832">IF(P832&gt;10,"Greater",IF(AND(P832&gt;=5,P832&lt;=10),"Between","Less than"))</f>
        <v>Greater</v>
      </c>
      <c r="R832" s="222" t="str">
        <f t="array" ref="R832">CONCATENATE(T832,"+",D832,"+",Q832)</f>
        <v>Open++Greater</v>
      </c>
      <c r="S832" s="222" t="b">
        <f t="array" ref="S832">IF(K832='Defects Status'!$N$2,"True")</f>
        <v>0</v>
      </c>
      <c r="T832" s="222" t="str">
        <f t="array" ref="T832">IF(C832 &lt;&gt; "Ready for Re-test",IF(C832 &lt;&gt; "Closed","Open","Closed"),"Ready for Re-test")</f>
        <v>Open</v>
      </c>
    </row>
    <row r="833" spans="12:20" x14ac:dyDescent="0.2">
      <c r="L833" s="222" t="str">
        <f t="array" ref="L833">CONCATENATE(C833,"+",D833)</f>
        <v>+</v>
      </c>
      <c r="M833" s="222" t="b">
        <f t="array" ref="M833">IF(H833=38923,"True")</f>
        <v>0</v>
      </c>
      <c r="N833" s="222" t="b">
        <f t="array" ref="N833">IF(K833=38923,"True")</f>
        <v>0</v>
      </c>
      <c r="O833" s="222" t="b">
        <f t="array" ref="O833">IF(H833='Defects Status'!$N$2,"True")</f>
        <v>0</v>
      </c>
      <c r="P833" s="223">
        <f t="array" ref="P833">'Defects Status'!$N$2-'All Defects'!H833</f>
        <v>39001</v>
      </c>
      <c r="Q833" s="222" t="str">
        <f t="array" ref="Q833">IF(P833&gt;10,"Greater",IF(AND(P833&gt;=5,P833&lt;=10),"Between","Less than"))</f>
        <v>Greater</v>
      </c>
      <c r="R833" s="222" t="str">
        <f t="array" ref="R833">CONCATENATE(T833,"+",D833,"+",Q833)</f>
        <v>Open++Greater</v>
      </c>
      <c r="S833" s="222" t="b">
        <f t="array" ref="S833">IF(K833='Defects Status'!$N$2,"True")</f>
        <v>0</v>
      </c>
      <c r="T833" s="222" t="str">
        <f t="array" ref="T833">IF(C833 &lt;&gt; "Ready for Re-test",IF(C833 &lt;&gt; "Closed","Open","Closed"),"Ready for Re-test")</f>
        <v>Open</v>
      </c>
    </row>
    <row r="834" spans="12:20" x14ac:dyDescent="0.2">
      <c r="L834" s="222" t="str">
        <f t="array" ref="L834">CONCATENATE(C834,"+",D834)</f>
        <v>+</v>
      </c>
      <c r="M834" s="222" t="b">
        <f t="array" ref="M834">IF(H834=38923,"True")</f>
        <v>0</v>
      </c>
      <c r="N834" s="222" t="b">
        <f t="array" ref="N834">IF(K834=38923,"True")</f>
        <v>0</v>
      </c>
      <c r="O834" s="222" t="b">
        <f t="array" ref="O834">IF(H834='Defects Status'!$N$2,"True")</f>
        <v>0</v>
      </c>
      <c r="P834" s="223">
        <f t="array" ref="P834">'Defects Status'!$N$2-'All Defects'!H834</f>
        <v>39001</v>
      </c>
      <c r="Q834" s="222" t="str">
        <f t="array" ref="Q834">IF(P834&gt;10,"Greater",IF(AND(P834&gt;=5,P834&lt;=10),"Between","Less than"))</f>
        <v>Greater</v>
      </c>
      <c r="R834" s="222" t="str">
        <f t="array" ref="R834">CONCATENATE(T834,"+",D834,"+",Q834)</f>
        <v>Open++Greater</v>
      </c>
      <c r="S834" s="222" t="b">
        <f t="array" ref="S834">IF(K834='Defects Status'!$N$2,"True")</f>
        <v>0</v>
      </c>
      <c r="T834" s="222" t="str">
        <f t="array" ref="T834">IF(C834 &lt;&gt; "Ready for Re-test",IF(C834 &lt;&gt; "Closed","Open","Closed"),"Ready for Re-test")</f>
        <v>Open</v>
      </c>
    </row>
    <row r="835" spans="12:20" x14ac:dyDescent="0.2">
      <c r="L835" s="222" t="str">
        <f t="array" ref="L835">CONCATENATE(C835,"+",D835)</f>
        <v>+</v>
      </c>
      <c r="M835" s="222" t="b">
        <f t="array" ref="M835">IF(H835=38923,"True")</f>
        <v>0</v>
      </c>
      <c r="N835" s="222" t="b">
        <f t="array" ref="N835">IF(K835=38923,"True")</f>
        <v>0</v>
      </c>
      <c r="O835" s="222" t="b">
        <f t="array" ref="O835">IF(H835='Defects Status'!$N$2,"True")</f>
        <v>0</v>
      </c>
      <c r="P835" s="223">
        <f t="array" ref="P835">'Defects Status'!$N$2-'All Defects'!H835</f>
        <v>39001</v>
      </c>
      <c r="Q835" s="222" t="str">
        <f t="array" ref="Q835">IF(P835&gt;10,"Greater",IF(AND(P835&gt;=5,P835&lt;=10),"Between","Less than"))</f>
        <v>Greater</v>
      </c>
      <c r="R835" s="222" t="str">
        <f t="array" ref="R835">CONCATENATE(T835,"+",D835,"+",Q835)</f>
        <v>Open++Greater</v>
      </c>
      <c r="S835" s="222" t="b">
        <f t="array" ref="S835">IF(K835='Defects Status'!$N$2,"True")</f>
        <v>0</v>
      </c>
      <c r="T835" s="222" t="str">
        <f t="array" ref="T835">IF(C835 &lt;&gt; "Ready for Re-test",IF(C835 &lt;&gt; "Closed","Open","Closed"),"Ready for Re-test")</f>
        <v>Open</v>
      </c>
    </row>
    <row r="836" spans="12:20" x14ac:dyDescent="0.2">
      <c r="L836" s="222" t="str">
        <f t="array" ref="L836">CONCATENATE(C836,"+",D836)</f>
        <v>+</v>
      </c>
      <c r="M836" s="222" t="b">
        <f t="array" ref="M836">IF(H836=38923,"True")</f>
        <v>0</v>
      </c>
      <c r="N836" s="222" t="b">
        <f t="array" ref="N836">IF(K836=38923,"True")</f>
        <v>0</v>
      </c>
      <c r="O836" s="222" t="b">
        <f t="array" ref="O836">IF(H836='Defects Status'!$N$2,"True")</f>
        <v>0</v>
      </c>
      <c r="P836" s="223">
        <f t="array" ref="P836">'Defects Status'!$N$2-'All Defects'!H836</f>
        <v>39001</v>
      </c>
      <c r="Q836" s="222" t="str">
        <f t="array" ref="Q836">IF(P836&gt;10,"Greater",IF(AND(P836&gt;=5,P836&lt;=10),"Between","Less than"))</f>
        <v>Greater</v>
      </c>
      <c r="R836" s="222" t="str">
        <f t="array" ref="R836">CONCATENATE(T836,"+",D836,"+",Q836)</f>
        <v>Open++Greater</v>
      </c>
      <c r="S836" s="222" t="b">
        <f t="array" ref="S836">IF(K836='Defects Status'!$N$2,"True")</f>
        <v>0</v>
      </c>
      <c r="T836" s="222" t="str">
        <f t="array" ref="T836">IF(C836 &lt;&gt; "Ready for Re-test",IF(C836 &lt;&gt; "Closed","Open","Closed"),"Ready for Re-test")</f>
        <v>Open</v>
      </c>
    </row>
    <row r="837" spans="12:20" x14ac:dyDescent="0.2">
      <c r="L837" s="222" t="str">
        <f t="array" ref="L837">CONCATENATE(C837,"+",D837)</f>
        <v>+</v>
      </c>
      <c r="M837" s="222" t="b">
        <f t="array" ref="M837">IF(H837=38923,"True")</f>
        <v>0</v>
      </c>
      <c r="N837" s="222" t="b">
        <f t="array" ref="N837">IF(K837=38923,"True")</f>
        <v>0</v>
      </c>
      <c r="O837" s="222" t="b">
        <f t="array" ref="O837">IF(H837='Defects Status'!$N$2,"True")</f>
        <v>0</v>
      </c>
      <c r="P837" s="223">
        <f t="array" ref="P837">'Defects Status'!$N$2-'All Defects'!H837</f>
        <v>39001</v>
      </c>
      <c r="Q837" s="222" t="str">
        <f t="array" ref="Q837">IF(P837&gt;10,"Greater",IF(AND(P837&gt;=5,P837&lt;=10),"Between","Less than"))</f>
        <v>Greater</v>
      </c>
      <c r="R837" s="222" t="str">
        <f t="array" ref="R837">CONCATENATE(T837,"+",D837,"+",Q837)</f>
        <v>Open++Greater</v>
      </c>
      <c r="S837" s="222" t="b">
        <f t="array" ref="S837">IF(K837='Defects Status'!$N$2,"True")</f>
        <v>0</v>
      </c>
      <c r="T837" s="222" t="str">
        <f t="array" ref="T837">IF(C837 &lt;&gt; "Ready for Re-test",IF(C837 &lt;&gt; "Closed","Open","Closed"),"Ready for Re-test")</f>
        <v>Open</v>
      </c>
    </row>
    <row r="838" spans="12:20" x14ac:dyDescent="0.2">
      <c r="L838" s="222" t="str">
        <f t="array" ref="L838">CONCATENATE(C838,"+",D838)</f>
        <v>+</v>
      </c>
      <c r="M838" s="222" t="b">
        <f t="array" ref="M838">IF(H838=38923,"True")</f>
        <v>0</v>
      </c>
      <c r="N838" s="222" t="b">
        <f t="array" ref="N838">IF(K838=38923,"True")</f>
        <v>0</v>
      </c>
      <c r="O838" s="222" t="b">
        <f t="array" ref="O838">IF(H838='Defects Status'!$N$2,"True")</f>
        <v>0</v>
      </c>
      <c r="P838" s="223">
        <f t="array" ref="P838">'Defects Status'!$N$2-'All Defects'!H838</f>
        <v>39001</v>
      </c>
      <c r="Q838" s="222" t="str">
        <f t="array" ref="Q838">IF(P838&gt;10,"Greater",IF(AND(P838&gt;=5,P838&lt;=10),"Between","Less than"))</f>
        <v>Greater</v>
      </c>
      <c r="R838" s="222" t="str">
        <f t="array" ref="R838">CONCATENATE(T838,"+",D838,"+",Q838)</f>
        <v>Open++Greater</v>
      </c>
      <c r="S838" s="222" t="b">
        <f t="array" ref="S838">IF(K838='Defects Status'!$N$2,"True")</f>
        <v>0</v>
      </c>
      <c r="T838" s="222" t="str">
        <f t="array" ref="T838">IF(C838 &lt;&gt; "Ready for Re-test",IF(C838 &lt;&gt; "Closed","Open","Closed"),"Ready for Re-test")</f>
        <v>Open</v>
      </c>
    </row>
    <row r="839" spans="12:20" x14ac:dyDescent="0.2">
      <c r="L839" s="222" t="str">
        <f t="array" ref="L839">CONCATENATE(C839,"+",D839)</f>
        <v>+</v>
      </c>
      <c r="M839" s="222" t="b">
        <f t="array" ref="M839">IF(H839=38923,"True")</f>
        <v>0</v>
      </c>
      <c r="N839" s="222" t="b">
        <f t="array" ref="N839">IF(K839=38923,"True")</f>
        <v>0</v>
      </c>
      <c r="O839" s="222" t="b">
        <f t="array" ref="O839">IF(H839='Defects Status'!$N$2,"True")</f>
        <v>0</v>
      </c>
      <c r="P839" s="223">
        <f t="array" ref="P839">'Defects Status'!$N$2-'All Defects'!H839</f>
        <v>39001</v>
      </c>
      <c r="Q839" s="222" t="str">
        <f t="array" ref="Q839">IF(P839&gt;10,"Greater",IF(AND(P839&gt;=5,P839&lt;=10),"Between","Less than"))</f>
        <v>Greater</v>
      </c>
      <c r="R839" s="222" t="str">
        <f t="array" ref="R839">CONCATENATE(T839,"+",D839,"+",Q839)</f>
        <v>Open++Greater</v>
      </c>
      <c r="S839" s="222" t="b">
        <f t="array" ref="S839">IF(K839='Defects Status'!$N$2,"True")</f>
        <v>0</v>
      </c>
      <c r="T839" s="222" t="str">
        <f t="array" ref="T839">IF(C839 &lt;&gt; "Ready for Re-test",IF(C839 &lt;&gt; "Closed","Open","Closed"),"Ready for Re-test")</f>
        <v>Open</v>
      </c>
    </row>
    <row r="840" spans="12:20" x14ac:dyDescent="0.2">
      <c r="L840" s="222" t="str">
        <f t="array" ref="L840">CONCATENATE(C840,"+",D840)</f>
        <v>+</v>
      </c>
      <c r="M840" s="222" t="b">
        <f t="array" ref="M840">IF(H840=38923,"True")</f>
        <v>0</v>
      </c>
      <c r="N840" s="222" t="b">
        <f t="array" ref="N840">IF(K840=38923,"True")</f>
        <v>0</v>
      </c>
      <c r="O840" s="222" t="b">
        <f t="array" ref="O840">IF(H840='Defects Status'!$N$2,"True")</f>
        <v>0</v>
      </c>
      <c r="P840" s="223">
        <f t="array" ref="P840">'Defects Status'!$N$2-'All Defects'!H840</f>
        <v>39001</v>
      </c>
      <c r="Q840" s="222" t="str">
        <f t="array" ref="Q840">IF(P840&gt;10,"Greater",IF(AND(P840&gt;=5,P840&lt;=10),"Between","Less than"))</f>
        <v>Greater</v>
      </c>
      <c r="R840" s="222" t="str">
        <f t="array" ref="R840">CONCATENATE(T840,"+",D840,"+",Q840)</f>
        <v>Open++Greater</v>
      </c>
      <c r="S840" s="222" t="b">
        <f t="array" ref="S840">IF(K840='Defects Status'!$N$2,"True")</f>
        <v>0</v>
      </c>
      <c r="T840" s="222" t="str">
        <f t="array" ref="T840">IF(C840 &lt;&gt; "Ready for Re-test",IF(C840 &lt;&gt; "Closed","Open","Closed"),"Ready for Re-test")</f>
        <v>Open</v>
      </c>
    </row>
    <row r="841" spans="12:20" x14ac:dyDescent="0.2">
      <c r="L841" s="222" t="str">
        <f t="array" ref="L841">CONCATENATE(C841,"+",D841)</f>
        <v>+</v>
      </c>
      <c r="M841" s="222" t="b">
        <f t="array" ref="M841">IF(H841=38923,"True")</f>
        <v>0</v>
      </c>
      <c r="N841" s="222" t="b">
        <f t="array" ref="N841">IF(K841=38923,"True")</f>
        <v>0</v>
      </c>
      <c r="O841" s="222" t="b">
        <f t="array" ref="O841">IF(H841='Defects Status'!$N$2,"True")</f>
        <v>0</v>
      </c>
      <c r="P841" s="223">
        <f t="array" ref="P841">'Defects Status'!$N$2-'All Defects'!H841</f>
        <v>39001</v>
      </c>
      <c r="Q841" s="222" t="str">
        <f t="array" ref="Q841">IF(P841&gt;10,"Greater",IF(AND(P841&gt;=5,P841&lt;=10),"Between","Less than"))</f>
        <v>Greater</v>
      </c>
      <c r="R841" s="222" t="str">
        <f t="array" ref="R841">CONCATENATE(T841,"+",D841,"+",Q841)</f>
        <v>Open++Greater</v>
      </c>
      <c r="S841" s="222" t="b">
        <f t="array" ref="S841">IF(K841='Defects Status'!$N$2,"True")</f>
        <v>0</v>
      </c>
      <c r="T841" s="222" t="str">
        <f t="array" ref="T841">IF(C841 &lt;&gt; "Ready for Re-test",IF(C841 &lt;&gt; "Closed","Open","Closed"),"Ready for Re-test")</f>
        <v>Open</v>
      </c>
    </row>
    <row r="842" spans="12:20" x14ac:dyDescent="0.2">
      <c r="L842" s="222" t="str">
        <f t="array" ref="L842">CONCATENATE(C842,"+",D842)</f>
        <v>+</v>
      </c>
      <c r="M842" s="222" t="b">
        <f t="array" ref="M842">IF(H842=38923,"True")</f>
        <v>0</v>
      </c>
      <c r="N842" s="222" t="b">
        <f t="array" ref="N842">IF(K842=38923,"True")</f>
        <v>0</v>
      </c>
      <c r="O842" s="222" t="b">
        <f t="array" ref="O842">IF(H842='Defects Status'!$N$2,"True")</f>
        <v>0</v>
      </c>
      <c r="P842" s="223">
        <f t="array" ref="P842">'Defects Status'!$N$2-'All Defects'!H842</f>
        <v>39001</v>
      </c>
      <c r="Q842" s="222" t="str">
        <f t="array" ref="Q842">IF(P842&gt;10,"Greater",IF(AND(P842&gt;=5,P842&lt;=10),"Between","Less than"))</f>
        <v>Greater</v>
      </c>
      <c r="R842" s="222" t="str">
        <f t="array" ref="R842">CONCATENATE(T842,"+",D842,"+",Q842)</f>
        <v>Open++Greater</v>
      </c>
      <c r="S842" s="222" t="b">
        <f t="array" ref="S842">IF(K842='Defects Status'!$N$2,"True")</f>
        <v>0</v>
      </c>
      <c r="T842" s="222" t="str">
        <f t="array" ref="T842">IF(C842 &lt;&gt; "Ready for Re-test",IF(C842 &lt;&gt; "Closed","Open","Closed"),"Ready for Re-test")</f>
        <v>Open</v>
      </c>
    </row>
    <row r="843" spans="12:20" x14ac:dyDescent="0.2">
      <c r="L843" s="222" t="str">
        <f t="array" ref="L843">CONCATENATE(C843,"+",D843)</f>
        <v>+</v>
      </c>
      <c r="M843" s="222" t="b">
        <f t="array" ref="M843">IF(H843=38923,"True")</f>
        <v>0</v>
      </c>
      <c r="N843" s="222" t="b">
        <f t="array" ref="N843">IF(K843=38923,"True")</f>
        <v>0</v>
      </c>
      <c r="O843" s="222" t="b">
        <f t="array" ref="O843">IF(H843='Defects Status'!$N$2,"True")</f>
        <v>0</v>
      </c>
      <c r="P843" s="223">
        <f t="array" ref="P843">'Defects Status'!$N$2-'All Defects'!H843</f>
        <v>39001</v>
      </c>
      <c r="Q843" s="222" t="str">
        <f t="array" ref="Q843">IF(P843&gt;10,"Greater",IF(AND(P843&gt;=5,P843&lt;=10),"Between","Less than"))</f>
        <v>Greater</v>
      </c>
      <c r="R843" s="222" t="str">
        <f t="array" ref="R843">CONCATENATE(T843,"+",D843,"+",Q843)</f>
        <v>Open++Greater</v>
      </c>
      <c r="S843" s="222" t="b">
        <f t="array" ref="S843">IF(K843='Defects Status'!$N$2,"True")</f>
        <v>0</v>
      </c>
      <c r="T843" s="222" t="str">
        <f t="array" ref="T843">IF(C843 &lt;&gt; "Ready for Re-test",IF(C843 &lt;&gt; "Closed","Open","Closed"),"Ready for Re-test")</f>
        <v>Open</v>
      </c>
    </row>
    <row r="844" spans="12:20" x14ac:dyDescent="0.2">
      <c r="L844" s="222" t="str">
        <f t="array" ref="L844">CONCATENATE(C844,"+",D844)</f>
        <v>+</v>
      </c>
      <c r="M844" s="222" t="b">
        <f t="array" ref="M844">IF(H844=38923,"True")</f>
        <v>0</v>
      </c>
      <c r="N844" s="222" t="b">
        <f t="array" ref="N844">IF(K844=38923,"True")</f>
        <v>0</v>
      </c>
      <c r="O844" s="222" t="b">
        <f t="array" ref="O844">IF(H844='Defects Status'!$N$2,"True")</f>
        <v>0</v>
      </c>
      <c r="P844" s="223">
        <f t="array" ref="P844">'Defects Status'!$N$2-'All Defects'!H844</f>
        <v>39001</v>
      </c>
      <c r="Q844" s="222" t="str">
        <f t="array" ref="Q844">IF(P844&gt;10,"Greater",IF(AND(P844&gt;=5,P844&lt;=10),"Between","Less than"))</f>
        <v>Greater</v>
      </c>
      <c r="R844" s="222" t="str">
        <f t="array" ref="R844">CONCATENATE(T844,"+",D844,"+",Q844)</f>
        <v>Open++Greater</v>
      </c>
      <c r="S844" s="222" t="b">
        <f t="array" ref="S844">IF(K844='Defects Status'!$N$2,"True")</f>
        <v>0</v>
      </c>
      <c r="T844" s="222" t="str">
        <f t="array" ref="T844">IF(C844 &lt;&gt; "Ready for Re-test",IF(C844 &lt;&gt; "Closed","Open","Closed"),"Ready for Re-test")</f>
        <v>Open</v>
      </c>
    </row>
    <row r="845" spans="12:20" x14ac:dyDescent="0.2">
      <c r="L845" s="222" t="str">
        <f t="array" ref="L845">CONCATENATE(C845,"+",D845)</f>
        <v>+</v>
      </c>
      <c r="M845" s="222" t="b">
        <f t="array" ref="M845">IF(H845=38923,"True")</f>
        <v>0</v>
      </c>
      <c r="N845" s="222" t="b">
        <f t="array" ref="N845">IF(K845=38923,"True")</f>
        <v>0</v>
      </c>
      <c r="O845" s="222" t="b">
        <f t="array" ref="O845">IF(H845='Defects Status'!$N$2,"True")</f>
        <v>0</v>
      </c>
      <c r="P845" s="223">
        <f t="array" ref="P845">'Defects Status'!$N$2-'All Defects'!H845</f>
        <v>39001</v>
      </c>
      <c r="Q845" s="222" t="str">
        <f t="array" ref="Q845">IF(P845&gt;10,"Greater",IF(AND(P845&gt;=5,P845&lt;=10),"Between","Less than"))</f>
        <v>Greater</v>
      </c>
      <c r="R845" s="222" t="str">
        <f t="array" ref="R845">CONCATENATE(T845,"+",D845,"+",Q845)</f>
        <v>Open++Greater</v>
      </c>
      <c r="S845" s="222" t="b">
        <f t="array" ref="S845">IF(K845='Defects Status'!$N$2,"True")</f>
        <v>0</v>
      </c>
      <c r="T845" s="222" t="str">
        <f t="array" ref="T845">IF(C845 &lt;&gt; "Ready for Re-test",IF(C845 &lt;&gt; "Closed","Open","Closed"),"Ready for Re-test")</f>
        <v>Open</v>
      </c>
    </row>
    <row r="846" spans="12:20" x14ac:dyDescent="0.2">
      <c r="L846" s="222" t="str">
        <f t="array" ref="L846">CONCATENATE(C846,"+",D846)</f>
        <v>+</v>
      </c>
      <c r="M846" s="222" t="b">
        <f t="array" ref="M846">IF(H846=38923,"True")</f>
        <v>0</v>
      </c>
      <c r="N846" s="222" t="b">
        <f t="array" ref="N846">IF(K846=38923,"True")</f>
        <v>0</v>
      </c>
      <c r="O846" s="222" t="b">
        <f t="array" ref="O846">IF(H846='Defects Status'!$N$2,"True")</f>
        <v>0</v>
      </c>
      <c r="P846" s="223">
        <f t="array" ref="P846">'Defects Status'!$N$2-'All Defects'!H846</f>
        <v>39001</v>
      </c>
      <c r="Q846" s="222" t="str">
        <f t="array" ref="Q846">IF(P846&gt;10,"Greater",IF(AND(P846&gt;=5,P846&lt;=10),"Between","Less than"))</f>
        <v>Greater</v>
      </c>
      <c r="R846" s="222" t="str">
        <f t="array" ref="R846">CONCATENATE(T846,"+",D846,"+",Q846)</f>
        <v>Open++Greater</v>
      </c>
      <c r="S846" s="222" t="b">
        <f t="array" ref="S846">IF(K846='Defects Status'!$N$2,"True")</f>
        <v>0</v>
      </c>
      <c r="T846" s="222" t="str">
        <f t="array" ref="T846">IF(C846 &lt;&gt; "Ready for Re-test",IF(C846 &lt;&gt; "Closed","Open","Closed"),"Ready for Re-test")</f>
        <v>Open</v>
      </c>
    </row>
    <row r="847" spans="12:20" x14ac:dyDescent="0.2">
      <c r="L847" s="222" t="str">
        <f t="array" ref="L847">CONCATENATE(C847,"+",D847)</f>
        <v>+</v>
      </c>
      <c r="M847" s="222" t="b">
        <f t="array" ref="M847">IF(H847=38923,"True")</f>
        <v>0</v>
      </c>
      <c r="N847" s="222" t="b">
        <f t="array" ref="N847">IF(K847=38923,"True")</f>
        <v>0</v>
      </c>
      <c r="O847" s="222" t="b">
        <f t="array" ref="O847">IF(H847='Defects Status'!$N$2,"True")</f>
        <v>0</v>
      </c>
      <c r="P847" s="223">
        <f t="array" ref="P847">'Defects Status'!$N$2-'All Defects'!H847</f>
        <v>39001</v>
      </c>
      <c r="Q847" s="222" t="str">
        <f t="array" ref="Q847">IF(P847&gt;10,"Greater",IF(AND(P847&gt;=5,P847&lt;=10),"Between","Less than"))</f>
        <v>Greater</v>
      </c>
      <c r="R847" s="222" t="str">
        <f t="array" ref="R847">CONCATENATE(T847,"+",D847,"+",Q847)</f>
        <v>Open++Greater</v>
      </c>
      <c r="S847" s="222" t="b">
        <f t="array" ref="S847">IF(K847='Defects Status'!$N$2,"True")</f>
        <v>0</v>
      </c>
      <c r="T847" s="222" t="str">
        <f t="array" ref="T847">IF(C847 &lt;&gt; "Ready for Re-test",IF(C847 &lt;&gt; "Closed","Open","Closed"),"Ready for Re-test")</f>
        <v>Open</v>
      </c>
    </row>
    <row r="848" spans="12:20" x14ac:dyDescent="0.2">
      <c r="L848" s="222" t="str">
        <f t="array" ref="L848">CONCATENATE(C848,"+",D848)</f>
        <v>+</v>
      </c>
      <c r="M848" s="222" t="b">
        <f t="array" ref="M848">IF(H848=38923,"True")</f>
        <v>0</v>
      </c>
      <c r="N848" s="222" t="b">
        <f t="array" ref="N848">IF(K848=38923,"True")</f>
        <v>0</v>
      </c>
      <c r="O848" s="222" t="b">
        <f t="array" ref="O848">IF(H848='Defects Status'!$N$2,"True")</f>
        <v>0</v>
      </c>
      <c r="P848" s="223">
        <f t="array" ref="P848">'Defects Status'!$N$2-'All Defects'!H848</f>
        <v>39001</v>
      </c>
      <c r="Q848" s="222" t="str">
        <f t="array" ref="Q848">IF(P848&gt;10,"Greater",IF(AND(P848&gt;=5,P848&lt;=10),"Between","Less than"))</f>
        <v>Greater</v>
      </c>
      <c r="R848" s="222" t="str">
        <f t="array" ref="R848">CONCATENATE(T848,"+",D848,"+",Q848)</f>
        <v>Open++Greater</v>
      </c>
      <c r="S848" s="222" t="b">
        <f t="array" ref="S848">IF(K848='Defects Status'!$N$2,"True")</f>
        <v>0</v>
      </c>
      <c r="T848" s="222" t="str">
        <f t="array" ref="T848">IF(C848 &lt;&gt; "Ready for Re-test",IF(C848 &lt;&gt; "Closed","Open","Closed"),"Ready for Re-test")</f>
        <v>Open</v>
      </c>
    </row>
    <row r="849" spans="12:20" x14ac:dyDescent="0.2">
      <c r="L849" s="222" t="str">
        <f t="array" ref="L849">CONCATENATE(C849,"+",D849)</f>
        <v>+</v>
      </c>
      <c r="M849" s="222" t="b">
        <f t="array" ref="M849">IF(H849=38923,"True")</f>
        <v>0</v>
      </c>
      <c r="N849" s="222" t="b">
        <f t="array" ref="N849">IF(K849=38923,"True")</f>
        <v>0</v>
      </c>
      <c r="O849" s="222" t="b">
        <f t="array" ref="O849">IF(H849='Defects Status'!$N$2,"True")</f>
        <v>0</v>
      </c>
      <c r="P849" s="223">
        <f t="array" ref="P849">'Defects Status'!$N$2-'All Defects'!H849</f>
        <v>39001</v>
      </c>
      <c r="Q849" s="222" t="str">
        <f t="array" ref="Q849">IF(P849&gt;10,"Greater",IF(AND(P849&gt;=5,P849&lt;=10),"Between","Less than"))</f>
        <v>Greater</v>
      </c>
      <c r="R849" s="222" t="str">
        <f t="array" ref="R849">CONCATENATE(T849,"+",D849,"+",Q849)</f>
        <v>Open++Greater</v>
      </c>
      <c r="S849" s="222" t="b">
        <f t="array" ref="S849">IF(K849='Defects Status'!$N$2,"True")</f>
        <v>0</v>
      </c>
      <c r="T849" s="222" t="str">
        <f t="array" ref="T849">IF(C849 &lt;&gt; "Ready for Re-test",IF(C849 &lt;&gt; "Closed","Open","Closed"),"Ready for Re-test")</f>
        <v>Open</v>
      </c>
    </row>
    <row r="850" spans="12:20" x14ac:dyDescent="0.2">
      <c r="L850" s="222" t="str">
        <f t="array" ref="L850">CONCATENATE(C850,"+",D850)</f>
        <v>+</v>
      </c>
      <c r="M850" s="222" t="b">
        <f t="array" ref="M850">IF(H850=38923,"True")</f>
        <v>0</v>
      </c>
      <c r="N850" s="222" t="b">
        <f t="array" ref="N850">IF(K850=38923,"True")</f>
        <v>0</v>
      </c>
      <c r="O850" s="222" t="b">
        <f t="array" ref="O850">IF(H850='Defects Status'!$N$2,"True")</f>
        <v>0</v>
      </c>
      <c r="P850" s="223">
        <f t="array" ref="P850">'Defects Status'!$N$2-'All Defects'!H850</f>
        <v>39001</v>
      </c>
      <c r="Q850" s="222" t="str">
        <f t="array" ref="Q850">IF(P850&gt;10,"Greater",IF(AND(P850&gt;=5,P850&lt;=10),"Between","Less than"))</f>
        <v>Greater</v>
      </c>
      <c r="R850" s="222" t="str">
        <f t="array" ref="R850">CONCATENATE(T850,"+",D850,"+",Q850)</f>
        <v>Open++Greater</v>
      </c>
      <c r="S850" s="222" t="b">
        <f t="array" ref="S850">IF(K850='Defects Status'!$N$2,"True")</f>
        <v>0</v>
      </c>
      <c r="T850" s="222" t="str">
        <f t="array" ref="T850">IF(C850 &lt;&gt; "Ready for Re-test",IF(C850 &lt;&gt; "Closed","Open","Closed"),"Ready for Re-test")</f>
        <v>Open</v>
      </c>
    </row>
    <row r="851" spans="12:20" x14ac:dyDescent="0.2">
      <c r="L851" s="222" t="str">
        <f t="array" ref="L851">CONCATENATE(C851,"+",D851)</f>
        <v>+</v>
      </c>
      <c r="M851" s="222" t="b">
        <f t="array" ref="M851">IF(H851=38923,"True")</f>
        <v>0</v>
      </c>
      <c r="N851" s="222" t="b">
        <f t="array" ref="N851">IF(K851=38923,"True")</f>
        <v>0</v>
      </c>
      <c r="O851" s="222" t="b">
        <f t="array" ref="O851">IF(H851='Defects Status'!$N$2,"True")</f>
        <v>0</v>
      </c>
      <c r="P851" s="223">
        <f t="array" ref="P851">'Defects Status'!$N$2-'All Defects'!H851</f>
        <v>39001</v>
      </c>
      <c r="Q851" s="222" t="str">
        <f t="array" ref="Q851">IF(P851&gt;10,"Greater",IF(AND(P851&gt;=5,P851&lt;=10),"Between","Less than"))</f>
        <v>Greater</v>
      </c>
      <c r="R851" s="222" t="str">
        <f t="array" ref="R851">CONCATENATE(T851,"+",D851,"+",Q851)</f>
        <v>Open++Greater</v>
      </c>
      <c r="S851" s="222" t="b">
        <f t="array" ref="S851">IF(K851='Defects Status'!$N$2,"True")</f>
        <v>0</v>
      </c>
      <c r="T851" s="222" t="str">
        <f t="array" ref="T851">IF(C851 &lt;&gt; "Ready for Re-test",IF(C851 &lt;&gt; "Closed","Open","Closed"),"Ready for Re-test")</f>
        <v>Open</v>
      </c>
    </row>
    <row r="852" spans="12:20" x14ac:dyDescent="0.2">
      <c r="L852" s="222" t="str">
        <f t="array" ref="L852">CONCATENATE(C852,"+",D852)</f>
        <v>+</v>
      </c>
      <c r="M852" s="222" t="b">
        <f t="array" ref="M852">IF(H852=38923,"True")</f>
        <v>0</v>
      </c>
      <c r="N852" s="222" t="b">
        <f t="array" ref="N852">IF(K852=38923,"True")</f>
        <v>0</v>
      </c>
      <c r="O852" s="222" t="b">
        <f t="array" ref="O852">IF(H852='Defects Status'!$N$2,"True")</f>
        <v>0</v>
      </c>
      <c r="P852" s="223">
        <f t="array" ref="P852">'Defects Status'!$N$2-'All Defects'!H852</f>
        <v>39001</v>
      </c>
      <c r="Q852" s="222" t="str">
        <f t="array" ref="Q852">IF(P852&gt;10,"Greater",IF(AND(P852&gt;=5,P852&lt;=10),"Between","Less than"))</f>
        <v>Greater</v>
      </c>
      <c r="R852" s="222" t="str">
        <f t="array" ref="R852">CONCATENATE(T852,"+",D852,"+",Q852)</f>
        <v>Open++Greater</v>
      </c>
      <c r="S852" s="222" t="b">
        <f t="array" ref="S852">IF(K852='Defects Status'!$N$2,"True")</f>
        <v>0</v>
      </c>
      <c r="T852" s="222" t="str">
        <f t="array" ref="T852">IF(C852 &lt;&gt; "Ready for Re-test",IF(C852 &lt;&gt; "Closed","Open","Closed"),"Ready for Re-test")</f>
        <v>Open</v>
      </c>
    </row>
    <row r="853" spans="12:20" x14ac:dyDescent="0.2">
      <c r="L853" s="222" t="str">
        <f t="array" ref="L853">CONCATENATE(C853,"+",D853)</f>
        <v>+</v>
      </c>
      <c r="M853" s="222" t="b">
        <f t="array" ref="M853">IF(H853=38923,"True")</f>
        <v>0</v>
      </c>
      <c r="N853" s="222" t="b">
        <f t="array" ref="N853">IF(K853=38923,"True")</f>
        <v>0</v>
      </c>
      <c r="O853" s="222" t="b">
        <f t="array" ref="O853">IF(H853='Defects Status'!$N$2,"True")</f>
        <v>0</v>
      </c>
      <c r="P853" s="223">
        <f t="array" ref="P853">'Defects Status'!$N$2-'All Defects'!H853</f>
        <v>39001</v>
      </c>
      <c r="Q853" s="222" t="str">
        <f t="array" ref="Q853">IF(P853&gt;10,"Greater",IF(AND(P853&gt;=5,P853&lt;=10),"Between","Less than"))</f>
        <v>Greater</v>
      </c>
      <c r="R853" s="222" t="str">
        <f t="array" ref="R853">CONCATENATE(T853,"+",D853,"+",Q853)</f>
        <v>Open++Greater</v>
      </c>
      <c r="S853" s="222" t="b">
        <f t="array" ref="S853">IF(K853='Defects Status'!$N$2,"True")</f>
        <v>0</v>
      </c>
      <c r="T853" s="222" t="str">
        <f t="array" ref="T853">IF(C853 &lt;&gt; "Ready for Re-test",IF(C853 &lt;&gt; "Closed","Open","Closed"),"Ready for Re-test")</f>
        <v>Open</v>
      </c>
    </row>
    <row r="854" spans="12:20" x14ac:dyDescent="0.2">
      <c r="L854" s="222" t="str">
        <f t="array" ref="L854">CONCATENATE(C854,"+",D854)</f>
        <v>+</v>
      </c>
      <c r="M854" s="222" t="b">
        <f t="array" ref="M854">IF(H854=38923,"True")</f>
        <v>0</v>
      </c>
      <c r="N854" s="222" t="b">
        <f t="array" ref="N854">IF(K854=38923,"True")</f>
        <v>0</v>
      </c>
      <c r="O854" s="222" t="b">
        <f t="array" ref="O854">IF(H854='Defects Status'!$N$2,"True")</f>
        <v>0</v>
      </c>
      <c r="P854" s="223">
        <f t="array" ref="P854">'Defects Status'!$N$2-'All Defects'!H854</f>
        <v>39001</v>
      </c>
      <c r="Q854" s="222" t="str">
        <f t="array" ref="Q854">IF(P854&gt;10,"Greater",IF(AND(P854&gt;=5,P854&lt;=10),"Between","Less than"))</f>
        <v>Greater</v>
      </c>
      <c r="R854" s="222" t="str">
        <f t="array" ref="R854">CONCATENATE(T854,"+",D854,"+",Q854)</f>
        <v>Open++Greater</v>
      </c>
      <c r="S854" s="222" t="b">
        <f t="array" ref="S854">IF(K854='Defects Status'!$N$2,"True")</f>
        <v>0</v>
      </c>
      <c r="T854" s="222" t="str">
        <f t="array" ref="T854">IF(C854 &lt;&gt; "Ready for Re-test",IF(C854 &lt;&gt; "Closed","Open","Closed"),"Ready for Re-test")</f>
        <v>Open</v>
      </c>
    </row>
    <row r="855" spans="12:20" x14ac:dyDescent="0.2">
      <c r="L855" s="222" t="str">
        <f t="array" ref="L855">CONCATENATE(C855,"+",D855)</f>
        <v>+</v>
      </c>
      <c r="M855" s="222" t="b">
        <f t="array" ref="M855">IF(H855=38923,"True")</f>
        <v>0</v>
      </c>
      <c r="N855" s="222" t="b">
        <f t="array" ref="N855">IF(K855=38923,"True")</f>
        <v>0</v>
      </c>
      <c r="O855" s="222" t="b">
        <f t="array" ref="O855">IF(H855='Defects Status'!$N$2,"True")</f>
        <v>0</v>
      </c>
      <c r="P855" s="223">
        <f t="array" ref="P855">'Defects Status'!$N$2-'All Defects'!H855</f>
        <v>39001</v>
      </c>
      <c r="Q855" s="222" t="str">
        <f t="array" ref="Q855">IF(P855&gt;10,"Greater",IF(AND(P855&gt;=5,P855&lt;=10),"Between","Less than"))</f>
        <v>Greater</v>
      </c>
      <c r="R855" s="222" t="str">
        <f t="array" ref="R855">CONCATENATE(T855,"+",D855,"+",Q855)</f>
        <v>Open++Greater</v>
      </c>
      <c r="S855" s="222" t="b">
        <f t="array" ref="S855">IF(K855='Defects Status'!$N$2,"True")</f>
        <v>0</v>
      </c>
      <c r="T855" s="222" t="str">
        <f t="array" ref="T855">IF(C855 &lt;&gt; "Ready for Re-test",IF(C855 &lt;&gt; "Closed","Open","Closed"),"Ready for Re-test")</f>
        <v>Open</v>
      </c>
    </row>
    <row r="856" spans="12:20" x14ac:dyDescent="0.2">
      <c r="L856" s="222" t="str">
        <f t="array" ref="L856">CONCATENATE(C856,"+",D856)</f>
        <v>+</v>
      </c>
      <c r="M856" s="222" t="b">
        <f t="array" ref="M856">IF(H856=38923,"True")</f>
        <v>0</v>
      </c>
      <c r="N856" s="222" t="b">
        <f t="array" ref="N856">IF(K856=38923,"True")</f>
        <v>0</v>
      </c>
      <c r="O856" s="222" t="b">
        <f t="array" ref="O856">IF(H856='Defects Status'!$N$2,"True")</f>
        <v>0</v>
      </c>
      <c r="P856" s="223">
        <f t="array" ref="P856">'Defects Status'!$N$2-'All Defects'!H856</f>
        <v>39001</v>
      </c>
      <c r="Q856" s="222" t="str">
        <f t="array" ref="Q856">IF(P856&gt;10,"Greater",IF(AND(P856&gt;=5,P856&lt;=10),"Between","Less than"))</f>
        <v>Greater</v>
      </c>
      <c r="R856" s="222" t="str">
        <f t="array" ref="R856">CONCATENATE(T856,"+",D856,"+",Q856)</f>
        <v>Open++Greater</v>
      </c>
      <c r="S856" s="222" t="b">
        <f t="array" ref="S856">IF(K856='Defects Status'!$N$2,"True")</f>
        <v>0</v>
      </c>
      <c r="T856" s="222" t="str">
        <f t="array" ref="T856">IF(C856 &lt;&gt; "Ready for Re-test",IF(C856 &lt;&gt; "Closed","Open","Closed"),"Ready for Re-test")</f>
        <v>Open</v>
      </c>
    </row>
    <row r="857" spans="12:20" x14ac:dyDescent="0.2">
      <c r="L857" s="222" t="str">
        <f t="array" ref="L857">CONCATENATE(C857,"+",D857)</f>
        <v>+</v>
      </c>
      <c r="M857" s="222" t="b">
        <f t="array" ref="M857">IF(H857=38923,"True")</f>
        <v>0</v>
      </c>
      <c r="N857" s="222" t="b">
        <f t="array" ref="N857">IF(K857=38923,"True")</f>
        <v>0</v>
      </c>
      <c r="O857" s="222" t="b">
        <f t="array" ref="O857">IF(H857='Defects Status'!$N$2,"True")</f>
        <v>0</v>
      </c>
      <c r="P857" s="223">
        <f t="array" ref="P857">'Defects Status'!$N$2-'All Defects'!H857</f>
        <v>39001</v>
      </c>
      <c r="Q857" s="222" t="str">
        <f t="array" ref="Q857">IF(P857&gt;10,"Greater",IF(AND(P857&gt;=5,P857&lt;=10),"Between","Less than"))</f>
        <v>Greater</v>
      </c>
      <c r="R857" s="222" t="str">
        <f t="array" ref="R857">CONCATENATE(T857,"+",D857,"+",Q857)</f>
        <v>Open++Greater</v>
      </c>
      <c r="S857" s="222" t="b">
        <f t="array" ref="S857">IF(K857='Defects Status'!$N$2,"True")</f>
        <v>0</v>
      </c>
      <c r="T857" s="222" t="str">
        <f t="array" ref="T857">IF(C857 &lt;&gt; "Ready for Re-test",IF(C857 &lt;&gt; "Closed","Open","Closed"),"Ready for Re-test")</f>
        <v>Open</v>
      </c>
    </row>
    <row r="858" spans="12:20" x14ac:dyDescent="0.2">
      <c r="L858" s="222" t="str">
        <f t="array" ref="L858">CONCATENATE(C858,"+",D858)</f>
        <v>+</v>
      </c>
      <c r="M858" s="222" t="b">
        <f t="array" ref="M858">IF(H858=38923,"True")</f>
        <v>0</v>
      </c>
      <c r="N858" s="222" t="b">
        <f t="array" ref="N858">IF(K858=38923,"True")</f>
        <v>0</v>
      </c>
      <c r="O858" s="222" t="b">
        <f t="array" ref="O858">IF(H858='Defects Status'!$N$2,"True")</f>
        <v>0</v>
      </c>
      <c r="P858" s="223">
        <f t="array" ref="P858">'Defects Status'!$N$2-'All Defects'!H858</f>
        <v>39001</v>
      </c>
      <c r="Q858" s="222" t="str">
        <f t="array" ref="Q858">IF(P858&gt;10,"Greater",IF(AND(P858&gt;=5,P858&lt;=10),"Between","Less than"))</f>
        <v>Greater</v>
      </c>
      <c r="R858" s="222" t="str">
        <f t="array" ref="R858">CONCATENATE(T858,"+",D858,"+",Q858)</f>
        <v>Open++Greater</v>
      </c>
      <c r="S858" s="222" t="b">
        <f t="array" ref="S858">IF(K858='Defects Status'!$N$2,"True")</f>
        <v>0</v>
      </c>
      <c r="T858" s="222" t="str">
        <f t="array" ref="T858">IF(C858 &lt;&gt; "Ready for Re-test",IF(C858 &lt;&gt; "Closed","Open","Closed"),"Ready for Re-test")</f>
        <v>Open</v>
      </c>
    </row>
    <row r="859" spans="12:20" x14ac:dyDescent="0.2">
      <c r="L859" s="222" t="str">
        <f t="array" ref="L859">CONCATENATE(C859,"+",D859)</f>
        <v>+</v>
      </c>
      <c r="M859" s="222" t="b">
        <f t="array" ref="M859">IF(H859=38923,"True")</f>
        <v>0</v>
      </c>
      <c r="N859" s="222" t="b">
        <f t="array" ref="N859">IF(K859=38923,"True")</f>
        <v>0</v>
      </c>
      <c r="O859" s="222" t="b">
        <f t="array" ref="O859">IF(H859='Defects Status'!$N$2,"True")</f>
        <v>0</v>
      </c>
      <c r="P859" s="223">
        <f t="array" ref="P859">'Defects Status'!$N$2-'All Defects'!H859</f>
        <v>39001</v>
      </c>
      <c r="Q859" s="222" t="str">
        <f t="array" ref="Q859">IF(P859&gt;10,"Greater",IF(AND(P859&gt;=5,P859&lt;=10),"Between","Less than"))</f>
        <v>Greater</v>
      </c>
      <c r="R859" s="222" t="str">
        <f t="array" ref="R859">CONCATENATE(T859,"+",D859,"+",Q859)</f>
        <v>Open++Greater</v>
      </c>
      <c r="S859" s="222" t="b">
        <f t="array" ref="S859">IF(K859='Defects Status'!$N$2,"True")</f>
        <v>0</v>
      </c>
      <c r="T859" s="222" t="str">
        <f t="array" ref="T859">IF(C859 &lt;&gt; "Ready for Re-test",IF(C859 &lt;&gt; "Closed","Open","Closed"),"Ready for Re-test")</f>
        <v>Open</v>
      </c>
    </row>
    <row r="860" spans="12:20" x14ac:dyDescent="0.2">
      <c r="L860" s="222" t="str">
        <f t="array" ref="L860">CONCATENATE(C860,"+",D860)</f>
        <v>+</v>
      </c>
      <c r="M860" s="222" t="b">
        <f t="array" ref="M860">IF(H860=38923,"True")</f>
        <v>0</v>
      </c>
      <c r="N860" s="222" t="b">
        <f t="array" ref="N860">IF(K860=38923,"True")</f>
        <v>0</v>
      </c>
      <c r="O860" s="222" t="b">
        <f t="array" ref="O860">IF(H860='Defects Status'!$N$2,"True")</f>
        <v>0</v>
      </c>
      <c r="P860" s="223">
        <f t="array" ref="P860">'Defects Status'!$N$2-'All Defects'!H860</f>
        <v>39001</v>
      </c>
      <c r="Q860" s="222" t="str">
        <f t="array" ref="Q860">IF(P860&gt;10,"Greater",IF(AND(P860&gt;=5,P860&lt;=10),"Between","Less than"))</f>
        <v>Greater</v>
      </c>
      <c r="R860" s="222" t="str">
        <f t="array" ref="R860">CONCATENATE(T860,"+",D860,"+",Q860)</f>
        <v>Open++Greater</v>
      </c>
      <c r="S860" s="222" t="b">
        <f t="array" ref="S860">IF(K860='Defects Status'!$N$2,"True")</f>
        <v>0</v>
      </c>
      <c r="T860" s="222" t="str">
        <f t="array" ref="T860">IF(C860 &lt;&gt; "Ready for Re-test",IF(C860 &lt;&gt; "Closed","Open","Closed"),"Ready for Re-test")</f>
        <v>Open</v>
      </c>
    </row>
    <row r="861" spans="12:20" x14ac:dyDescent="0.2">
      <c r="L861" s="222" t="str">
        <f t="array" ref="L861">CONCATENATE(C861,"+",D861)</f>
        <v>+</v>
      </c>
      <c r="M861" s="222" t="b">
        <f t="array" ref="M861">IF(H861=38923,"True")</f>
        <v>0</v>
      </c>
      <c r="N861" s="222" t="b">
        <f t="array" ref="N861">IF(K861=38923,"True")</f>
        <v>0</v>
      </c>
      <c r="O861" s="222" t="b">
        <f t="array" ref="O861">IF(H861='Defects Status'!$N$2,"True")</f>
        <v>0</v>
      </c>
      <c r="P861" s="223">
        <f t="array" ref="P861">'Defects Status'!$N$2-'All Defects'!H861</f>
        <v>39001</v>
      </c>
      <c r="Q861" s="222" t="str">
        <f t="array" ref="Q861">IF(P861&gt;10,"Greater",IF(AND(P861&gt;=5,P861&lt;=10),"Between","Less than"))</f>
        <v>Greater</v>
      </c>
      <c r="R861" s="222" t="str">
        <f t="array" ref="R861">CONCATENATE(T861,"+",D861,"+",Q861)</f>
        <v>Open++Greater</v>
      </c>
      <c r="S861" s="222" t="b">
        <f t="array" ref="S861">IF(K861='Defects Status'!$N$2,"True")</f>
        <v>0</v>
      </c>
      <c r="T861" s="222" t="str">
        <f t="array" ref="T861">IF(C861 &lt;&gt; "Ready for Re-test",IF(C861 &lt;&gt; "Closed","Open","Closed"),"Ready for Re-test")</f>
        <v>Open</v>
      </c>
    </row>
    <row r="862" spans="12:20" x14ac:dyDescent="0.2">
      <c r="L862" s="222" t="str">
        <f t="array" ref="L862">CONCATENATE(C862,"+",D862)</f>
        <v>+</v>
      </c>
      <c r="M862" s="222" t="b">
        <f t="array" ref="M862">IF(H862=38923,"True")</f>
        <v>0</v>
      </c>
      <c r="N862" s="222" t="b">
        <f t="array" ref="N862">IF(K862=38923,"True")</f>
        <v>0</v>
      </c>
      <c r="O862" s="222" t="b">
        <f t="array" ref="O862">IF(H862='Defects Status'!$N$2,"True")</f>
        <v>0</v>
      </c>
      <c r="P862" s="223">
        <f t="array" ref="P862">'Defects Status'!$N$2-'All Defects'!H862</f>
        <v>39001</v>
      </c>
      <c r="Q862" s="222" t="str">
        <f t="array" ref="Q862">IF(P862&gt;10,"Greater",IF(AND(P862&gt;=5,P862&lt;=10),"Between","Less than"))</f>
        <v>Greater</v>
      </c>
      <c r="R862" s="222" t="str">
        <f t="array" ref="R862">CONCATENATE(T862,"+",D862,"+",Q862)</f>
        <v>Open++Greater</v>
      </c>
      <c r="S862" s="222" t="b">
        <f t="array" ref="S862">IF(K862='Defects Status'!$N$2,"True")</f>
        <v>0</v>
      </c>
      <c r="T862" s="222" t="str">
        <f t="array" ref="T862">IF(C862 &lt;&gt; "Ready for Re-test",IF(C862 &lt;&gt; "Closed","Open","Closed"),"Ready for Re-test")</f>
        <v>Open</v>
      </c>
    </row>
    <row r="863" spans="12:20" x14ac:dyDescent="0.2">
      <c r="L863" s="222" t="str">
        <f t="array" ref="L863">CONCATENATE(C863,"+",D863)</f>
        <v>+</v>
      </c>
      <c r="M863" s="222" t="b">
        <f t="array" ref="M863">IF(H863=38923,"True")</f>
        <v>0</v>
      </c>
      <c r="N863" s="222" t="b">
        <f t="array" ref="N863">IF(K863=38923,"True")</f>
        <v>0</v>
      </c>
      <c r="O863" s="222" t="b">
        <f t="array" ref="O863">IF(H863='Defects Status'!$N$2,"True")</f>
        <v>0</v>
      </c>
      <c r="P863" s="223">
        <f t="array" ref="P863">'Defects Status'!$N$2-'All Defects'!H863</f>
        <v>39001</v>
      </c>
      <c r="Q863" s="222" t="str">
        <f t="array" ref="Q863">IF(P863&gt;10,"Greater",IF(AND(P863&gt;=5,P863&lt;=10),"Between","Less than"))</f>
        <v>Greater</v>
      </c>
      <c r="R863" s="222" t="str">
        <f t="array" ref="R863">CONCATENATE(T863,"+",D863,"+",Q863)</f>
        <v>Open++Greater</v>
      </c>
      <c r="S863" s="222" t="b">
        <f t="array" ref="S863">IF(K863='Defects Status'!$N$2,"True")</f>
        <v>0</v>
      </c>
      <c r="T863" s="222" t="str">
        <f t="array" ref="T863">IF(C863 &lt;&gt; "Ready for Re-test",IF(C863 &lt;&gt; "Closed","Open","Closed"),"Ready for Re-test")</f>
        <v>Open</v>
      </c>
    </row>
    <row r="864" spans="12:20" x14ac:dyDescent="0.2">
      <c r="L864" s="222" t="str">
        <f t="array" ref="L864">CONCATENATE(C864,"+",D864)</f>
        <v>+</v>
      </c>
      <c r="M864" s="222" t="b">
        <f t="array" ref="M864">IF(H864=38923,"True")</f>
        <v>0</v>
      </c>
      <c r="N864" s="222" t="b">
        <f t="array" ref="N864">IF(K864=38923,"True")</f>
        <v>0</v>
      </c>
      <c r="O864" s="222" t="b">
        <f t="array" ref="O864">IF(H864='Defects Status'!$N$2,"True")</f>
        <v>0</v>
      </c>
      <c r="P864" s="223">
        <f t="array" ref="P864">'Defects Status'!$N$2-'All Defects'!H864</f>
        <v>39001</v>
      </c>
      <c r="Q864" s="222" t="str">
        <f t="array" ref="Q864">IF(P864&gt;10,"Greater",IF(AND(P864&gt;=5,P864&lt;=10),"Between","Less than"))</f>
        <v>Greater</v>
      </c>
      <c r="R864" s="222" t="str">
        <f t="array" ref="R864">CONCATENATE(T864,"+",D864,"+",Q864)</f>
        <v>Open++Greater</v>
      </c>
      <c r="S864" s="222" t="b">
        <f t="array" ref="S864">IF(K864='Defects Status'!$N$2,"True")</f>
        <v>0</v>
      </c>
      <c r="T864" s="222" t="str">
        <f t="array" ref="T864">IF(C864 &lt;&gt; "Ready for Re-test",IF(C864 &lt;&gt; "Closed","Open","Closed"),"Ready for Re-test")</f>
        <v>Open</v>
      </c>
    </row>
    <row r="865" spans="12:20" x14ac:dyDescent="0.2">
      <c r="L865" s="222" t="str">
        <f t="array" ref="L865">CONCATENATE(C865,"+",D865)</f>
        <v>+</v>
      </c>
      <c r="M865" s="222" t="b">
        <f t="array" ref="M865">IF(H865=38923,"True")</f>
        <v>0</v>
      </c>
      <c r="N865" s="222" t="b">
        <f t="array" ref="N865">IF(K865=38923,"True")</f>
        <v>0</v>
      </c>
      <c r="O865" s="222" t="b">
        <f t="array" ref="O865">IF(H865='Defects Status'!$N$2,"True")</f>
        <v>0</v>
      </c>
      <c r="P865" s="223">
        <f t="array" ref="P865">'Defects Status'!$N$2-'All Defects'!H865</f>
        <v>39001</v>
      </c>
      <c r="Q865" s="222" t="str">
        <f t="array" ref="Q865">IF(P865&gt;10,"Greater",IF(AND(P865&gt;=5,P865&lt;=10),"Between","Less than"))</f>
        <v>Greater</v>
      </c>
      <c r="R865" s="222" t="str">
        <f t="array" ref="R865">CONCATENATE(T865,"+",D865,"+",Q865)</f>
        <v>Open++Greater</v>
      </c>
      <c r="S865" s="222" t="b">
        <f t="array" ref="S865">IF(K865='Defects Status'!$N$2,"True")</f>
        <v>0</v>
      </c>
      <c r="T865" s="222" t="str">
        <f t="array" ref="T865">IF(C865 &lt;&gt; "Ready for Re-test",IF(C865 &lt;&gt; "Closed","Open","Closed"),"Ready for Re-test")</f>
        <v>Open</v>
      </c>
    </row>
    <row r="866" spans="12:20" x14ac:dyDescent="0.2">
      <c r="L866" s="222" t="str">
        <f t="array" ref="L866">CONCATENATE(C866,"+",D866)</f>
        <v>+</v>
      </c>
      <c r="M866" s="222" t="b">
        <f t="array" ref="M866">IF(H866=38923,"True")</f>
        <v>0</v>
      </c>
      <c r="N866" s="222" t="b">
        <f t="array" ref="N866">IF(K866=38923,"True")</f>
        <v>0</v>
      </c>
      <c r="O866" s="222" t="b">
        <f t="array" ref="O866">IF(H866='Defects Status'!$N$2,"True")</f>
        <v>0</v>
      </c>
      <c r="P866" s="223">
        <f t="array" ref="P866">'Defects Status'!$N$2-'All Defects'!H866</f>
        <v>39001</v>
      </c>
      <c r="Q866" s="222" t="str">
        <f t="array" ref="Q866">IF(P866&gt;10,"Greater",IF(AND(P866&gt;=5,P866&lt;=10),"Between","Less than"))</f>
        <v>Greater</v>
      </c>
      <c r="R866" s="222" t="str">
        <f t="array" ref="R866">CONCATENATE(T866,"+",D866,"+",Q866)</f>
        <v>Open++Greater</v>
      </c>
      <c r="S866" s="222" t="b">
        <f t="array" ref="S866">IF(K866='Defects Status'!$N$2,"True")</f>
        <v>0</v>
      </c>
      <c r="T866" s="222" t="str">
        <f t="array" ref="T866">IF(C866 &lt;&gt; "Ready for Re-test",IF(C866 &lt;&gt; "Closed","Open","Closed"),"Ready for Re-test")</f>
        <v>Open</v>
      </c>
    </row>
    <row r="867" spans="12:20" x14ac:dyDescent="0.2">
      <c r="L867" s="222" t="str">
        <f t="array" ref="L867">CONCATENATE(C867,"+",D867)</f>
        <v>+</v>
      </c>
      <c r="M867" s="222" t="b">
        <f t="array" ref="M867">IF(H867=38923,"True")</f>
        <v>0</v>
      </c>
      <c r="N867" s="222" t="b">
        <f t="array" ref="N867">IF(K867=38923,"True")</f>
        <v>0</v>
      </c>
      <c r="O867" s="222" t="b">
        <f t="array" ref="O867">IF(H867='Defects Status'!$N$2,"True")</f>
        <v>0</v>
      </c>
      <c r="P867" s="223">
        <f t="array" ref="P867">'Defects Status'!$N$2-'All Defects'!H867</f>
        <v>39001</v>
      </c>
      <c r="Q867" s="222" t="str">
        <f t="array" ref="Q867">IF(P867&gt;10,"Greater",IF(AND(P867&gt;=5,P867&lt;=10),"Between","Less than"))</f>
        <v>Greater</v>
      </c>
      <c r="R867" s="222" t="str">
        <f t="array" ref="R867">CONCATENATE(T867,"+",D867,"+",Q867)</f>
        <v>Open++Greater</v>
      </c>
      <c r="S867" s="222" t="b">
        <f t="array" ref="S867">IF(K867='Defects Status'!$N$2,"True")</f>
        <v>0</v>
      </c>
      <c r="T867" s="222" t="str">
        <f t="array" ref="T867">IF(C867 &lt;&gt; "Ready for Re-test",IF(C867 &lt;&gt; "Closed","Open","Closed"),"Ready for Re-test")</f>
        <v>Open</v>
      </c>
    </row>
    <row r="868" spans="12:20" x14ac:dyDescent="0.2">
      <c r="L868" s="222" t="str">
        <f t="array" ref="L868">CONCATENATE(C868,"+",D868)</f>
        <v>+</v>
      </c>
      <c r="M868" s="222" t="b">
        <f t="array" ref="M868">IF(H868=38923,"True")</f>
        <v>0</v>
      </c>
      <c r="N868" s="222" t="b">
        <f t="array" ref="N868">IF(K868=38923,"True")</f>
        <v>0</v>
      </c>
      <c r="O868" s="222" t="b">
        <f t="array" ref="O868">IF(H868='Defects Status'!$N$2,"True")</f>
        <v>0</v>
      </c>
      <c r="P868" s="223">
        <f t="array" ref="P868">'Defects Status'!$N$2-'All Defects'!H868</f>
        <v>39001</v>
      </c>
      <c r="Q868" s="222" t="str">
        <f t="array" ref="Q868">IF(P868&gt;10,"Greater",IF(AND(P868&gt;=5,P868&lt;=10),"Between","Less than"))</f>
        <v>Greater</v>
      </c>
      <c r="R868" s="222" t="str">
        <f t="array" ref="R868">CONCATENATE(T868,"+",D868,"+",Q868)</f>
        <v>Open++Greater</v>
      </c>
      <c r="S868" s="222" t="b">
        <f t="array" ref="S868">IF(K868='Defects Status'!$N$2,"True")</f>
        <v>0</v>
      </c>
      <c r="T868" s="222" t="str">
        <f t="array" ref="T868">IF(C868 &lt;&gt; "Ready for Re-test",IF(C868 &lt;&gt; "Closed","Open","Closed"),"Ready for Re-test")</f>
        <v>Open</v>
      </c>
    </row>
    <row r="869" spans="12:20" x14ac:dyDescent="0.2">
      <c r="L869" s="222" t="str">
        <f t="array" ref="L869">CONCATENATE(C869,"+",D869)</f>
        <v>+</v>
      </c>
      <c r="M869" s="222" t="b">
        <f t="array" ref="M869">IF(H869=38923,"True")</f>
        <v>0</v>
      </c>
      <c r="N869" s="222" t="b">
        <f t="array" ref="N869">IF(K869=38923,"True")</f>
        <v>0</v>
      </c>
      <c r="O869" s="222" t="b">
        <f t="array" ref="O869">IF(H869='Defects Status'!$N$2,"True")</f>
        <v>0</v>
      </c>
      <c r="P869" s="223">
        <f t="array" ref="P869">'Defects Status'!$N$2-'All Defects'!H869</f>
        <v>39001</v>
      </c>
      <c r="Q869" s="222" t="str">
        <f t="array" ref="Q869">IF(P869&gt;10,"Greater",IF(AND(P869&gt;=5,P869&lt;=10),"Between","Less than"))</f>
        <v>Greater</v>
      </c>
      <c r="R869" s="222" t="str">
        <f t="array" ref="R869">CONCATENATE(T869,"+",D869,"+",Q869)</f>
        <v>Open++Greater</v>
      </c>
      <c r="S869" s="222" t="b">
        <f t="array" ref="S869">IF(K869='Defects Status'!$N$2,"True")</f>
        <v>0</v>
      </c>
      <c r="T869" s="222" t="str">
        <f t="array" ref="T869">IF(C869 &lt;&gt; "Ready for Re-test",IF(C869 &lt;&gt; "Closed","Open","Closed"),"Ready for Re-test")</f>
        <v>Open</v>
      </c>
    </row>
    <row r="870" spans="12:20" x14ac:dyDescent="0.2">
      <c r="L870" s="222" t="str">
        <f t="array" ref="L870">CONCATENATE(C870,"+",D870)</f>
        <v>+</v>
      </c>
      <c r="M870" s="222" t="b">
        <f t="array" ref="M870">IF(H870=38923,"True")</f>
        <v>0</v>
      </c>
      <c r="N870" s="222" t="b">
        <f t="array" ref="N870">IF(K870=38923,"True")</f>
        <v>0</v>
      </c>
      <c r="O870" s="222" t="b">
        <f t="array" ref="O870">IF(H870='Defects Status'!$N$2,"True")</f>
        <v>0</v>
      </c>
      <c r="P870" s="223">
        <f t="array" ref="P870">'Defects Status'!$N$2-'All Defects'!H870</f>
        <v>39001</v>
      </c>
      <c r="Q870" s="222" t="str">
        <f t="array" ref="Q870">IF(P870&gt;10,"Greater",IF(AND(P870&gt;=5,P870&lt;=10),"Between","Less than"))</f>
        <v>Greater</v>
      </c>
      <c r="R870" s="222" t="str">
        <f t="array" ref="R870">CONCATENATE(T870,"+",D870,"+",Q870)</f>
        <v>Open++Greater</v>
      </c>
      <c r="S870" s="222" t="b">
        <f t="array" ref="S870">IF(K870='Defects Status'!$N$2,"True")</f>
        <v>0</v>
      </c>
      <c r="T870" s="222" t="str">
        <f t="array" ref="T870">IF(C870 &lt;&gt; "Ready for Re-test",IF(C870 &lt;&gt; "Closed","Open","Closed"),"Ready for Re-test")</f>
        <v>Open</v>
      </c>
    </row>
    <row r="871" spans="12:20" x14ac:dyDescent="0.2">
      <c r="L871" s="222" t="str">
        <f t="array" ref="L871">CONCATENATE(C871,"+",D871)</f>
        <v>+</v>
      </c>
      <c r="M871" s="222" t="b">
        <f t="array" ref="M871">IF(H871=38923,"True")</f>
        <v>0</v>
      </c>
      <c r="N871" s="222" t="b">
        <f t="array" ref="N871">IF(K871=38923,"True")</f>
        <v>0</v>
      </c>
      <c r="O871" s="222" t="b">
        <f t="array" ref="O871">IF(H871='Defects Status'!$N$2,"True")</f>
        <v>0</v>
      </c>
      <c r="P871" s="223">
        <f t="array" ref="P871">'Defects Status'!$N$2-'All Defects'!H871</f>
        <v>39001</v>
      </c>
      <c r="Q871" s="222" t="str">
        <f t="array" ref="Q871">IF(P871&gt;10,"Greater",IF(AND(P871&gt;=5,P871&lt;=10),"Between","Less than"))</f>
        <v>Greater</v>
      </c>
      <c r="R871" s="222" t="str">
        <f t="array" ref="R871">CONCATENATE(T871,"+",D871,"+",Q871)</f>
        <v>Open++Greater</v>
      </c>
      <c r="S871" s="222" t="b">
        <f t="array" ref="S871">IF(K871='Defects Status'!$N$2,"True")</f>
        <v>0</v>
      </c>
      <c r="T871" s="222" t="str">
        <f t="array" ref="T871">IF(C871 &lt;&gt; "Ready for Re-test",IF(C871 &lt;&gt; "Closed","Open","Closed"),"Ready for Re-test")</f>
        <v>Open</v>
      </c>
    </row>
    <row r="872" spans="12:20" x14ac:dyDescent="0.2">
      <c r="L872" s="222" t="str">
        <f t="array" ref="L872">CONCATENATE(C872,"+",D872)</f>
        <v>+</v>
      </c>
      <c r="M872" s="222" t="b">
        <f t="array" ref="M872">IF(H872=38923,"True")</f>
        <v>0</v>
      </c>
      <c r="N872" s="222" t="b">
        <f t="array" ref="N872">IF(K872=38923,"True")</f>
        <v>0</v>
      </c>
      <c r="O872" s="222" t="b">
        <f t="array" ref="O872">IF(H872='Defects Status'!$N$2,"True")</f>
        <v>0</v>
      </c>
      <c r="P872" s="223">
        <f t="array" ref="P872">'Defects Status'!$N$2-'All Defects'!H872</f>
        <v>39001</v>
      </c>
      <c r="Q872" s="222" t="str">
        <f t="array" ref="Q872">IF(P872&gt;10,"Greater",IF(AND(P872&gt;=5,P872&lt;=10),"Between","Less than"))</f>
        <v>Greater</v>
      </c>
      <c r="R872" s="222" t="str">
        <f t="array" ref="R872">CONCATENATE(T872,"+",D872,"+",Q872)</f>
        <v>Open++Greater</v>
      </c>
      <c r="S872" s="222" t="b">
        <f t="array" ref="S872">IF(K872='Defects Status'!$N$2,"True")</f>
        <v>0</v>
      </c>
      <c r="T872" s="222" t="str">
        <f t="array" ref="T872">IF(C872 &lt;&gt; "Ready for Re-test",IF(C872 &lt;&gt; "Closed","Open","Closed"),"Ready for Re-test")</f>
        <v>Open</v>
      </c>
    </row>
    <row r="873" spans="12:20" x14ac:dyDescent="0.2">
      <c r="L873" s="222" t="str">
        <f t="array" ref="L873">CONCATENATE(C873,"+",D873)</f>
        <v>+</v>
      </c>
      <c r="M873" s="222" t="b">
        <f t="array" ref="M873">IF(H873=38923,"True")</f>
        <v>0</v>
      </c>
      <c r="N873" s="222" t="b">
        <f t="array" ref="N873">IF(K873=38923,"True")</f>
        <v>0</v>
      </c>
      <c r="O873" s="222" t="b">
        <f t="array" ref="O873">IF(H873='Defects Status'!$N$2,"True")</f>
        <v>0</v>
      </c>
      <c r="P873" s="223">
        <f t="array" ref="P873">'Defects Status'!$N$2-'All Defects'!H873</f>
        <v>39001</v>
      </c>
      <c r="Q873" s="222" t="str">
        <f t="array" ref="Q873">IF(P873&gt;10,"Greater",IF(AND(P873&gt;=5,P873&lt;=10),"Between","Less than"))</f>
        <v>Greater</v>
      </c>
      <c r="R873" s="222" t="str">
        <f t="array" ref="R873">CONCATENATE(T873,"+",D873,"+",Q873)</f>
        <v>Open++Greater</v>
      </c>
      <c r="S873" s="222" t="b">
        <f t="array" ref="S873">IF(K873='Defects Status'!$N$2,"True")</f>
        <v>0</v>
      </c>
      <c r="T873" s="222" t="str">
        <f t="array" ref="T873">IF(C873 &lt;&gt; "Ready for Re-test",IF(C873 &lt;&gt; "Closed","Open","Closed"),"Ready for Re-test")</f>
        <v>Open</v>
      </c>
    </row>
    <row r="874" spans="12:20" x14ac:dyDescent="0.2">
      <c r="L874" s="222" t="str">
        <f t="array" ref="L874">CONCATENATE(C874,"+",D874)</f>
        <v>+</v>
      </c>
      <c r="M874" s="222" t="b">
        <f t="array" ref="M874">IF(H874=38923,"True")</f>
        <v>0</v>
      </c>
      <c r="N874" s="222" t="b">
        <f t="array" ref="N874">IF(K874=38923,"True")</f>
        <v>0</v>
      </c>
      <c r="O874" s="222" t="b">
        <f t="array" ref="O874">IF(H874='Defects Status'!$N$2,"True")</f>
        <v>0</v>
      </c>
      <c r="P874" s="223">
        <f t="array" ref="P874">'Defects Status'!$N$2-'All Defects'!H874</f>
        <v>39001</v>
      </c>
      <c r="Q874" s="222" t="str">
        <f t="array" ref="Q874">IF(P874&gt;10,"Greater",IF(AND(P874&gt;=5,P874&lt;=10),"Between","Less than"))</f>
        <v>Greater</v>
      </c>
      <c r="R874" s="222" t="str">
        <f t="array" ref="R874">CONCATENATE(T874,"+",D874,"+",Q874)</f>
        <v>Open++Greater</v>
      </c>
      <c r="S874" s="222" t="b">
        <f t="array" ref="S874">IF(K874='Defects Status'!$N$2,"True")</f>
        <v>0</v>
      </c>
      <c r="T874" s="222" t="str">
        <f t="array" ref="T874">IF(C874 &lt;&gt; "Ready for Re-test",IF(C874 &lt;&gt; "Closed","Open","Closed"),"Ready for Re-test")</f>
        <v>Open</v>
      </c>
    </row>
    <row r="875" spans="12:20" x14ac:dyDescent="0.2">
      <c r="L875" s="222" t="str">
        <f t="array" ref="L875">CONCATENATE(C875,"+",D875)</f>
        <v>+</v>
      </c>
      <c r="M875" s="222" t="b">
        <f t="array" ref="M875">IF(H875=38923,"True")</f>
        <v>0</v>
      </c>
      <c r="N875" s="222" t="b">
        <f t="array" ref="N875">IF(K875=38923,"True")</f>
        <v>0</v>
      </c>
      <c r="O875" s="222" t="b">
        <f t="array" ref="O875">IF(H875='Defects Status'!$N$2,"True")</f>
        <v>0</v>
      </c>
      <c r="P875" s="223">
        <f t="array" ref="P875">'Defects Status'!$N$2-'All Defects'!H875</f>
        <v>39001</v>
      </c>
      <c r="Q875" s="222" t="str">
        <f t="array" ref="Q875">IF(P875&gt;10,"Greater",IF(AND(P875&gt;=5,P875&lt;=10),"Between","Less than"))</f>
        <v>Greater</v>
      </c>
      <c r="R875" s="222" t="str">
        <f t="array" ref="R875">CONCATENATE(T875,"+",D875,"+",Q875)</f>
        <v>Open++Greater</v>
      </c>
      <c r="S875" s="222" t="b">
        <f t="array" ref="S875">IF(K875='Defects Status'!$N$2,"True")</f>
        <v>0</v>
      </c>
      <c r="T875" s="222" t="str">
        <f t="array" ref="T875">IF(C875 &lt;&gt; "Ready for Re-test",IF(C875 &lt;&gt; "Closed","Open","Closed"),"Ready for Re-test")</f>
        <v>Open</v>
      </c>
    </row>
    <row r="876" spans="12:20" x14ac:dyDescent="0.2">
      <c r="L876" s="222" t="str">
        <f t="array" ref="L876">CONCATENATE(C876,"+",D876)</f>
        <v>+</v>
      </c>
      <c r="M876" s="222" t="b">
        <f t="array" ref="M876">IF(H876=38923,"True")</f>
        <v>0</v>
      </c>
      <c r="N876" s="222" t="b">
        <f t="array" ref="N876">IF(K876=38923,"True")</f>
        <v>0</v>
      </c>
      <c r="O876" s="222" t="b">
        <f t="array" ref="O876">IF(H876='Defects Status'!$N$2,"True")</f>
        <v>0</v>
      </c>
      <c r="P876" s="223">
        <f t="array" ref="P876">'Defects Status'!$N$2-'All Defects'!H876</f>
        <v>39001</v>
      </c>
      <c r="Q876" s="222" t="str">
        <f t="array" ref="Q876">IF(P876&gt;10,"Greater",IF(AND(P876&gt;=5,P876&lt;=10),"Between","Less than"))</f>
        <v>Greater</v>
      </c>
      <c r="R876" s="222" t="str">
        <f t="array" ref="R876">CONCATENATE(T876,"+",D876,"+",Q876)</f>
        <v>Open++Greater</v>
      </c>
      <c r="S876" s="222" t="b">
        <f t="array" ref="S876">IF(K876='Defects Status'!$N$2,"True")</f>
        <v>0</v>
      </c>
      <c r="T876" s="222" t="str">
        <f t="array" ref="T876">IF(C876 &lt;&gt; "Ready for Re-test",IF(C876 &lt;&gt; "Closed","Open","Closed"),"Ready for Re-test")</f>
        <v>Open</v>
      </c>
    </row>
    <row r="877" spans="12:20" x14ac:dyDescent="0.2">
      <c r="L877" s="222" t="str">
        <f t="array" ref="L877">CONCATENATE(C877,"+",D877)</f>
        <v>+</v>
      </c>
      <c r="M877" s="222" t="b">
        <f t="array" ref="M877">IF(H877=38923,"True")</f>
        <v>0</v>
      </c>
      <c r="N877" s="222" t="b">
        <f t="array" ref="N877">IF(K877=38923,"True")</f>
        <v>0</v>
      </c>
      <c r="O877" s="222" t="b">
        <f t="array" ref="O877">IF(H877='Defects Status'!$N$2,"True")</f>
        <v>0</v>
      </c>
      <c r="P877" s="223">
        <f t="array" ref="P877">'Defects Status'!$N$2-'All Defects'!H877</f>
        <v>39001</v>
      </c>
      <c r="Q877" s="222" t="str">
        <f t="array" ref="Q877">IF(P877&gt;10,"Greater",IF(AND(P877&gt;=5,P877&lt;=10),"Between","Less than"))</f>
        <v>Greater</v>
      </c>
      <c r="R877" s="222" t="str">
        <f t="array" ref="R877">CONCATENATE(T877,"+",D877,"+",Q877)</f>
        <v>Open++Greater</v>
      </c>
      <c r="S877" s="222" t="b">
        <f t="array" ref="S877">IF(K877='Defects Status'!$N$2,"True")</f>
        <v>0</v>
      </c>
      <c r="T877" s="222" t="str">
        <f t="array" ref="T877">IF(C877 &lt;&gt; "Ready for Re-test",IF(C877 &lt;&gt; "Closed","Open","Closed"),"Ready for Re-test")</f>
        <v>Open</v>
      </c>
    </row>
    <row r="878" spans="12:20" x14ac:dyDescent="0.2">
      <c r="L878" s="222" t="str">
        <f t="array" ref="L878">CONCATENATE(C878,"+",D878)</f>
        <v>+</v>
      </c>
      <c r="M878" s="222" t="b">
        <f t="array" ref="M878">IF(H878=38923,"True")</f>
        <v>0</v>
      </c>
      <c r="N878" s="222" t="b">
        <f t="array" ref="N878">IF(K878=38923,"True")</f>
        <v>0</v>
      </c>
      <c r="O878" s="222" t="b">
        <f t="array" ref="O878">IF(H878='Defects Status'!$N$2,"True")</f>
        <v>0</v>
      </c>
      <c r="P878" s="223">
        <f t="array" ref="P878">'Defects Status'!$N$2-'All Defects'!H878</f>
        <v>39001</v>
      </c>
      <c r="Q878" s="222" t="str">
        <f t="array" ref="Q878">IF(P878&gt;10,"Greater",IF(AND(P878&gt;=5,P878&lt;=10),"Between","Less than"))</f>
        <v>Greater</v>
      </c>
      <c r="R878" s="222" t="str">
        <f t="array" ref="R878">CONCATENATE(T878,"+",D878,"+",Q878)</f>
        <v>Open++Greater</v>
      </c>
      <c r="S878" s="222" t="b">
        <f t="array" ref="S878">IF(K878='Defects Status'!$N$2,"True")</f>
        <v>0</v>
      </c>
      <c r="T878" s="222" t="str">
        <f t="array" ref="T878">IF(C878 &lt;&gt; "Ready for Re-test",IF(C878 &lt;&gt; "Closed","Open","Closed"),"Ready for Re-test")</f>
        <v>Open</v>
      </c>
    </row>
    <row r="879" spans="12:20" x14ac:dyDescent="0.2">
      <c r="L879" s="222" t="str">
        <f t="array" ref="L879">CONCATENATE(C879,"+",D879)</f>
        <v>+</v>
      </c>
      <c r="M879" s="222" t="b">
        <f t="array" ref="M879">IF(H879=38923,"True")</f>
        <v>0</v>
      </c>
      <c r="N879" s="222" t="b">
        <f t="array" ref="N879">IF(K879=38923,"True")</f>
        <v>0</v>
      </c>
      <c r="O879" s="222" t="b">
        <f t="array" ref="O879">IF(H879='Defects Status'!$N$2,"True")</f>
        <v>0</v>
      </c>
      <c r="P879" s="223">
        <f t="array" ref="P879">'Defects Status'!$N$2-'All Defects'!H879</f>
        <v>39001</v>
      </c>
      <c r="Q879" s="222" t="str">
        <f t="array" ref="Q879">IF(P879&gt;10,"Greater",IF(AND(P879&gt;=5,P879&lt;=10),"Between","Less than"))</f>
        <v>Greater</v>
      </c>
      <c r="R879" s="222" t="str">
        <f t="array" ref="R879">CONCATENATE(T879,"+",D879,"+",Q879)</f>
        <v>Open++Greater</v>
      </c>
      <c r="S879" s="222" t="b">
        <f t="array" ref="S879">IF(K879='Defects Status'!$N$2,"True")</f>
        <v>0</v>
      </c>
      <c r="T879" s="222" t="str">
        <f t="array" ref="T879">IF(C879 &lt;&gt; "Ready for Re-test",IF(C879 &lt;&gt; "Closed","Open","Closed"),"Ready for Re-test")</f>
        <v>Open</v>
      </c>
    </row>
    <row r="880" spans="12:20" x14ac:dyDescent="0.2">
      <c r="L880" s="222" t="str">
        <f t="array" ref="L880">CONCATENATE(C880,"+",D880)</f>
        <v>+</v>
      </c>
      <c r="M880" s="222" t="b">
        <f t="array" ref="M880">IF(H880=38923,"True")</f>
        <v>0</v>
      </c>
      <c r="N880" s="222" t="b">
        <f t="array" ref="N880">IF(K880=38923,"True")</f>
        <v>0</v>
      </c>
      <c r="O880" s="222" t="b">
        <f t="array" ref="O880">IF(H880='Defects Status'!$N$2,"True")</f>
        <v>0</v>
      </c>
      <c r="P880" s="223">
        <f t="array" ref="P880">'Defects Status'!$N$2-'All Defects'!H880</f>
        <v>39001</v>
      </c>
      <c r="Q880" s="222" t="str">
        <f t="array" ref="Q880">IF(P880&gt;10,"Greater",IF(AND(P880&gt;=5,P880&lt;=10),"Between","Less than"))</f>
        <v>Greater</v>
      </c>
      <c r="R880" s="222" t="str">
        <f t="array" ref="R880">CONCATENATE(T880,"+",D880,"+",Q880)</f>
        <v>Open++Greater</v>
      </c>
      <c r="S880" s="222" t="b">
        <f t="array" ref="S880">IF(K880='Defects Status'!$N$2,"True")</f>
        <v>0</v>
      </c>
      <c r="T880" s="222" t="str">
        <f t="array" ref="T880">IF(C880 &lt;&gt; "Ready for Re-test",IF(C880 &lt;&gt; "Closed","Open","Closed"),"Ready for Re-test")</f>
        <v>Open</v>
      </c>
    </row>
    <row r="881" spans="12:20" x14ac:dyDescent="0.2">
      <c r="L881" s="222" t="str">
        <f t="array" ref="L881">CONCATENATE(C881,"+",D881)</f>
        <v>+</v>
      </c>
      <c r="M881" s="222" t="b">
        <f t="array" ref="M881">IF(H881=38923,"True")</f>
        <v>0</v>
      </c>
      <c r="N881" s="222" t="b">
        <f t="array" ref="N881">IF(K881=38923,"True")</f>
        <v>0</v>
      </c>
      <c r="O881" s="222" t="b">
        <f t="array" ref="O881">IF(H881='Defects Status'!$N$2,"True")</f>
        <v>0</v>
      </c>
      <c r="P881" s="223">
        <f t="array" ref="P881">'Defects Status'!$N$2-'All Defects'!H881</f>
        <v>39001</v>
      </c>
      <c r="Q881" s="222" t="str">
        <f t="array" ref="Q881">IF(P881&gt;10,"Greater",IF(AND(P881&gt;=5,P881&lt;=10),"Between","Less than"))</f>
        <v>Greater</v>
      </c>
      <c r="R881" s="222" t="str">
        <f t="array" ref="R881">CONCATENATE(T881,"+",D881,"+",Q881)</f>
        <v>Open++Greater</v>
      </c>
      <c r="S881" s="222" t="b">
        <f t="array" ref="S881">IF(K881='Defects Status'!$N$2,"True")</f>
        <v>0</v>
      </c>
      <c r="T881" s="222" t="str">
        <f t="array" ref="T881">IF(C881 &lt;&gt; "Ready for Re-test",IF(C881 &lt;&gt; "Closed","Open","Closed"),"Ready for Re-test")</f>
        <v>Open</v>
      </c>
    </row>
    <row r="882" spans="12:20" x14ac:dyDescent="0.2">
      <c r="L882" s="222" t="str">
        <f t="array" ref="L882">CONCATENATE(C882,"+",D882)</f>
        <v>+</v>
      </c>
      <c r="M882" s="222" t="b">
        <f t="array" ref="M882">IF(H882=38923,"True")</f>
        <v>0</v>
      </c>
      <c r="N882" s="222" t="b">
        <f t="array" ref="N882">IF(K882=38923,"True")</f>
        <v>0</v>
      </c>
      <c r="O882" s="222" t="b">
        <f t="array" ref="O882">IF(H882='Defects Status'!$N$2,"True")</f>
        <v>0</v>
      </c>
      <c r="P882" s="223">
        <f t="array" ref="P882">'Defects Status'!$N$2-'All Defects'!H882</f>
        <v>39001</v>
      </c>
      <c r="Q882" s="222" t="str">
        <f t="array" ref="Q882">IF(P882&gt;10,"Greater",IF(AND(P882&gt;=5,P882&lt;=10),"Between","Less than"))</f>
        <v>Greater</v>
      </c>
      <c r="R882" s="222" t="str">
        <f t="array" ref="R882">CONCATENATE(T882,"+",D882,"+",Q882)</f>
        <v>Open++Greater</v>
      </c>
      <c r="S882" s="222" t="b">
        <f t="array" ref="S882">IF(K882='Defects Status'!$N$2,"True")</f>
        <v>0</v>
      </c>
      <c r="T882" s="222" t="str">
        <f t="array" ref="T882">IF(C882 &lt;&gt; "Ready for Re-test",IF(C882 &lt;&gt; "Closed","Open","Closed"),"Ready for Re-test")</f>
        <v>Open</v>
      </c>
    </row>
    <row r="883" spans="12:20" x14ac:dyDescent="0.2">
      <c r="L883" s="222" t="str">
        <f t="array" ref="L883">CONCATENATE(C883,"+",D883)</f>
        <v>+</v>
      </c>
      <c r="M883" s="222" t="b">
        <f t="array" ref="M883">IF(H883=38923,"True")</f>
        <v>0</v>
      </c>
      <c r="N883" s="222" t="b">
        <f t="array" ref="N883">IF(K883=38923,"True")</f>
        <v>0</v>
      </c>
      <c r="O883" s="222" t="b">
        <f t="array" ref="O883">IF(H883='Defects Status'!$N$2,"True")</f>
        <v>0</v>
      </c>
      <c r="P883" s="223">
        <f t="array" ref="P883">'Defects Status'!$N$2-'All Defects'!H883</f>
        <v>39001</v>
      </c>
      <c r="Q883" s="222" t="str">
        <f t="array" ref="Q883">IF(P883&gt;10,"Greater",IF(AND(P883&gt;=5,P883&lt;=10),"Between","Less than"))</f>
        <v>Greater</v>
      </c>
      <c r="R883" s="222" t="str">
        <f t="array" ref="R883">CONCATENATE(T883,"+",D883,"+",Q883)</f>
        <v>Open++Greater</v>
      </c>
      <c r="S883" s="222" t="b">
        <f t="array" ref="S883">IF(K883='Defects Status'!$N$2,"True")</f>
        <v>0</v>
      </c>
      <c r="T883" s="222" t="str">
        <f t="array" ref="T883">IF(C883 &lt;&gt; "Ready for Re-test",IF(C883 &lt;&gt; "Closed","Open","Closed"),"Ready for Re-test")</f>
        <v>Open</v>
      </c>
    </row>
    <row r="884" spans="12:20" x14ac:dyDescent="0.2">
      <c r="L884" s="222" t="str">
        <f t="array" ref="L884">CONCATENATE(C884,"+",D884)</f>
        <v>+</v>
      </c>
      <c r="M884" s="222" t="b">
        <f t="array" ref="M884">IF(H884=38923,"True")</f>
        <v>0</v>
      </c>
      <c r="N884" s="222" t="b">
        <f t="array" ref="N884">IF(K884=38923,"True")</f>
        <v>0</v>
      </c>
      <c r="O884" s="222" t="b">
        <f t="array" ref="O884">IF(H884='Defects Status'!$N$2,"True")</f>
        <v>0</v>
      </c>
      <c r="P884" s="223">
        <f t="array" ref="P884">'Defects Status'!$N$2-'All Defects'!H884</f>
        <v>39001</v>
      </c>
      <c r="Q884" s="222" t="str">
        <f t="array" ref="Q884">IF(P884&gt;10,"Greater",IF(AND(P884&gt;=5,P884&lt;=10),"Between","Less than"))</f>
        <v>Greater</v>
      </c>
      <c r="R884" s="222" t="str">
        <f t="array" ref="R884">CONCATENATE(T884,"+",D884,"+",Q884)</f>
        <v>Open++Greater</v>
      </c>
      <c r="S884" s="222" t="b">
        <f t="array" ref="S884">IF(K884='Defects Status'!$N$2,"True")</f>
        <v>0</v>
      </c>
      <c r="T884" s="222" t="str">
        <f t="array" ref="T884">IF(C884 &lt;&gt; "Ready for Re-test",IF(C884 &lt;&gt; "Closed","Open","Closed"),"Ready for Re-test")</f>
        <v>Open</v>
      </c>
    </row>
    <row r="885" spans="12:20" x14ac:dyDescent="0.2">
      <c r="L885" s="222" t="str">
        <f t="array" ref="L885">CONCATENATE(C885,"+",D885)</f>
        <v>+</v>
      </c>
      <c r="M885" s="222" t="b">
        <f t="array" ref="M885">IF(H885=38923,"True")</f>
        <v>0</v>
      </c>
      <c r="N885" s="222" t="b">
        <f t="array" ref="N885">IF(K885=38923,"True")</f>
        <v>0</v>
      </c>
      <c r="O885" s="222" t="b">
        <f t="array" ref="O885">IF(H885='Defects Status'!$N$2,"True")</f>
        <v>0</v>
      </c>
      <c r="P885" s="223">
        <f t="array" ref="P885">'Defects Status'!$N$2-'All Defects'!H885</f>
        <v>39001</v>
      </c>
      <c r="Q885" s="222" t="str">
        <f t="array" ref="Q885">IF(P885&gt;10,"Greater",IF(AND(P885&gt;=5,P885&lt;=10),"Between","Less than"))</f>
        <v>Greater</v>
      </c>
      <c r="R885" s="222" t="str">
        <f t="array" ref="R885">CONCATENATE(T885,"+",D885,"+",Q885)</f>
        <v>Open++Greater</v>
      </c>
      <c r="S885" s="222" t="b">
        <f t="array" ref="S885">IF(K885='Defects Status'!$N$2,"True")</f>
        <v>0</v>
      </c>
      <c r="T885" s="222" t="str">
        <f t="array" ref="T885">IF(C885 &lt;&gt; "Ready for Re-test",IF(C885 &lt;&gt; "Closed","Open","Closed"),"Ready for Re-test")</f>
        <v>Open</v>
      </c>
    </row>
    <row r="886" spans="12:20" x14ac:dyDescent="0.2">
      <c r="L886" s="222" t="str">
        <f t="array" ref="L886">CONCATENATE(C886,"+",D886)</f>
        <v>+</v>
      </c>
      <c r="M886" s="222" t="b">
        <f t="array" ref="M886">IF(H886=38923,"True")</f>
        <v>0</v>
      </c>
      <c r="N886" s="222" t="b">
        <f t="array" ref="N886">IF(K886=38923,"True")</f>
        <v>0</v>
      </c>
      <c r="O886" s="222" t="b">
        <f t="array" ref="O886">IF(H886='Defects Status'!$N$2,"True")</f>
        <v>0</v>
      </c>
      <c r="P886" s="223">
        <f t="array" ref="P886">'Defects Status'!$N$2-'All Defects'!H886</f>
        <v>39001</v>
      </c>
      <c r="Q886" s="222" t="str">
        <f t="array" ref="Q886">IF(P886&gt;10,"Greater",IF(AND(P886&gt;=5,P886&lt;=10),"Between","Less than"))</f>
        <v>Greater</v>
      </c>
      <c r="R886" s="222" t="str">
        <f t="array" ref="R886">CONCATENATE(T886,"+",D886,"+",Q886)</f>
        <v>Open++Greater</v>
      </c>
      <c r="S886" s="222" t="b">
        <f t="array" ref="S886">IF(K886='Defects Status'!$N$2,"True")</f>
        <v>0</v>
      </c>
      <c r="T886" s="222" t="str">
        <f t="array" ref="T886">IF(C886 &lt;&gt; "Ready for Re-test",IF(C886 &lt;&gt; "Closed","Open","Closed"),"Ready for Re-test")</f>
        <v>Open</v>
      </c>
    </row>
    <row r="887" spans="12:20" x14ac:dyDescent="0.2">
      <c r="L887" s="222" t="str">
        <f t="array" ref="L887">CONCATENATE(C887,"+",D887)</f>
        <v>+</v>
      </c>
      <c r="M887" s="222" t="b">
        <f t="array" ref="M887">IF(H887=38923,"True")</f>
        <v>0</v>
      </c>
      <c r="N887" s="222" t="b">
        <f t="array" ref="N887">IF(K887=38923,"True")</f>
        <v>0</v>
      </c>
      <c r="O887" s="222" t="b">
        <f t="array" ref="O887">IF(H887='Defects Status'!$N$2,"True")</f>
        <v>0</v>
      </c>
      <c r="P887" s="223">
        <f t="array" ref="P887">'Defects Status'!$N$2-'All Defects'!H887</f>
        <v>39001</v>
      </c>
      <c r="Q887" s="222" t="str">
        <f t="array" ref="Q887">IF(P887&gt;10,"Greater",IF(AND(P887&gt;=5,P887&lt;=10),"Between","Less than"))</f>
        <v>Greater</v>
      </c>
      <c r="R887" s="222" t="str">
        <f t="array" ref="R887">CONCATENATE(T887,"+",D887,"+",Q887)</f>
        <v>Open++Greater</v>
      </c>
      <c r="S887" s="222" t="b">
        <f t="array" ref="S887">IF(K887='Defects Status'!$N$2,"True")</f>
        <v>0</v>
      </c>
      <c r="T887" s="222" t="str">
        <f t="array" ref="T887">IF(C887 &lt;&gt; "Ready for Re-test",IF(C887 &lt;&gt; "Closed","Open","Closed"),"Ready for Re-test")</f>
        <v>Open</v>
      </c>
    </row>
    <row r="888" spans="12:20" x14ac:dyDescent="0.2">
      <c r="L888" s="222" t="str">
        <f t="array" ref="L888">CONCATENATE(C888,"+",D888)</f>
        <v>+</v>
      </c>
      <c r="M888" s="222" t="b">
        <f t="array" ref="M888">IF(H888=38923,"True")</f>
        <v>0</v>
      </c>
      <c r="N888" s="222" t="b">
        <f t="array" ref="N888">IF(K888=38923,"True")</f>
        <v>0</v>
      </c>
      <c r="O888" s="222" t="b">
        <f t="array" ref="O888">IF(H888='Defects Status'!$N$2,"True")</f>
        <v>0</v>
      </c>
      <c r="P888" s="223">
        <f t="array" ref="P888">'Defects Status'!$N$2-'All Defects'!H888</f>
        <v>39001</v>
      </c>
      <c r="Q888" s="222" t="str">
        <f t="array" ref="Q888">IF(P888&gt;10,"Greater",IF(AND(P888&gt;=5,P888&lt;=10),"Between","Less than"))</f>
        <v>Greater</v>
      </c>
      <c r="R888" s="222" t="str">
        <f t="array" ref="R888">CONCATENATE(T888,"+",D888,"+",Q888)</f>
        <v>Open++Greater</v>
      </c>
      <c r="S888" s="222" t="b">
        <f t="array" ref="S888">IF(K888='Defects Status'!$N$2,"True")</f>
        <v>0</v>
      </c>
      <c r="T888" s="222" t="str">
        <f t="array" ref="T888">IF(C888 &lt;&gt; "Ready for Re-test",IF(C888 &lt;&gt; "Closed","Open","Closed"),"Ready for Re-test")</f>
        <v>Open</v>
      </c>
    </row>
    <row r="889" spans="12:20" x14ac:dyDescent="0.2">
      <c r="L889" s="222" t="str">
        <f t="array" ref="L889">CONCATENATE(C889,"+",D889)</f>
        <v>+</v>
      </c>
      <c r="M889" s="222" t="b">
        <f t="array" ref="M889">IF(H889=38923,"True")</f>
        <v>0</v>
      </c>
      <c r="N889" s="222" t="b">
        <f t="array" ref="N889">IF(K889=38923,"True")</f>
        <v>0</v>
      </c>
      <c r="O889" s="222" t="b">
        <f t="array" ref="O889">IF(H889='Defects Status'!$N$2,"True")</f>
        <v>0</v>
      </c>
      <c r="P889" s="223">
        <f t="array" ref="P889">'Defects Status'!$N$2-'All Defects'!H889</f>
        <v>39001</v>
      </c>
      <c r="Q889" s="222" t="str">
        <f t="array" ref="Q889">IF(P889&gt;10,"Greater",IF(AND(P889&gt;=5,P889&lt;=10),"Between","Less than"))</f>
        <v>Greater</v>
      </c>
      <c r="R889" s="222" t="str">
        <f t="array" ref="R889">CONCATENATE(T889,"+",D889,"+",Q889)</f>
        <v>Open++Greater</v>
      </c>
      <c r="S889" s="222" t="b">
        <f t="array" ref="S889">IF(K889='Defects Status'!$N$2,"True")</f>
        <v>0</v>
      </c>
      <c r="T889" s="222" t="str">
        <f t="array" ref="T889">IF(C889 &lt;&gt; "Ready for Re-test",IF(C889 &lt;&gt; "Closed","Open","Closed"),"Ready for Re-test")</f>
        <v>Open</v>
      </c>
    </row>
    <row r="890" spans="12:20" x14ac:dyDescent="0.2">
      <c r="L890" s="222" t="str">
        <f t="array" ref="L890">CONCATENATE(C890,"+",D890)</f>
        <v>+</v>
      </c>
      <c r="M890" s="222" t="b">
        <f t="array" ref="M890">IF(H890=38923,"True")</f>
        <v>0</v>
      </c>
      <c r="N890" s="222" t="b">
        <f t="array" ref="N890">IF(K890=38923,"True")</f>
        <v>0</v>
      </c>
      <c r="O890" s="222" t="b">
        <f t="array" ref="O890">IF(H890='Defects Status'!$N$2,"True")</f>
        <v>0</v>
      </c>
      <c r="P890" s="223">
        <f t="array" ref="P890">'Defects Status'!$N$2-'All Defects'!H890</f>
        <v>39001</v>
      </c>
      <c r="Q890" s="222" t="str">
        <f t="array" ref="Q890">IF(P890&gt;10,"Greater",IF(AND(P890&gt;=5,P890&lt;=10),"Between","Less than"))</f>
        <v>Greater</v>
      </c>
      <c r="R890" s="222" t="str">
        <f t="array" ref="R890">CONCATENATE(T890,"+",D890,"+",Q890)</f>
        <v>Open++Greater</v>
      </c>
      <c r="S890" s="222" t="b">
        <f t="array" ref="S890">IF(K890='Defects Status'!$N$2,"True")</f>
        <v>0</v>
      </c>
      <c r="T890" s="222" t="str">
        <f t="array" ref="T890">IF(C890 &lt;&gt; "Ready for Re-test",IF(C890 &lt;&gt; "Closed","Open","Closed"),"Ready for Re-test")</f>
        <v>Open</v>
      </c>
    </row>
    <row r="891" spans="12:20" x14ac:dyDescent="0.2">
      <c r="L891" s="222" t="str">
        <f t="array" ref="L891">CONCATENATE(C891,"+",D891)</f>
        <v>+</v>
      </c>
      <c r="M891" s="222" t="b">
        <f t="array" ref="M891">IF(H891=38923,"True")</f>
        <v>0</v>
      </c>
      <c r="N891" s="222" t="b">
        <f t="array" ref="N891">IF(K891=38923,"True")</f>
        <v>0</v>
      </c>
      <c r="O891" s="222" t="b">
        <f t="array" ref="O891">IF(H891='Defects Status'!$N$2,"True")</f>
        <v>0</v>
      </c>
      <c r="P891" s="223">
        <f t="array" ref="P891">'Defects Status'!$N$2-'All Defects'!H891</f>
        <v>39001</v>
      </c>
      <c r="Q891" s="222" t="str">
        <f t="array" ref="Q891">IF(P891&gt;10,"Greater",IF(AND(P891&gt;=5,P891&lt;=10),"Between","Less than"))</f>
        <v>Greater</v>
      </c>
      <c r="R891" s="222" t="str">
        <f t="array" ref="R891">CONCATENATE(T891,"+",D891,"+",Q891)</f>
        <v>Open++Greater</v>
      </c>
      <c r="S891" s="222" t="b">
        <f t="array" ref="S891">IF(K891='Defects Status'!$N$2,"True")</f>
        <v>0</v>
      </c>
      <c r="T891" s="222" t="str">
        <f t="array" ref="T891">IF(C891 &lt;&gt; "Ready for Re-test",IF(C891 &lt;&gt; "Closed","Open","Closed"),"Ready for Re-test")</f>
        <v>Open</v>
      </c>
    </row>
    <row r="892" spans="12:20" x14ac:dyDescent="0.2">
      <c r="L892" s="222" t="str">
        <f t="array" ref="L892">CONCATENATE(C892,"+",D892)</f>
        <v>+</v>
      </c>
      <c r="M892" s="222" t="b">
        <f t="array" ref="M892">IF(H892=38923,"True")</f>
        <v>0</v>
      </c>
      <c r="N892" s="222" t="b">
        <f t="array" ref="N892">IF(K892=38923,"True")</f>
        <v>0</v>
      </c>
      <c r="O892" s="222" t="b">
        <f t="array" ref="O892">IF(H892='Defects Status'!$N$2,"True")</f>
        <v>0</v>
      </c>
      <c r="P892" s="223">
        <f t="array" ref="P892">'Defects Status'!$N$2-'All Defects'!H892</f>
        <v>39001</v>
      </c>
      <c r="Q892" s="222" t="str">
        <f t="array" ref="Q892">IF(P892&gt;10,"Greater",IF(AND(P892&gt;=5,P892&lt;=10),"Between","Less than"))</f>
        <v>Greater</v>
      </c>
      <c r="R892" s="222" t="str">
        <f t="array" ref="R892">CONCATENATE(T892,"+",D892,"+",Q892)</f>
        <v>Open++Greater</v>
      </c>
      <c r="S892" s="222" t="b">
        <f t="array" ref="S892">IF(K892='Defects Status'!$N$2,"True")</f>
        <v>0</v>
      </c>
      <c r="T892" s="222" t="str">
        <f t="array" ref="T892">IF(C892 &lt;&gt; "Ready for Re-test",IF(C892 &lt;&gt; "Closed","Open","Closed"),"Ready for Re-test")</f>
        <v>Open</v>
      </c>
    </row>
    <row r="893" spans="12:20" x14ac:dyDescent="0.2">
      <c r="L893" s="222" t="str">
        <f t="array" ref="L893">CONCATENATE(C893,"+",D893)</f>
        <v>+</v>
      </c>
      <c r="M893" s="222" t="b">
        <f t="array" ref="M893">IF(H893=38923,"True")</f>
        <v>0</v>
      </c>
      <c r="N893" s="222" t="b">
        <f t="array" ref="N893">IF(K893=38923,"True")</f>
        <v>0</v>
      </c>
      <c r="O893" s="222" t="b">
        <f t="array" ref="O893">IF(H893='Defects Status'!$N$2,"True")</f>
        <v>0</v>
      </c>
      <c r="P893" s="223">
        <f t="array" ref="P893">'Defects Status'!$N$2-'All Defects'!H893</f>
        <v>39001</v>
      </c>
      <c r="Q893" s="222" t="str">
        <f t="array" ref="Q893">IF(P893&gt;10,"Greater",IF(AND(P893&gt;=5,P893&lt;=10),"Between","Less than"))</f>
        <v>Greater</v>
      </c>
      <c r="R893" s="222" t="str">
        <f t="array" ref="R893">CONCATENATE(T893,"+",D893,"+",Q893)</f>
        <v>Open++Greater</v>
      </c>
      <c r="S893" s="222" t="b">
        <f t="array" ref="S893">IF(K893='Defects Status'!$N$2,"True")</f>
        <v>0</v>
      </c>
      <c r="T893" s="222" t="str">
        <f t="array" ref="T893">IF(C893 &lt;&gt; "Ready for Re-test",IF(C893 &lt;&gt; "Closed","Open","Closed"),"Ready for Re-test")</f>
        <v>Open</v>
      </c>
    </row>
    <row r="894" spans="12:20" x14ac:dyDescent="0.2">
      <c r="L894" s="222" t="str">
        <f t="array" ref="L894">CONCATENATE(C894,"+",D894)</f>
        <v>+</v>
      </c>
      <c r="M894" s="222" t="b">
        <f t="array" ref="M894">IF(H894=38923,"True")</f>
        <v>0</v>
      </c>
      <c r="N894" s="222" t="b">
        <f t="array" ref="N894">IF(K894=38923,"True")</f>
        <v>0</v>
      </c>
      <c r="O894" s="222" t="b">
        <f t="array" ref="O894">IF(H894='Defects Status'!$N$2,"True")</f>
        <v>0</v>
      </c>
      <c r="P894" s="223">
        <f t="array" ref="P894">'Defects Status'!$N$2-'All Defects'!H894</f>
        <v>39001</v>
      </c>
      <c r="Q894" s="222" t="str">
        <f t="array" ref="Q894">IF(P894&gt;10,"Greater",IF(AND(P894&gt;=5,P894&lt;=10),"Between","Less than"))</f>
        <v>Greater</v>
      </c>
      <c r="R894" s="222" t="str">
        <f t="array" ref="R894">CONCATENATE(T894,"+",D894,"+",Q894)</f>
        <v>Open++Greater</v>
      </c>
      <c r="S894" s="222" t="b">
        <f t="array" ref="S894">IF(K894='Defects Status'!$N$2,"True")</f>
        <v>0</v>
      </c>
      <c r="T894" s="222" t="str">
        <f t="array" ref="T894">IF(C894 &lt;&gt; "Ready for Re-test",IF(C894 &lt;&gt; "Closed","Open","Closed"),"Ready for Re-test")</f>
        <v>Open</v>
      </c>
    </row>
    <row r="895" spans="12:20" x14ac:dyDescent="0.2">
      <c r="L895" s="222" t="str">
        <f t="array" ref="L895">CONCATENATE(C895,"+",D895)</f>
        <v>+</v>
      </c>
      <c r="M895" s="222" t="b">
        <f t="array" ref="M895">IF(H895=38923,"True")</f>
        <v>0</v>
      </c>
      <c r="N895" s="222" t="b">
        <f t="array" ref="N895">IF(K895=38923,"True")</f>
        <v>0</v>
      </c>
      <c r="O895" s="222" t="b">
        <f t="array" ref="O895">IF(H895='Defects Status'!$N$2,"True")</f>
        <v>0</v>
      </c>
      <c r="P895" s="223">
        <f t="array" ref="P895">'Defects Status'!$N$2-'All Defects'!H895</f>
        <v>39001</v>
      </c>
      <c r="Q895" s="222" t="str">
        <f t="array" ref="Q895">IF(P895&gt;10,"Greater",IF(AND(P895&gt;=5,P895&lt;=10),"Between","Less than"))</f>
        <v>Greater</v>
      </c>
      <c r="R895" s="222" t="str">
        <f t="array" ref="R895">CONCATENATE(T895,"+",D895,"+",Q895)</f>
        <v>Open++Greater</v>
      </c>
      <c r="S895" s="222" t="b">
        <f t="array" ref="S895">IF(K895='Defects Status'!$N$2,"True")</f>
        <v>0</v>
      </c>
      <c r="T895" s="222" t="str">
        <f t="array" ref="T895">IF(C895 &lt;&gt; "Ready for Re-test",IF(C895 &lt;&gt; "Closed","Open","Closed"),"Ready for Re-test")</f>
        <v>Open</v>
      </c>
    </row>
    <row r="896" spans="12:20" x14ac:dyDescent="0.2">
      <c r="L896" s="222" t="str">
        <f t="array" ref="L896">CONCATENATE(C896,"+",D896)</f>
        <v>+</v>
      </c>
      <c r="M896" s="222" t="b">
        <f t="array" ref="M896">IF(H896=38923,"True")</f>
        <v>0</v>
      </c>
      <c r="N896" s="222" t="b">
        <f t="array" ref="N896">IF(K896=38923,"True")</f>
        <v>0</v>
      </c>
      <c r="O896" s="222" t="b">
        <f t="array" ref="O896">IF(H896='Defects Status'!$N$2,"True")</f>
        <v>0</v>
      </c>
      <c r="P896" s="223">
        <f t="array" ref="P896">'Defects Status'!$N$2-'All Defects'!H896</f>
        <v>39001</v>
      </c>
      <c r="Q896" s="222" t="str">
        <f t="array" ref="Q896">IF(P896&gt;10,"Greater",IF(AND(P896&gt;=5,P896&lt;=10),"Between","Less than"))</f>
        <v>Greater</v>
      </c>
      <c r="R896" s="222" t="str">
        <f t="array" ref="R896">CONCATENATE(T896,"+",D896,"+",Q896)</f>
        <v>Open++Greater</v>
      </c>
      <c r="S896" s="222" t="b">
        <f t="array" ref="S896">IF(K896='Defects Status'!$N$2,"True")</f>
        <v>0</v>
      </c>
      <c r="T896" s="222" t="str">
        <f t="array" ref="T896">IF(C896 &lt;&gt; "Ready for Re-test",IF(C896 &lt;&gt; "Closed","Open","Closed"),"Ready for Re-test")</f>
        <v>Open</v>
      </c>
    </row>
    <row r="897" spans="12:20" x14ac:dyDescent="0.2">
      <c r="L897" s="222" t="str">
        <f t="array" ref="L897">CONCATENATE(C897,"+",D897)</f>
        <v>+</v>
      </c>
      <c r="M897" s="222" t="b">
        <f t="array" ref="M897">IF(H897=38923,"True")</f>
        <v>0</v>
      </c>
      <c r="N897" s="222" t="b">
        <f t="array" ref="N897">IF(K897=38923,"True")</f>
        <v>0</v>
      </c>
      <c r="O897" s="222" t="b">
        <f t="array" ref="O897">IF(H897='Defects Status'!$N$2,"True")</f>
        <v>0</v>
      </c>
      <c r="P897" s="223">
        <f t="array" ref="P897">'Defects Status'!$N$2-'All Defects'!H897</f>
        <v>39001</v>
      </c>
      <c r="Q897" s="222" t="str">
        <f t="array" ref="Q897">IF(P897&gt;10,"Greater",IF(AND(P897&gt;=5,P897&lt;=10),"Between","Less than"))</f>
        <v>Greater</v>
      </c>
      <c r="R897" s="222" t="str">
        <f t="array" ref="R897">CONCATENATE(T897,"+",D897,"+",Q897)</f>
        <v>Open++Greater</v>
      </c>
      <c r="S897" s="222" t="b">
        <f t="array" ref="S897">IF(K897='Defects Status'!$N$2,"True")</f>
        <v>0</v>
      </c>
      <c r="T897" s="222" t="str">
        <f t="array" ref="T897">IF(C897 &lt;&gt; "Ready for Re-test",IF(C897 &lt;&gt; "Closed","Open","Closed"),"Ready for Re-test")</f>
        <v>Open</v>
      </c>
    </row>
    <row r="898" spans="12:20" x14ac:dyDescent="0.2">
      <c r="L898" s="222" t="str">
        <f t="array" ref="L898">CONCATENATE(C898,"+",D898)</f>
        <v>+</v>
      </c>
      <c r="M898" s="222" t="b">
        <f t="array" ref="M898">IF(H898=38923,"True")</f>
        <v>0</v>
      </c>
      <c r="N898" s="222" t="b">
        <f t="array" ref="N898">IF(K898=38923,"True")</f>
        <v>0</v>
      </c>
      <c r="O898" s="222" t="b">
        <f t="array" ref="O898">IF(H898='Defects Status'!$N$2,"True")</f>
        <v>0</v>
      </c>
      <c r="P898" s="223">
        <f t="array" ref="P898">'Defects Status'!$N$2-'All Defects'!H898</f>
        <v>39001</v>
      </c>
      <c r="Q898" s="222" t="str">
        <f t="array" ref="Q898">IF(P898&gt;10,"Greater",IF(AND(P898&gt;=5,P898&lt;=10),"Between","Less than"))</f>
        <v>Greater</v>
      </c>
      <c r="R898" s="222" t="str">
        <f t="array" ref="R898">CONCATENATE(T898,"+",D898,"+",Q898)</f>
        <v>Open++Greater</v>
      </c>
      <c r="S898" s="222" t="b">
        <f t="array" ref="S898">IF(K898='Defects Status'!$N$2,"True")</f>
        <v>0</v>
      </c>
      <c r="T898" s="222" t="str">
        <f t="array" ref="T898">IF(C898 &lt;&gt; "Ready for Re-test",IF(C898 &lt;&gt; "Closed","Open","Closed"),"Ready for Re-test")</f>
        <v>Open</v>
      </c>
    </row>
    <row r="899" spans="12:20" x14ac:dyDescent="0.2">
      <c r="L899" s="222" t="str">
        <f t="array" ref="L899">CONCATENATE(C899,"+",D899)</f>
        <v>+</v>
      </c>
      <c r="M899" s="222" t="b">
        <f t="array" ref="M899">IF(H899=38923,"True")</f>
        <v>0</v>
      </c>
      <c r="N899" s="222" t="b">
        <f t="array" ref="N899">IF(K899=38923,"True")</f>
        <v>0</v>
      </c>
      <c r="O899" s="222" t="b">
        <f t="array" ref="O899">IF(H899='Defects Status'!$N$2,"True")</f>
        <v>0</v>
      </c>
      <c r="P899" s="223">
        <f t="array" ref="P899">'Defects Status'!$N$2-'All Defects'!H899</f>
        <v>39001</v>
      </c>
      <c r="Q899" s="222" t="str">
        <f t="array" ref="Q899">IF(P899&gt;10,"Greater",IF(AND(P899&gt;=5,P899&lt;=10),"Between","Less than"))</f>
        <v>Greater</v>
      </c>
      <c r="R899" s="222" t="str">
        <f t="array" ref="R899">CONCATENATE(T899,"+",D899,"+",Q899)</f>
        <v>Open++Greater</v>
      </c>
      <c r="S899" s="222" t="b">
        <f t="array" ref="S899">IF(K899='Defects Status'!$N$2,"True")</f>
        <v>0</v>
      </c>
      <c r="T899" s="222" t="str">
        <f t="array" ref="T899">IF(C899 &lt;&gt; "Ready for Re-test",IF(C899 &lt;&gt; "Closed","Open","Closed"),"Ready for Re-test")</f>
        <v>Open</v>
      </c>
    </row>
    <row r="900" spans="12:20" x14ac:dyDescent="0.2">
      <c r="L900" s="222" t="str">
        <f t="array" ref="L900">CONCATENATE(C900,"+",D900)</f>
        <v>+</v>
      </c>
      <c r="M900" s="222" t="b">
        <f t="array" ref="M900">IF(H900=38923,"True")</f>
        <v>0</v>
      </c>
      <c r="N900" s="222" t="b">
        <f t="array" ref="N900">IF(K900=38923,"True")</f>
        <v>0</v>
      </c>
      <c r="O900" s="222" t="b">
        <f t="array" ref="O900">IF(H900='Defects Status'!$N$2,"True")</f>
        <v>0</v>
      </c>
      <c r="P900" s="223">
        <f t="array" ref="P900">'Defects Status'!$N$2-'All Defects'!H900</f>
        <v>39001</v>
      </c>
      <c r="Q900" s="222" t="str">
        <f t="array" ref="Q900">IF(P900&gt;10,"Greater",IF(AND(P900&gt;=5,P900&lt;=10),"Between","Less than"))</f>
        <v>Greater</v>
      </c>
      <c r="R900" s="222" t="str">
        <f t="array" ref="R900">CONCATENATE(T900,"+",D900,"+",Q900)</f>
        <v>Open++Greater</v>
      </c>
      <c r="S900" s="222" t="b">
        <f t="array" ref="S900">IF(K900='Defects Status'!$N$2,"True")</f>
        <v>0</v>
      </c>
      <c r="T900" s="222" t="str">
        <f t="array" ref="T900">IF(C900 &lt;&gt; "Ready for Re-test",IF(C900 &lt;&gt; "Closed","Open","Closed"),"Ready for Re-test")</f>
        <v>Open</v>
      </c>
    </row>
    <row r="901" spans="12:20" x14ac:dyDescent="0.2">
      <c r="L901" s="222" t="str">
        <f t="array" ref="L901">CONCATENATE(C901,"+",D901)</f>
        <v>+</v>
      </c>
      <c r="M901" s="222" t="b">
        <f t="array" ref="M901">IF(H901=38923,"True")</f>
        <v>0</v>
      </c>
      <c r="N901" s="222" t="b">
        <f t="array" ref="N901">IF(K901=38923,"True")</f>
        <v>0</v>
      </c>
      <c r="O901" s="222" t="b">
        <f t="array" ref="O901">IF(H901='Defects Status'!$N$2,"True")</f>
        <v>0</v>
      </c>
      <c r="P901" s="223">
        <f t="array" ref="P901">'Defects Status'!$N$2-'All Defects'!H901</f>
        <v>39001</v>
      </c>
      <c r="Q901" s="222" t="str">
        <f t="array" ref="Q901">IF(P901&gt;10,"Greater",IF(AND(P901&gt;=5,P901&lt;=10),"Between","Less than"))</f>
        <v>Greater</v>
      </c>
      <c r="R901" s="222" t="str">
        <f t="array" ref="R901">CONCATENATE(T901,"+",D901,"+",Q901)</f>
        <v>Open++Greater</v>
      </c>
      <c r="S901" s="222" t="b">
        <f t="array" ref="S901">IF(K901='Defects Status'!$N$2,"True")</f>
        <v>0</v>
      </c>
      <c r="T901" s="222" t="str">
        <f t="array" ref="T901">IF(C901 &lt;&gt; "Ready for Re-test",IF(C901 &lt;&gt; "Closed","Open","Closed"),"Ready for Re-test")</f>
        <v>Open</v>
      </c>
    </row>
    <row r="902" spans="12:20" x14ac:dyDescent="0.2">
      <c r="L902" s="222" t="str">
        <f t="array" ref="L902">CONCATENATE(C902,"+",D902)</f>
        <v>+</v>
      </c>
      <c r="M902" s="222" t="b">
        <f t="array" ref="M902">IF(H902=38923,"True")</f>
        <v>0</v>
      </c>
      <c r="N902" s="222" t="b">
        <f t="array" ref="N902">IF(K902=38923,"True")</f>
        <v>0</v>
      </c>
      <c r="O902" s="222" t="b">
        <f t="array" ref="O902">IF(H902='Defects Status'!$N$2,"True")</f>
        <v>0</v>
      </c>
      <c r="P902" s="223">
        <f t="array" ref="P902">'Defects Status'!$N$2-'All Defects'!H902</f>
        <v>39001</v>
      </c>
      <c r="Q902" s="222" t="str">
        <f t="array" ref="Q902">IF(P902&gt;10,"Greater",IF(AND(P902&gt;=5,P902&lt;=10),"Between","Less than"))</f>
        <v>Greater</v>
      </c>
      <c r="R902" s="222" t="str">
        <f t="array" ref="R902">CONCATENATE(T902,"+",D902,"+",Q902)</f>
        <v>Open++Greater</v>
      </c>
      <c r="S902" s="222" t="b">
        <f t="array" ref="S902">IF(K902='Defects Status'!$N$2,"True")</f>
        <v>0</v>
      </c>
      <c r="T902" s="222" t="str">
        <f t="array" ref="T902">IF(C902 &lt;&gt; "Ready for Re-test",IF(C902 &lt;&gt; "Closed","Open","Closed"),"Ready for Re-test")</f>
        <v>Open</v>
      </c>
    </row>
    <row r="903" spans="12:20" x14ac:dyDescent="0.2">
      <c r="L903" s="222" t="str">
        <f t="array" ref="L903">CONCATENATE(C903,"+",D903)</f>
        <v>+</v>
      </c>
      <c r="M903" s="222" t="b">
        <f t="array" ref="M903">IF(H903=38923,"True")</f>
        <v>0</v>
      </c>
      <c r="N903" s="222" t="b">
        <f t="array" ref="N903">IF(K903=38923,"True")</f>
        <v>0</v>
      </c>
      <c r="O903" s="222" t="b">
        <f t="array" ref="O903">IF(H903='Defects Status'!$N$2,"True")</f>
        <v>0</v>
      </c>
      <c r="P903" s="223">
        <f t="array" ref="P903">'Defects Status'!$N$2-'All Defects'!H903</f>
        <v>39001</v>
      </c>
      <c r="Q903" s="222" t="str">
        <f t="array" ref="Q903">IF(P903&gt;10,"Greater",IF(AND(P903&gt;=5,P903&lt;=10),"Between","Less than"))</f>
        <v>Greater</v>
      </c>
      <c r="R903" s="222" t="str">
        <f t="array" ref="R903">CONCATENATE(T903,"+",D903,"+",Q903)</f>
        <v>Open++Greater</v>
      </c>
      <c r="S903" s="222" t="b">
        <f t="array" ref="S903">IF(K903='Defects Status'!$N$2,"True")</f>
        <v>0</v>
      </c>
      <c r="T903" s="222" t="str">
        <f t="array" ref="T903">IF(C903 &lt;&gt; "Ready for Re-test",IF(C903 &lt;&gt; "Closed","Open","Closed"),"Ready for Re-test")</f>
        <v>Open</v>
      </c>
    </row>
    <row r="904" spans="12:20" x14ac:dyDescent="0.2">
      <c r="L904" s="222" t="str">
        <f t="array" ref="L904">CONCATENATE(C904,"+",D904)</f>
        <v>+</v>
      </c>
      <c r="M904" s="222" t="b">
        <f t="array" ref="M904">IF(H904=38923,"True")</f>
        <v>0</v>
      </c>
      <c r="N904" s="222" t="b">
        <f t="array" ref="N904">IF(K904=38923,"True")</f>
        <v>0</v>
      </c>
      <c r="O904" s="222" t="b">
        <f t="array" ref="O904">IF(H904='Defects Status'!$N$2,"True")</f>
        <v>0</v>
      </c>
      <c r="P904" s="223">
        <f t="array" ref="P904">'Defects Status'!$N$2-'All Defects'!H904</f>
        <v>39001</v>
      </c>
      <c r="Q904" s="222" t="str">
        <f t="array" ref="Q904">IF(P904&gt;10,"Greater",IF(AND(P904&gt;=5,P904&lt;=10),"Between","Less than"))</f>
        <v>Greater</v>
      </c>
      <c r="R904" s="222" t="str">
        <f t="array" ref="R904">CONCATENATE(T904,"+",D904,"+",Q904)</f>
        <v>Open++Greater</v>
      </c>
      <c r="S904" s="222" t="b">
        <f t="array" ref="S904">IF(K904='Defects Status'!$N$2,"True")</f>
        <v>0</v>
      </c>
      <c r="T904" s="222" t="str">
        <f t="array" ref="T904">IF(C904 &lt;&gt; "Ready for Re-test",IF(C904 &lt;&gt; "Closed","Open","Closed"),"Ready for Re-test")</f>
        <v>Open</v>
      </c>
    </row>
    <row r="905" spans="12:20" x14ac:dyDescent="0.2">
      <c r="L905" s="222" t="str">
        <f t="array" ref="L905">CONCATENATE(C905,"+",D905)</f>
        <v>+</v>
      </c>
      <c r="M905" s="222" t="b">
        <f t="array" ref="M905">IF(H905=38923,"True")</f>
        <v>0</v>
      </c>
      <c r="N905" s="222" t="b">
        <f t="array" ref="N905">IF(K905=38923,"True")</f>
        <v>0</v>
      </c>
      <c r="O905" s="222" t="b">
        <f t="array" ref="O905">IF(H905='Defects Status'!$N$2,"True")</f>
        <v>0</v>
      </c>
      <c r="P905" s="223">
        <f t="array" ref="P905">'Defects Status'!$N$2-'All Defects'!H905</f>
        <v>39001</v>
      </c>
      <c r="Q905" s="222" t="str">
        <f t="array" ref="Q905">IF(P905&gt;10,"Greater",IF(AND(P905&gt;=5,P905&lt;=10),"Between","Less than"))</f>
        <v>Greater</v>
      </c>
      <c r="R905" s="222" t="str">
        <f t="array" ref="R905">CONCATENATE(T905,"+",D905,"+",Q905)</f>
        <v>Open++Greater</v>
      </c>
      <c r="S905" s="222" t="b">
        <f t="array" ref="S905">IF(K905='Defects Status'!$N$2,"True")</f>
        <v>0</v>
      </c>
      <c r="T905" s="222" t="str">
        <f t="array" ref="T905">IF(C905 &lt;&gt; "Ready for Re-test",IF(C905 &lt;&gt; "Closed","Open","Closed"),"Ready for Re-test")</f>
        <v>Open</v>
      </c>
    </row>
    <row r="906" spans="12:20" x14ac:dyDescent="0.2">
      <c r="L906" s="222" t="str">
        <f t="array" ref="L906">CONCATENATE(C906,"+",D906)</f>
        <v>+</v>
      </c>
      <c r="M906" s="222" t="b">
        <f t="array" ref="M906">IF(H906=38923,"True")</f>
        <v>0</v>
      </c>
      <c r="N906" s="222" t="b">
        <f t="array" ref="N906">IF(K906=38923,"True")</f>
        <v>0</v>
      </c>
      <c r="O906" s="222" t="b">
        <f t="array" ref="O906">IF(H906='Defects Status'!$N$2,"True")</f>
        <v>0</v>
      </c>
      <c r="P906" s="223">
        <f t="array" ref="P906">'Defects Status'!$N$2-'All Defects'!H906</f>
        <v>39001</v>
      </c>
      <c r="Q906" s="222" t="str">
        <f t="array" ref="Q906">IF(P906&gt;10,"Greater",IF(AND(P906&gt;=5,P906&lt;=10),"Between","Less than"))</f>
        <v>Greater</v>
      </c>
      <c r="R906" s="222" t="str">
        <f t="array" ref="R906">CONCATENATE(T906,"+",D906,"+",Q906)</f>
        <v>Open++Greater</v>
      </c>
      <c r="S906" s="222" t="b">
        <f t="array" ref="S906">IF(K906='Defects Status'!$N$2,"True")</f>
        <v>0</v>
      </c>
      <c r="T906" s="222" t="str">
        <f t="array" ref="T906">IF(C906 &lt;&gt; "Ready for Re-test",IF(C906 &lt;&gt; "Closed","Open","Closed"),"Ready for Re-test")</f>
        <v>Open</v>
      </c>
    </row>
    <row r="907" spans="12:20" x14ac:dyDescent="0.2">
      <c r="L907" s="222" t="str">
        <f t="array" ref="L907">CONCATENATE(C907,"+",D907)</f>
        <v>+</v>
      </c>
      <c r="M907" s="222" t="b">
        <f t="array" ref="M907">IF(H907=38923,"True")</f>
        <v>0</v>
      </c>
      <c r="N907" s="222" t="b">
        <f t="array" ref="N907">IF(K907=38923,"True")</f>
        <v>0</v>
      </c>
      <c r="O907" s="222" t="b">
        <f t="array" ref="O907">IF(H907='Defects Status'!$N$2,"True")</f>
        <v>0</v>
      </c>
      <c r="P907" s="223">
        <f t="array" ref="P907">'Defects Status'!$N$2-'All Defects'!H907</f>
        <v>39001</v>
      </c>
      <c r="Q907" s="222" t="str">
        <f t="array" ref="Q907">IF(P907&gt;10,"Greater",IF(AND(P907&gt;=5,P907&lt;=10),"Between","Less than"))</f>
        <v>Greater</v>
      </c>
      <c r="R907" s="222" t="str">
        <f t="array" ref="R907">CONCATENATE(T907,"+",D907,"+",Q907)</f>
        <v>Open++Greater</v>
      </c>
      <c r="S907" s="222" t="b">
        <f t="array" ref="S907">IF(K907='Defects Status'!$N$2,"True")</f>
        <v>0</v>
      </c>
      <c r="T907" s="222" t="str">
        <f t="array" ref="T907">IF(C907 &lt;&gt; "Ready for Re-test",IF(C907 &lt;&gt; "Closed","Open","Closed"),"Ready for Re-test")</f>
        <v>Open</v>
      </c>
    </row>
    <row r="908" spans="12:20" x14ac:dyDescent="0.2">
      <c r="L908" s="222" t="str">
        <f t="array" ref="L908">CONCATENATE(C908,"+",D908)</f>
        <v>+</v>
      </c>
      <c r="M908" s="222" t="b">
        <f t="array" ref="M908">IF(H908=38923,"True")</f>
        <v>0</v>
      </c>
      <c r="N908" s="222" t="b">
        <f t="array" ref="N908">IF(K908=38923,"True")</f>
        <v>0</v>
      </c>
      <c r="O908" s="222" t="b">
        <f t="array" ref="O908">IF(H908='Defects Status'!$N$2,"True")</f>
        <v>0</v>
      </c>
      <c r="P908" s="223">
        <f t="array" ref="P908">'Defects Status'!$N$2-'All Defects'!H908</f>
        <v>39001</v>
      </c>
      <c r="Q908" s="222" t="str">
        <f t="array" ref="Q908">IF(P908&gt;10,"Greater",IF(AND(P908&gt;=5,P908&lt;=10),"Between","Less than"))</f>
        <v>Greater</v>
      </c>
      <c r="R908" s="222" t="str">
        <f t="array" ref="R908">CONCATENATE(T908,"+",D908,"+",Q908)</f>
        <v>Open++Greater</v>
      </c>
      <c r="S908" s="222" t="b">
        <f t="array" ref="S908">IF(K908='Defects Status'!$N$2,"True")</f>
        <v>0</v>
      </c>
      <c r="T908" s="222" t="str">
        <f t="array" ref="T908">IF(C908 &lt;&gt; "Ready for Re-test",IF(C908 &lt;&gt; "Closed","Open","Closed"),"Ready for Re-test")</f>
        <v>Open</v>
      </c>
    </row>
    <row r="909" spans="12:20" x14ac:dyDescent="0.2">
      <c r="L909" s="222" t="str">
        <f t="array" ref="L909">CONCATENATE(C909,"+",D909)</f>
        <v>+</v>
      </c>
      <c r="M909" s="222" t="b">
        <f t="array" ref="M909">IF(H909=38923,"True")</f>
        <v>0</v>
      </c>
      <c r="N909" s="222" t="b">
        <f t="array" ref="N909">IF(K909=38923,"True")</f>
        <v>0</v>
      </c>
      <c r="O909" s="222" t="b">
        <f t="array" ref="O909">IF(H909='Defects Status'!$N$2,"True")</f>
        <v>0</v>
      </c>
      <c r="P909" s="223">
        <f t="array" ref="P909">'Defects Status'!$N$2-'All Defects'!H909</f>
        <v>39001</v>
      </c>
      <c r="Q909" s="222" t="str">
        <f t="array" ref="Q909">IF(P909&gt;10,"Greater",IF(AND(P909&gt;=5,P909&lt;=10),"Between","Less than"))</f>
        <v>Greater</v>
      </c>
      <c r="R909" s="222" t="str">
        <f t="array" ref="R909">CONCATENATE(T909,"+",D909,"+",Q909)</f>
        <v>Open++Greater</v>
      </c>
      <c r="S909" s="222" t="b">
        <f t="array" ref="S909">IF(K909='Defects Status'!$N$2,"True")</f>
        <v>0</v>
      </c>
      <c r="T909" s="222" t="str">
        <f t="array" ref="T909">IF(C909 &lt;&gt; "Ready for Re-test",IF(C909 &lt;&gt; "Closed","Open","Closed"),"Ready for Re-test")</f>
        <v>Open</v>
      </c>
    </row>
    <row r="910" spans="12:20" x14ac:dyDescent="0.2">
      <c r="L910" s="222" t="str">
        <f t="array" ref="L910">CONCATENATE(C910,"+",D910)</f>
        <v>+</v>
      </c>
      <c r="M910" s="222" t="b">
        <f t="array" ref="M910">IF(H910=38923,"True")</f>
        <v>0</v>
      </c>
      <c r="N910" s="222" t="b">
        <f t="array" ref="N910">IF(K910=38923,"True")</f>
        <v>0</v>
      </c>
      <c r="O910" s="222" t="b">
        <f t="array" ref="O910">IF(H910='Defects Status'!$N$2,"True")</f>
        <v>0</v>
      </c>
      <c r="P910" s="223">
        <f t="array" ref="P910">'Defects Status'!$N$2-'All Defects'!H910</f>
        <v>39001</v>
      </c>
      <c r="Q910" s="222" t="str">
        <f t="array" ref="Q910">IF(P910&gt;10,"Greater",IF(AND(P910&gt;=5,P910&lt;=10),"Between","Less than"))</f>
        <v>Greater</v>
      </c>
      <c r="R910" s="222" t="str">
        <f t="array" ref="R910">CONCATENATE(T910,"+",D910,"+",Q910)</f>
        <v>Open++Greater</v>
      </c>
      <c r="S910" s="222" t="b">
        <f t="array" ref="S910">IF(K910='Defects Status'!$N$2,"True")</f>
        <v>0</v>
      </c>
      <c r="T910" s="222" t="str">
        <f t="array" ref="T910">IF(C910 &lt;&gt; "Ready for Re-test",IF(C910 &lt;&gt; "Closed","Open","Closed"),"Ready for Re-test")</f>
        <v>Open</v>
      </c>
    </row>
    <row r="911" spans="12:20" x14ac:dyDescent="0.2">
      <c r="L911" s="222" t="str">
        <f t="array" ref="L911">CONCATENATE(C911,"+",D911)</f>
        <v>+</v>
      </c>
      <c r="M911" s="222" t="b">
        <f t="array" ref="M911">IF(H911=38923,"True")</f>
        <v>0</v>
      </c>
      <c r="N911" s="222" t="b">
        <f t="array" ref="N911">IF(K911=38923,"True")</f>
        <v>0</v>
      </c>
      <c r="O911" s="222" t="b">
        <f t="array" ref="O911">IF(H911='Defects Status'!$N$2,"True")</f>
        <v>0</v>
      </c>
      <c r="P911" s="223">
        <f t="array" ref="P911">'Defects Status'!$N$2-'All Defects'!H911</f>
        <v>39001</v>
      </c>
      <c r="Q911" s="222" t="str">
        <f t="array" ref="Q911">IF(P911&gt;10,"Greater",IF(AND(P911&gt;=5,P911&lt;=10),"Between","Less than"))</f>
        <v>Greater</v>
      </c>
      <c r="R911" s="222" t="str">
        <f t="array" ref="R911">CONCATENATE(T911,"+",D911,"+",Q911)</f>
        <v>Open++Greater</v>
      </c>
      <c r="S911" s="222" t="b">
        <f t="array" ref="S911">IF(K911='Defects Status'!$N$2,"True")</f>
        <v>0</v>
      </c>
      <c r="T911" s="222" t="str">
        <f t="array" ref="T911">IF(C911 &lt;&gt; "Ready for Re-test",IF(C911 &lt;&gt; "Closed","Open","Closed"),"Ready for Re-test")</f>
        <v>Open</v>
      </c>
    </row>
    <row r="912" spans="12:20" x14ac:dyDescent="0.2">
      <c r="L912" s="222" t="str">
        <f t="array" ref="L912">CONCATENATE(C912,"+",D912)</f>
        <v>+</v>
      </c>
      <c r="M912" s="222" t="b">
        <f t="array" ref="M912">IF(H912=38923,"True")</f>
        <v>0</v>
      </c>
      <c r="N912" s="222" t="b">
        <f t="array" ref="N912">IF(K912=38923,"True")</f>
        <v>0</v>
      </c>
      <c r="O912" s="222" t="b">
        <f t="array" ref="O912">IF(H912='Defects Status'!$N$2,"True")</f>
        <v>0</v>
      </c>
      <c r="P912" s="223">
        <f t="array" ref="P912">'Defects Status'!$N$2-'All Defects'!H912</f>
        <v>39001</v>
      </c>
      <c r="Q912" s="222" t="str">
        <f t="array" ref="Q912">IF(P912&gt;10,"Greater",IF(AND(P912&gt;=5,P912&lt;=10),"Between","Less than"))</f>
        <v>Greater</v>
      </c>
      <c r="R912" s="222" t="str">
        <f t="array" ref="R912">CONCATENATE(T912,"+",D912,"+",Q912)</f>
        <v>Open++Greater</v>
      </c>
      <c r="S912" s="222" t="b">
        <f t="array" ref="S912">IF(K912='Defects Status'!$N$2,"True")</f>
        <v>0</v>
      </c>
      <c r="T912" s="222" t="str">
        <f t="array" ref="T912">IF(C912 &lt;&gt; "Ready for Re-test",IF(C912 &lt;&gt; "Closed","Open","Closed"),"Ready for Re-test")</f>
        <v>Open</v>
      </c>
    </row>
    <row r="913" spans="12:20" x14ac:dyDescent="0.2">
      <c r="L913" s="222" t="str">
        <f t="array" ref="L913">CONCATENATE(C913,"+",D913)</f>
        <v>+</v>
      </c>
      <c r="M913" s="222" t="b">
        <f t="array" ref="M913">IF(H913=38923,"True")</f>
        <v>0</v>
      </c>
      <c r="N913" s="222" t="b">
        <f t="array" ref="N913">IF(K913=38923,"True")</f>
        <v>0</v>
      </c>
      <c r="O913" s="222" t="b">
        <f t="array" ref="O913">IF(H913='Defects Status'!$N$2,"True")</f>
        <v>0</v>
      </c>
      <c r="P913" s="223">
        <f t="array" ref="P913">'Defects Status'!$N$2-'All Defects'!H913</f>
        <v>39001</v>
      </c>
      <c r="Q913" s="222" t="str">
        <f t="array" ref="Q913">IF(P913&gt;10,"Greater",IF(AND(P913&gt;=5,P913&lt;=10),"Between","Less than"))</f>
        <v>Greater</v>
      </c>
      <c r="R913" s="222" t="str">
        <f t="array" ref="R913">CONCATENATE(T913,"+",D913,"+",Q913)</f>
        <v>Open++Greater</v>
      </c>
      <c r="S913" s="222" t="b">
        <f t="array" ref="S913">IF(K913='Defects Status'!$N$2,"True")</f>
        <v>0</v>
      </c>
      <c r="T913" s="222" t="str">
        <f t="array" ref="T913">IF(C913 &lt;&gt; "Ready for Re-test",IF(C913 &lt;&gt; "Closed","Open","Closed"),"Ready for Re-test")</f>
        <v>Open</v>
      </c>
    </row>
    <row r="914" spans="12:20" x14ac:dyDescent="0.2">
      <c r="L914" s="222" t="str">
        <f t="array" ref="L914">CONCATENATE(C914,"+",D914)</f>
        <v>+</v>
      </c>
      <c r="M914" s="222" t="b">
        <f t="array" ref="M914">IF(H914=38923,"True")</f>
        <v>0</v>
      </c>
      <c r="N914" s="222" t="b">
        <f t="array" ref="N914">IF(K914=38923,"True")</f>
        <v>0</v>
      </c>
      <c r="O914" s="222" t="b">
        <f t="array" ref="O914">IF(H914='Defects Status'!$N$2,"True")</f>
        <v>0</v>
      </c>
      <c r="P914" s="223">
        <f t="array" ref="P914">'Defects Status'!$N$2-'All Defects'!H914</f>
        <v>39001</v>
      </c>
      <c r="Q914" s="222" t="str">
        <f t="array" ref="Q914">IF(P914&gt;10,"Greater",IF(AND(P914&gt;=5,P914&lt;=10),"Between","Less than"))</f>
        <v>Greater</v>
      </c>
      <c r="R914" s="222" t="str">
        <f t="array" ref="R914">CONCATENATE(T914,"+",D914,"+",Q914)</f>
        <v>Open++Greater</v>
      </c>
      <c r="S914" s="222" t="b">
        <f t="array" ref="S914">IF(K914='Defects Status'!$N$2,"True")</f>
        <v>0</v>
      </c>
      <c r="T914" s="222" t="str">
        <f t="array" ref="T914">IF(C914 &lt;&gt; "Ready for Re-test",IF(C914 &lt;&gt; "Closed","Open","Closed"),"Ready for Re-test")</f>
        <v>Open</v>
      </c>
    </row>
    <row r="915" spans="12:20" x14ac:dyDescent="0.2">
      <c r="L915" s="222" t="str">
        <f t="array" ref="L915">CONCATENATE(C915,"+",D915)</f>
        <v>+</v>
      </c>
      <c r="M915" s="222" t="b">
        <f t="array" ref="M915">IF(H915=38923,"True")</f>
        <v>0</v>
      </c>
      <c r="N915" s="222" t="b">
        <f t="array" ref="N915">IF(K915=38923,"True")</f>
        <v>0</v>
      </c>
      <c r="O915" s="222" t="b">
        <f t="array" ref="O915">IF(H915='Defects Status'!$N$2,"True")</f>
        <v>0</v>
      </c>
      <c r="P915" s="223">
        <f t="array" ref="P915">'Defects Status'!$N$2-'All Defects'!H915</f>
        <v>39001</v>
      </c>
      <c r="Q915" s="222" t="str">
        <f t="array" ref="Q915">IF(P915&gt;10,"Greater",IF(AND(P915&gt;=5,P915&lt;=10),"Between","Less than"))</f>
        <v>Greater</v>
      </c>
      <c r="R915" s="222" t="str">
        <f t="array" ref="R915">CONCATENATE(T915,"+",D915,"+",Q915)</f>
        <v>Open++Greater</v>
      </c>
      <c r="S915" s="222" t="b">
        <f t="array" ref="S915">IF(K915='Defects Status'!$N$2,"True")</f>
        <v>0</v>
      </c>
      <c r="T915" s="222" t="str">
        <f t="array" ref="T915">IF(C915 &lt;&gt; "Ready for Re-test",IF(C915 &lt;&gt; "Closed","Open","Closed"),"Ready for Re-test")</f>
        <v>Open</v>
      </c>
    </row>
    <row r="916" spans="12:20" x14ac:dyDescent="0.2">
      <c r="L916" s="222" t="str">
        <f t="array" ref="L916">CONCATENATE(C916,"+",D916)</f>
        <v>+</v>
      </c>
      <c r="M916" s="222" t="b">
        <f t="array" ref="M916">IF(H916=38923,"True")</f>
        <v>0</v>
      </c>
      <c r="N916" s="222" t="b">
        <f t="array" ref="N916">IF(K916=38923,"True")</f>
        <v>0</v>
      </c>
      <c r="O916" s="222" t="b">
        <f t="array" ref="O916">IF(H916='Defects Status'!$N$2,"True")</f>
        <v>0</v>
      </c>
      <c r="P916" s="223">
        <f t="array" ref="P916">'Defects Status'!$N$2-'All Defects'!H916</f>
        <v>39001</v>
      </c>
      <c r="Q916" s="222" t="str">
        <f t="array" ref="Q916">IF(P916&gt;10,"Greater",IF(AND(P916&gt;=5,P916&lt;=10),"Between","Less than"))</f>
        <v>Greater</v>
      </c>
      <c r="R916" s="222" t="str">
        <f t="array" ref="R916">CONCATENATE(T916,"+",D916,"+",Q916)</f>
        <v>Open++Greater</v>
      </c>
      <c r="S916" s="222" t="b">
        <f t="array" ref="S916">IF(K916='Defects Status'!$N$2,"True")</f>
        <v>0</v>
      </c>
      <c r="T916" s="222" t="str">
        <f t="array" ref="T916">IF(C916 &lt;&gt; "Ready for Re-test",IF(C916 &lt;&gt; "Closed","Open","Closed"),"Ready for Re-test")</f>
        <v>Open</v>
      </c>
    </row>
    <row r="917" spans="12:20" x14ac:dyDescent="0.2">
      <c r="L917" s="222" t="str">
        <f t="array" ref="L917">CONCATENATE(C917,"+",D917)</f>
        <v>+</v>
      </c>
      <c r="M917" s="222" t="b">
        <f t="array" ref="M917">IF(H917=38923,"True")</f>
        <v>0</v>
      </c>
      <c r="N917" s="222" t="b">
        <f t="array" ref="N917">IF(K917=38923,"True")</f>
        <v>0</v>
      </c>
      <c r="O917" s="222" t="b">
        <f t="array" ref="O917">IF(H917='Defects Status'!$N$2,"True")</f>
        <v>0</v>
      </c>
      <c r="P917" s="223">
        <f t="array" ref="P917">'Defects Status'!$N$2-'All Defects'!H917</f>
        <v>39001</v>
      </c>
      <c r="Q917" s="222" t="str">
        <f t="array" ref="Q917">IF(P917&gt;10,"Greater",IF(AND(P917&gt;=5,P917&lt;=10),"Between","Less than"))</f>
        <v>Greater</v>
      </c>
      <c r="R917" s="222" t="str">
        <f t="array" ref="R917">CONCATENATE(T917,"+",D917,"+",Q917)</f>
        <v>Open++Greater</v>
      </c>
      <c r="S917" s="222" t="b">
        <f t="array" ref="S917">IF(K917='Defects Status'!$N$2,"True")</f>
        <v>0</v>
      </c>
      <c r="T917" s="222" t="str">
        <f t="array" ref="T917">IF(C917 &lt;&gt; "Ready for Re-test",IF(C917 &lt;&gt; "Closed","Open","Closed"),"Ready for Re-test")</f>
        <v>Open</v>
      </c>
    </row>
    <row r="918" spans="12:20" x14ac:dyDescent="0.2">
      <c r="L918" s="222" t="str">
        <f t="array" ref="L918">CONCATENATE(C918,"+",D918)</f>
        <v>+</v>
      </c>
      <c r="M918" s="222" t="b">
        <f t="array" ref="M918">IF(H918=38923,"True")</f>
        <v>0</v>
      </c>
      <c r="N918" s="222" t="b">
        <f t="array" ref="N918">IF(K918=38923,"True")</f>
        <v>0</v>
      </c>
      <c r="O918" s="222" t="b">
        <f t="array" ref="O918">IF(H918='Defects Status'!$N$2,"True")</f>
        <v>0</v>
      </c>
      <c r="P918" s="223">
        <f t="array" ref="P918">'Defects Status'!$N$2-'All Defects'!H918</f>
        <v>39001</v>
      </c>
      <c r="Q918" s="222" t="str">
        <f t="array" ref="Q918">IF(P918&gt;10,"Greater",IF(AND(P918&gt;=5,P918&lt;=10),"Between","Less than"))</f>
        <v>Greater</v>
      </c>
      <c r="R918" s="222" t="str">
        <f t="array" ref="R918">CONCATENATE(T918,"+",D918,"+",Q918)</f>
        <v>Open++Greater</v>
      </c>
      <c r="S918" s="222" t="b">
        <f t="array" ref="S918">IF(K918='Defects Status'!$N$2,"True")</f>
        <v>0</v>
      </c>
      <c r="T918" s="222" t="str">
        <f t="array" ref="T918">IF(C918 &lt;&gt; "Ready for Re-test",IF(C918 &lt;&gt; "Closed","Open","Closed"),"Ready for Re-test")</f>
        <v>Open</v>
      </c>
    </row>
    <row r="919" spans="12:20" x14ac:dyDescent="0.2">
      <c r="L919" s="222" t="str">
        <f t="array" ref="L919">CONCATENATE(C919,"+",D919)</f>
        <v>+</v>
      </c>
      <c r="M919" s="222" t="b">
        <f t="array" ref="M919">IF(H919=38923,"True")</f>
        <v>0</v>
      </c>
      <c r="N919" s="222" t="b">
        <f t="array" ref="N919">IF(K919=38923,"True")</f>
        <v>0</v>
      </c>
      <c r="O919" s="222" t="b">
        <f t="array" ref="O919">IF(H919='Defects Status'!$N$2,"True")</f>
        <v>0</v>
      </c>
      <c r="P919" s="223">
        <f t="array" ref="P919">'Defects Status'!$N$2-'All Defects'!H919</f>
        <v>39001</v>
      </c>
      <c r="Q919" s="222" t="str">
        <f t="array" ref="Q919">IF(P919&gt;10,"Greater",IF(AND(P919&gt;=5,P919&lt;=10),"Between","Less than"))</f>
        <v>Greater</v>
      </c>
      <c r="R919" s="222" t="str">
        <f t="array" ref="R919">CONCATENATE(T919,"+",D919,"+",Q919)</f>
        <v>Open++Greater</v>
      </c>
      <c r="S919" s="222" t="b">
        <f t="array" ref="S919">IF(K919='Defects Status'!$N$2,"True")</f>
        <v>0</v>
      </c>
      <c r="T919" s="222" t="str">
        <f t="array" ref="T919">IF(C919 &lt;&gt; "Ready for Re-test",IF(C919 &lt;&gt; "Closed","Open","Closed"),"Ready for Re-test")</f>
        <v>Open</v>
      </c>
    </row>
    <row r="920" spans="12:20" x14ac:dyDescent="0.2">
      <c r="L920" s="222" t="str">
        <f t="array" ref="L920">CONCATENATE(C920,"+",D920)</f>
        <v>+</v>
      </c>
      <c r="M920" s="222" t="b">
        <f t="array" ref="M920">IF(H920=38923,"True")</f>
        <v>0</v>
      </c>
      <c r="N920" s="222" t="b">
        <f t="array" ref="N920">IF(K920=38923,"True")</f>
        <v>0</v>
      </c>
      <c r="O920" s="222" t="b">
        <f t="array" ref="O920">IF(H920='Defects Status'!$N$2,"True")</f>
        <v>0</v>
      </c>
      <c r="P920" s="223">
        <f t="array" ref="P920">'Defects Status'!$N$2-'All Defects'!H920</f>
        <v>39001</v>
      </c>
      <c r="Q920" s="222" t="str">
        <f t="array" ref="Q920">IF(P920&gt;10,"Greater",IF(AND(P920&gt;=5,P920&lt;=10),"Between","Less than"))</f>
        <v>Greater</v>
      </c>
      <c r="R920" s="222" t="str">
        <f t="array" ref="R920">CONCATENATE(T920,"+",D920,"+",Q920)</f>
        <v>Open++Greater</v>
      </c>
      <c r="S920" s="222" t="b">
        <f t="array" ref="S920">IF(K920='Defects Status'!$N$2,"True")</f>
        <v>0</v>
      </c>
      <c r="T920" s="222" t="str">
        <f t="array" ref="T920">IF(C920 &lt;&gt; "Ready for Re-test",IF(C920 &lt;&gt; "Closed","Open","Closed"),"Ready for Re-test")</f>
        <v>Open</v>
      </c>
    </row>
    <row r="921" spans="12:20" x14ac:dyDescent="0.2">
      <c r="L921" s="222" t="str">
        <f t="array" ref="L921">CONCATENATE(C921,"+",D921)</f>
        <v>+</v>
      </c>
      <c r="M921" s="222" t="b">
        <f t="array" ref="M921">IF(H921=38923,"True")</f>
        <v>0</v>
      </c>
      <c r="N921" s="222" t="b">
        <f t="array" ref="N921">IF(K921=38923,"True")</f>
        <v>0</v>
      </c>
      <c r="O921" s="222" t="b">
        <f t="array" ref="O921">IF(H921='Defects Status'!$N$2,"True")</f>
        <v>0</v>
      </c>
      <c r="P921" s="223">
        <f t="array" ref="P921">'Defects Status'!$N$2-'All Defects'!H921</f>
        <v>39001</v>
      </c>
      <c r="Q921" s="222" t="str">
        <f t="array" ref="Q921">IF(P921&gt;10,"Greater",IF(AND(P921&gt;=5,P921&lt;=10),"Between","Less than"))</f>
        <v>Greater</v>
      </c>
      <c r="R921" s="222" t="str">
        <f t="array" ref="R921">CONCATENATE(T921,"+",D921,"+",Q921)</f>
        <v>Open++Greater</v>
      </c>
      <c r="S921" s="222" t="b">
        <f t="array" ref="S921">IF(K921='Defects Status'!$N$2,"True")</f>
        <v>0</v>
      </c>
      <c r="T921" s="222" t="str">
        <f t="array" ref="T921">IF(C921 &lt;&gt; "Ready for Re-test",IF(C921 &lt;&gt; "Closed","Open","Closed"),"Ready for Re-test")</f>
        <v>Open</v>
      </c>
    </row>
    <row r="922" spans="12:20" x14ac:dyDescent="0.2">
      <c r="L922" s="222" t="str">
        <f t="array" ref="L922">CONCATENATE(C922,"+",D922)</f>
        <v>+</v>
      </c>
      <c r="M922" s="222" t="b">
        <f t="array" ref="M922">IF(H922=38923,"True")</f>
        <v>0</v>
      </c>
      <c r="N922" s="222" t="b">
        <f t="array" ref="N922">IF(K922=38923,"True")</f>
        <v>0</v>
      </c>
      <c r="O922" s="222" t="b">
        <f t="array" ref="O922">IF(H922='Defects Status'!$N$2,"True")</f>
        <v>0</v>
      </c>
      <c r="P922" s="223">
        <f t="array" ref="P922">'Defects Status'!$N$2-'All Defects'!H922</f>
        <v>39001</v>
      </c>
      <c r="Q922" s="222" t="str">
        <f t="array" ref="Q922">IF(P922&gt;10,"Greater",IF(AND(P922&gt;=5,P922&lt;=10),"Between","Less than"))</f>
        <v>Greater</v>
      </c>
      <c r="R922" s="222" t="str">
        <f t="array" ref="R922">CONCATENATE(T922,"+",D922,"+",Q922)</f>
        <v>Open++Greater</v>
      </c>
      <c r="S922" s="222" t="b">
        <f t="array" ref="S922">IF(K922='Defects Status'!$N$2,"True")</f>
        <v>0</v>
      </c>
      <c r="T922" s="222" t="str">
        <f t="array" ref="T922">IF(C922 &lt;&gt; "Ready for Re-test",IF(C922 &lt;&gt; "Closed","Open","Closed"),"Ready for Re-test")</f>
        <v>Open</v>
      </c>
    </row>
    <row r="923" spans="12:20" x14ac:dyDescent="0.2">
      <c r="L923" s="222" t="str">
        <f t="array" ref="L923">CONCATENATE(C923,"+",D923)</f>
        <v>+</v>
      </c>
      <c r="M923" s="222" t="b">
        <f t="array" ref="M923">IF(H923=38923,"True")</f>
        <v>0</v>
      </c>
      <c r="N923" s="222" t="b">
        <f t="array" ref="N923">IF(K923=38923,"True")</f>
        <v>0</v>
      </c>
      <c r="O923" s="222" t="b">
        <f t="array" ref="O923">IF(H923='Defects Status'!$N$2,"True")</f>
        <v>0</v>
      </c>
      <c r="P923" s="223">
        <f t="array" ref="P923">'Defects Status'!$N$2-'All Defects'!H923</f>
        <v>39001</v>
      </c>
      <c r="Q923" s="222" t="str">
        <f t="array" ref="Q923">IF(P923&gt;10,"Greater",IF(AND(P923&gt;=5,P923&lt;=10),"Between","Less than"))</f>
        <v>Greater</v>
      </c>
      <c r="R923" s="222" t="str">
        <f t="array" ref="R923">CONCATENATE(T923,"+",D923,"+",Q923)</f>
        <v>Open++Greater</v>
      </c>
      <c r="S923" s="222" t="b">
        <f t="array" ref="S923">IF(K923='Defects Status'!$N$2,"True")</f>
        <v>0</v>
      </c>
      <c r="T923" s="222" t="str">
        <f t="array" ref="T923">IF(C923 &lt;&gt; "Ready for Re-test",IF(C923 &lt;&gt; "Closed","Open","Closed"),"Ready for Re-test")</f>
        <v>Open</v>
      </c>
    </row>
    <row r="924" spans="12:20" x14ac:dyDescent="0.2">
      <c r="L924" s="222" t="str">
        <f t="array" ref="L924">CONCATENATE(C924,"+",D924)</f>
        <v>+</v>
      </c>
      <c r="M924" s="222" t="b">
        <f t="array" ref="M924">IF(H924=38923,"True")</f>
        <v>0</v>
      </c>
      <c r="N924" s="222" t="b">
        <f t="array" ref="N924">IF(K924=38923,"True")</f>
        <v>0</v>
      </c>
      <c r="O924" s="222" t="b">
        <f t="array" ref="O924">IF(H924='Defects Status'!$N$2,"True")</f>
        <v>0</v>
      </c>
      <c r="P924" s="223">
        <f t="array" ref="P924">'Defects Status'!$N$2-'All Defects'!H924</f>
        <v>39001</v>
      </c>
      <c r="Q924" s="222" t="str">
        <f t="array" ref="Q924">IF(P924&gt;10,"Greater",IF(AND(P924&gt;=5,P924&lt;=10),"Between","Less than"))</f>
        <v>Greater</v>
      </c>
      <c r="R924" s="222" t="str">
        <f t="array" ref="R924">CONCATENATE(T924,"+",D924,"+",Q924)</f>
        <v>Open++Greater</v>
      </c>
      <c r="S924" s="222" t="b">
        <f t="array" ref="S924">IF(K924='Defects Status'!$N$2,"True")</f>
        <v>0</v>
      </c>
      <c r="T924" s="222" t="str">
        <f t="array" ref="T924">IF(C924 &lt;&gt; "Ready for Re-test",IF(C924 &lt;&gt; "Closed","Open","Closed"),"Ready for Re-test")</f>
        <v>Open</v>
      </c>
    </row>
    <row r="925" spans="12:20" x14ac:dyDescent="0.2">
      <c r="L925" s="222" t="str">
        <f t="array" ref="L925">CONCATENATE(C925,"+",D925)</f>
        <v>+</v>
      </c>
      <c r="M925" s="222" t="b">
        <f t="array" ref="M925">IF(H925=38923,"True")</f>
        <v>0</v>
      </c>
      <c r="N925" s="222" t="b">
        <f t="array" ref="N925">IF(K925=38923,"True")</f>
        <v>0</v>
      </c>
      <c r="O925" s="222" t="b">
        <f t="array" ref="O925">IF(H925='Defects Status'!$N$2,"True")</f>
        <v>0</v>
      </c>
      <c r="P925" s="223">
        <f t="array" ref="P925">'Defects Status'!$N$2-'All Defects'!H925</f>
        <v>39001</v>
      </c>
      <c r="Q925" s="222" t="str">
        <f t="array" ref="Q925">IF(P925&gt;10,"Greater",IF(AND(P925&gt;=5,P925&lt;=10),"Between","Less than"))</f>
        <v>Greater</v>
      </c>
      <c r="R925" s="222" t="str">
        <f t="array" ref="R925">CONCATENATE(T925,"+",D925,"+",Q925)</f>
        <v>Open++Greater</v>
      </c>
      <c r="S925" s="222" t="b">
        <f t="array" ref="S925">IF(K925='Defects Status'!$N$2,"True")</f>
        <v>0</v>
      </c>
      <c r="T925" s="222" t="str">
        <f t="array" ref="T925">IF(C925 &lt;&gt; "Ready for Re-test",IF(C925 &lt;&gt; "Closed","Open","Closed"),"Ready for Re-test")</f>
        <v>Open</v>
      </c>
    </row>
    <row r="926" spans="12:20" x14ac:dyDescent="0.2">
      <c r="L926" s="222" t="str">
        <f t="array" ref="L926">CONCATENATE(C926,"+",D926)</f>
        <v>+</v>
      </c>
      <c r="M926" s="222" t="b">
        <f t="array" ref="M926">IF(H926=38923,"True")</f>
        <v>0</v>
      </c>
      <c r="N926" s="222" t="b">
        <f t="array" ref="N926">IF(K926=38923,"True")</f>
        <v>0</v>
      </c>
      <c r="O926" s="222" t="b">
        <f t="array" ref="O926">IF(H926='Defects Status'!$N$2,"True")</f>
        <v>0</v>
      </c>
      <c r="P926" s="223">
        <f t="array" ref="P926">'Defects Status'!$N$2-'All Defects'!H926</f>
        <v>39001</v>
      </c>
      <c r="Q926" s="222" t="str">
        <f t="array" ref="Q926">IF(P926&gt;10,"Greater",IF(AND(P926&gt;=5,P926&lt;=10),"Between","Less than"))</f>
        <v>Greater</v>
      </c>
      <c r="R926" s="222" t="str">
        <f t="array" ref="R926">CONCATENATE(T926,"+",D926,"+",Q926)</f>
        <v>Open++Greater</v>
      </c>
      <c r="S926" s="222" t="b">
        <f t="array" ref="S926">IF(K926='Defects Status'!$N$2,"True")</f>
        <v>0</v>
      </c>
      <c r="T926" s="222" t="str">
        <f t="array" ref="T926">IF(C926 &lt;&gt; "Ready for Re-test",IF(C926 &lt;&gt; "Closed","Open","Closed"),"Ready for Re-test")</f>
        <v>Open</v>
      </c>
    </row>
    <row r="927" spans="12:20" x14ac:dyDescent="0.2">
      <c r="L927" s="222" t="str">
        <f t="array" ref="L927">CONCATENATE(C927,"+",D927)</f>
        <v>+</v>
      </c>
      <c r="M927" s="222" t="b">
        <f t="array" ref="M927">IF(H927=38923,"True")</f>
        <v>0</v>
      </c>
      <c r="N927" s="222" t="b">
        <f t="array" ref="N927">IF(K927=38923,"True")</f>
        <v>0</v>
      </c>
      <c r="O927" s="222" t="b">
        <f t="array" ref="O927">IF(H927='Defects Status'!$N$2,"True")</f>
        <v>0</v>
      </c>
      <c r="P927" s="223">
        <f t="array" ref="P927">'Defects Status'!$N$2-'All Defects'!H927</f>
        <v>39001</v>
      </c>
      <c r="Q927" s="222" t="str">
        <f t="array" ref="Q927">IF(P927&gt;10,"Greater",IF(AND(P927&gt;=5,P927&lt;=10),"Between","Less than"))</f>
        <v>Greater</v>
      </c>
      <c r="R927" s="222" t="str">
        <f t="array" ref="R927">CONCATENATE(T927,"+",D927,"+",Q927)</f>
        <v>Open++Greater</v>
      </c>
      <c r="S927" s="222" t="b">
        <f t="array" ref="S927">IF(K927='Defects Status'!$N$2,"True")</f>
        <v>0</v>
      </c>
      <c r="T927" s="222" t="str">
        <f t="array" ref="T927">IF(C927 &lt;&gt; "Ready for Re-test",IF(C927 &lt;&gt; "Closed","Open","Closed"),"Ready for Re-test")</f>
        <v>Open</v>
      </c>
    </row>
    <row r="928" spans="12:20" x14ac:dyDescent="0.2">
      <c r="L928" s="222" t="str">
        <f t="array" ref="L928">CONCATENATE(C928,"+",D928)</f>
        <v>+</v>
      </c>
      <c r="M928" s="222" t="b">
        <f t="array" ref="M928">IF(H928=38923,"True")</f>
        <v>0</v>
      </c>
      <c r="N928" s="222" t="b">
        <f t="array" ref="N928">IF(K928=38923,"True")</f>
        <v>0</v>
      </c>
      <c r="O928" s="222" t="b">
        <f t="array" ref="O928">IF(H928='Defects Status'!$N$2,"True")</f>
        <v>0</v>
      </c>
      <c r="P928" s="223">
        <f t="array" ref="P928">'Defects Status'!$N$2-'All Defects'!H928</f>
        <v>39001</v>
      </c>
      <c r="Q928" s="222" t="str">
        <f t="array" ref="Q928">IF(P928&gt;10,"Greater",IF(AND(P928&gt;=5,P928&lt;=10),"Between","Less than"))</f>
        <v>Greater</v>
      </c>
      <c r="R928" s="222" t="str">
        <f t="array" ref="R928">CONCATENATE(T928,"+",D928,"+",Q928)</f>
        <v>Open++Greater</v>
      </c>
      <c r="S928" s="222" t="b">
        <f t="array" ref="S928">IF(K928='Defects Status'!$N$2,"True")</f>
        <v>0</v>
      </c>
      <c r="T928" s="222" t="str">
        <f t="array" ref="T928">IF(C928 &lt;&gt; "Ready for Re-test",IF(C928 &lt;&gt; "Closed","Open","Closed"),"Ready for Re-test")</f>
        <v>Open</v>
      </c>
    </row>
    <row r="929" spans="12:20" x14ac:dyDescent="0.2">
      <c r="L929" s="222" t="str">
        <f t="array" ref="L929">CONCATENATE(C929,"+",D929)</f>
        <v>+</v>
      </c>
      <c r="M929" s="222" t="b">
        <f t="array" ref="M929">IF(H929=38923,"True")</f>
        <v>0</v>
      </c>
      <c r="N929" s="222" t="b">
        <f t="array" ref="N929">IF(K929=38923,"True")</f>
        <v>0</v>
      </c>
      <c r="O929" s="222" t="b">
        <f t="array" ref="O929">IF(H929='Defects Status'!$N$2,"True")</f>
        <v>0</v>
      </c>
      <c r="P929" s="223">
        <f t="array" ref="P929">'Defects Status'!$N$2-'All Defects'!H929</f>
        <v>39001</v>
      </c>
      <c r="Q929" s="222" t="str">
        <f t="array" ref="Q929">IF(P929&gt;10,"Greater",IF(AND(P929&gt;=5,P929&lt;=10),"Between","Less than"))</f>
        <v>Greater</v>
      </c>
      <c r="R929" s="222" t="str">
        <f t="array" ref="R929">CONCATENATE(T929,"+",D929,"+",Q929)</f>
        <v>Open++Greater</v>
      </c>
      <c r="S929" s="222" t="b">
        <f t="array" ref="S929">IF(K929='Defects Status'!$N$2,"True")</f>
        <v>0</v>
      </c>
      <c r="T929" s="222" t="str">
        <f t="array" ref="T929">IF(C929 &lt;&gt; "Ready for Re-test",IF(C929 &lt;&gt; "Closed","Open","Closed"),"Ready for Re-test")</f>
        <v>Open</v>
      </c>
    </row>
    <row r="930" spans="12:20" x14ac:dyDescent="0.2">
      <c r="L930" s="222" t="str">
        <f t="array" ref="L930">CONCATENATE(C930,"+",D930)</f>
        <v>+</v>
      </c>
      <c r="M930" s="222" t="b">
        <f t="array" ref="M930">IF(H930=38923,"True")</f>
        <v>0</v>
      </c>
      <c r="N930" s="222" t="b">
        <f t="array" ref="N930">IF(K930=38923,"True")</f>
        <v>0</v>
      </c>
      <c r="O930" s="222" t="b">
        <f t="array" ref="O930">IF(H930='Defects Status'!$N$2,"True")</f>
        <v>0</v>
      </c>
      <c r="P930" s="223">
        <f t="array" ref="P930">'Defects Status'!$N$2-'All Defects'!H930</f>
        <v>39001</v>
      </c>
      <c r="Q930" s="222" t="str">
        <f t="array" ref="Q930">IF(P930&gt;10,"Greater",IF(AND(P930&gt;=5,P930&lt;=10),"Between","Less than"))</f>
        <v>Greater</v>
      </c>
      <c r="R930" s="222" t="str">
        <f t="array" ref="R930">CONCATENATE(T930,"+",D930,"+",Q930)</f>
        <v>Open++Greater</v>
      </c>
      <c r="S930" s="222" t="b">
        <f t="array" ref="S930">IF(K930='Defects Status'!$N$2,"True")</f>
        <v>0</v>
      </c>
      <c r="T930" s="222" t="str">
        <f t="array" ref="T930">IF(C930 &lt;&gt; "Ready for Re-test",IF(C930 &lt;&gt; "Closed","Open","Closed"),"Ready for Re-test")</f>
        <v>Open</v>
      </c>
    </row>
    <row r="931" spans="12:20" x14ac:dyDescent="0.2">
      <c r="L931" s="222" t="str">
        <f t="array" ref="L931">CONCATENATE(C931,"+",D931)</f>
        <v>+</v>
      </c>
      <c r="M931" s="222" t="b">
        <f t="array" ref="M931">IF(H931=38923,"True")</f>
        <v>0</v>
      </c>
      <c r="N931" s="222" t="b">
        <f t="array" ref="N931">IF(K931=38923,"True")</f>
        <v>0</v>
      </c>
      <c r="O931" s="222" t="b">
        <f t="array" ref="O931">IF(H931='Defects Status'!$N$2,"True")</f>
        <v>0</v>
      </c>
      <c r="P931" s="223">
        <f t="array" ref="P931">'Defects Status'!$N$2-'All Defects'!H931</f>
        <v>39001</v>
      </c>
      <c r="Q931" s="222" t="str">
        <f t="array" ref="Q931">IF(P931&gt;10,"Greater",IF(AND(P931&gt;=5,P931&lt;=10),"Between","Less than"))</f>
        <v>Greater</v>
      </c>
      <c r="R931" s="222" t="str">
        <f t="array" ref="R931">CONCATENATE(T931,"+",D931,"+",Q931)</f>
        <v>Open++Greater</v>
      </c>
      <c r="S931" s="222" t="b">
        <f t="array" ref="S931">IF(K931='Defects Status'!$N$2,"True")</f>
        <v>0</v>
      </c>
      <c r="T931" s="222" t="str">
        <f t="array" ref="T931">IF(C931 &lt;&gt; "Ready for Re-test",IF(C931 &lt;&gt; "Closed","Open","Closed"),"Ready for Re-test")</f>
        <v>Open</v>
      </c>
    </row>
    <row r="932" spans="12:20" x14ac:dyDescent="0.2">
      <c r="L932" s="222" t="str">
        <f t="array" ref="L932">CONCATENATE(C932,"+",D932)</f>
        <v>+</v>
      </c>
      <c r="M932" s="222" t="b">
        <f t="array" ref="M932">IF(H932=38923,"True")</f>
        <v>0</v>
      </c>
      <c r="N932" s="222" t="b">
        <f t="array" ref="N932">IF(K932=38923,"True")</f>
        <v>0</v>
      </c>
      <c r="O932" s="222" t="b">
        <f t="array" ref="O932">IF(H932='Defects Status'!$N$2,"True")</f>
        <v>0</v>
      </c>
      <c r="P932" s="223">
        <f t="array" ref="P932">'Defects Status'!$N$2-'All Defects'!H932</f>
        <v>39001</v>
      </c>
      <c r="Q932" s="222" t="str">
        <f t="array" ref="Q932">IF(P932&gt;10,"Greater",IF(AND(P932&gt;=5,P932&lt;=10),"Between","Less than"))</f>
        <v>Greater</v>
      </c>
      <c r="R932" s="222" t="str">
        <f t="array" ref="R932">CONCATENATE(T932,"+",D932,"+",Q932)</f>
        <v>Open++Greater</v>
      </c>
      <c r="S932" s="222" t="b">
        <f t="array" ref="S932">IF(K932='Defects Status'!$N$2,"True")</f>
        <v>0</v>
      </c>
      <c r="T932" s="222" t="str">
        <f t="array" ref="T932">IF(C932 &lt;&gt; "Ready for Re-test",IF(C932 &lt;&gt; "Closed","Open","Closed"),"Ready for Re-test")</f>
        <v>Open</v>
      </c>
    </row>
    <row r="933" spans="12:20" x14ac:dyDescent="0.2">
      <c r="L933" s="222" t="str">
        <f t="array" ref="L933">CONCATENATE(C933,"+",D933)</f>
        <v>+</v>
      </c>
      <c r="M933" s="222" t="b">
        <f t="array" ref="M933">IF(H933=38923,"True")</f>
        <v>0</v>
      </c>
      <c r="N933" s="222" t="b">
        <f t="array" ref="N933">IF(K933=38923,"True")</f>
        <v>0</v>
      </c>
      <c r="O933" s="222" t="b">
        <f t="array" ref="O933">IF(H933='Defects Status'!$N$2,"True")</f>
        <v>0</v>
      </c>
      <c r="P933" s="223">
        <f t="array" ref="P933">'Defects Status'!$N$2-'All Defects'!H933</f>
        <v>39001</v>
      </c>
      <c r="Q933" s="222" t="str">
        <f t="array" ref="Q933">IF(P933&gt;10,"Greater",IF(AND(P933&gt;=5,P933&lt;=10),"Between","Less than"))</f>
        <v>Greater</v>
      </c>
      <c r="R933" s="222" t="str">
        <f t="array" ref="R933">CONCATENATE(T933,"+",D933,"+",Q933)</f>
        <v>Open++Greater</v>
      </c>
      <c r="S933" s="222" t="b">
        <f t="array" ref="S933">IF(K933='Defects Status'!$N$2,"True")</f>
        <v>0</v>
      </c>
      <c r="T933" s="222" t="str">
        <f t="array" ref="T933">IF(C933 &lt;&gt; "Ready for Re-test",IF(C933 &lt;&gt; "Closed","Open","Closed"),"Ready for Re-test")</f>
        <v>Open</v>
      </c>
    </row>
    <row r="934" spans="12:20" x14ac:dyDescent="0.2">
      <c r="L934" s="222" t="str">
        <f t="array" ref="L934">CONCATENATE(C934,"+",D934)</f>
        <v>+</v>
      </c>
      <c r="M934" s="222" t="b">
        <f t="array" ref="M934">IF(H934=38923,"True")</f>
        <v>0</v>
      </c>
      <c r="N934" s="222" t="b">
        <f t="array" ref="N934">IF(K934=38923,"True")</f>
        <v>0</v>
      </c>
      <c r="O934" s="222" t="b">
        <f t="array" ref="O934">IF(H934='Defects Status'!$N$2,"True")</f>
        <v>0</v>
      </c>
      <c r="P934" s="223">
        <f t="array" ref="P934">'Defects Status'!$N$2-'All Defects'!H934</f>
        <v>39001</v>
      </c>
      <c r="Q934" s="222" t="str">
        <f t="array" ref="Q934">IF(P934&gt;10,"Greater",IF(AND(P934&gt;=5,P934&lt;=10),"Between","Less than"))</f>
        <v>Greater</v>
      </c>
      <c r="R934" s="222" t="str">
        <f t="array" ref="R934">CONCATENATE(T934,"+",D934,"+",Q934)</f>
        <v>Open++Greater</v>
      </c>
      <c r="S934" s="222" t="b">
        <f t="array" ref="S934">IF(K934='Defects Status'!$N$2,"True")</f>
        <v>0</v>
      </c>
      <c r="T934" s="222" t="str">
        <f t="array" ref="T934">IF(C934 &lt;&gt; "Ready for Re-test",IF(C934 &lt;&gt; "Closed","Open","Closed"),"Ready for Re-test")</f>
        <v>Open</v>
      </c>
    </row>
    <row r="935" spans="12:20" x14ac:dyDescent="0.2">
      <c r="L935" s="222" t="str">
        <f t="array" ref="L935">CONCATENATE(C935,"+",D935)</f>
        <v>+</v>
      </c>
      <c r="M935" s="222" t="b">
        <f t="array" ref="M935">IF(H935=38923,"True")</f>
        <v>0</v>
      </c>
      <c r="N935" s="222" t="b">
        <f t="array" ref="N935">IF(K935=38923,"True")</f>
        <v>0</v>
      </c>
      <c r="O935" s="222" t="b">
        <f t="array" ref="O935">IF(H935='Defects Status'!$N$2,"True")</f>
        <v>0</v>
      </c>
      <c r="P935" s="223">
        <f t="array" ref="P935">'Defects Status'!$N$2-'All Defects'!H935</f>
        <v>39001</v>
      </c>
      <c r="Q935" s="222" t="str">
        <f t="array" ref="Q935">IF(P935&gt;10,"Greater",IF(AND(P935&gt;=5,P935&lt;=10),"Between","Less than"))</f>
        <v>Greater</v>
      </c>
      <c r="R935" s="222" t="str">
        <f t="array" ref="R935">CONCATENATE(T935,"+",D935,"+",Q935)</f>
        <v>Open++Greater</v>
      </c>
      <c r="S935" s="222" t="b">
        <f t="array" ref="S935">IF(K935='Defects Status'!$N$2,"True")</f>
        <v>0</v>
      </c>
      <c r="T935" s="222" t="str">
        <f t="array" ref="T935">IF(C935 &lt;&gt; "Ready for Re-test",IF(C935 &lt;&gt; "Closed","Open","Closed"),"Ready for Re-test")</f>
        <v>Open</v>
      </c>
    </row>
    <row r="936" spans="12:20" x14ac:dyDescent="0.2">
      <c r="L936" s="222" t="str">
        <f t="array" ref="L936">CONCATENATE(C936,"+",D936)</f>
        <v>+</v>
      </c>
      <c r="M936" s="222" t="b">
        <f t="array" ref="M936">IF(H936=38923,"True")</f>
        <v>0</v>
      </c>
      <c r="N936" s="222" t="b">
        <f t="array" ref="N936">IF(K936=38923,"True")</f>
        <v>0</v>
      </c>
      <c r="O936" s="222" t="b">
        <f t="array" ref="O936">IF(H936='Defects Status'!$N$2,"True")</f>
        <v>0</v>
      </c>
      <c r="P936" s="223">
        <f t="array" ref="P936">'Defects Status'!$N$2-'All Defects'!H936</f>
        <v>39001</v>
      </c>
      <c r="Q936" s="222" t="str">
        <f t="array" ref="Q936">IF(P936&gt;10,"Greater",IF(AND(P936&gt;=5,P936&lt;=10),"Between","Less than"))</f>
        <v>Greater</v>
      </c>
      <c r="R936" s="222" t="str">
        <f t="array" ref="R936">CONCATENATE(T936,"+",D936,"+",Q936)</f>
        <v>Open++Greater</v>
      </c>
      <c r="S936" s="222" t="b">
        <f t="array" ref="S936">IF(K936='Defects Status'!$N$2,"True")</f>
        <v>0</v>
      </c>
      <c r="T936" s="222" t="str">
        <f t="array" ref="T936">IF(C936 &lt;&gt; "Ready for Re-test",IF(C936 &lt;&gt; "Closed","Open","Closed"),"Ready for Re-test")</f>
        <v>Open</v>
      </c>
    </row>
    <row r="937" spans="12:20" x14ac:dyDescent="0.2">
      <c r="L937" s="222" t="str">
        <f t="array" ref="L937">CONCATENATE(C937,"+",D937)</f>
        <v>+</v>
      </c>
      <c r="M937" s="222" t="b">
        <f t="array" ref="M937">IF(H937=38923,"True")</f>
        <v>0</v>
      </c>
      <c r="N937" s="222" t="b">
        <f t="array" ref="N937">IF(K937=38923,"True")</f>
        <v>0</v>
      </c>
      <c r="O937" s="222" t="b">
        <f t="array" ref="O937">IF(H937='Defects Status'!$N$2,"True")</f>
        <v>0</v>
      </c>
      <c r="P937" s="223">
        <f t="array" ref="P937">'Defects Status'!$N$2-'All Defects'!H937</f>
        <v>39001</v>
      </c>
      <c r="Q937" s="222" t="str">
        <f t="array" ref="Q937">IF(P937&gt;10,"Greater",IF(AND(P937&gt;=5,P937&lt;=10),"Between","Less than"))</f>
        <v>Greater</v>
      </c>
      <c r="R937" s="222" t="str">
        <f t="array" ref="R937">CONCATENATE(T937,"+",D937,"+",Q937)</f>
        <v>Open++Greater</v>
      </c>
      <c r="S937" s="222" t="b">
        <f t="array" ref="S937">IF(K937='Defects Status'!$N$2,"True")</f>
        <v>0</v>
      </c>
      <c r="T937" s="222" t="str">
        <f t="array" ref="T937">IF(C937 &lt;&gt; "Ready for Re-test",IF(C937 &lt;&gt; "Closed","Open","Closed"),"Ready for Re-test")</f>
        <v>Open</v>
      </c>
    </row>
    <row r="938" spans="12:20" x14ac:dyDescent="0.2">
      <c r="L938" s="222" t="str">
        <f t="array" ref="L938">CONCATENATE(C938,"+",D938)</f>
        <v>+</v>
      </c>
      <c r="M938" s="222" t="b">
        <f t="array" ref="M938">IF(H938=38923,"True")</f>
        <v>0</v>
      </c>
      <c r="N938" s="222" t="b">
        <f t="array" ref="N938">IF(K938=38923,"True")</f>
        <v>0</v>
      </c>
      <c r="O938" s="222" t="b">
        <f t="array" ref="O938">IF(H938='Defects Status'!$N$2,"True")</f>
        <v>0</v>
      </c>
      <c r="P938" s="223">
        <f t="array" ref="P938">'Defects Status'!$N$2-'All Defects'!H938</f>
        <v>39001</v>
      </c>
      <c r="Q938" s="222" t="str">
        <f t="array" ref="Q938">IF(P938&gt;10,"Greater",IF(AND(P938&gt;=5,P938&lt;=10),"Between","Less than"))</f>
        <v>Greater</v>
      </c>
      <c r="R938" s="222" t="str">
        <f t="array" ref="R938">CONCATENATE(T938,"+",D938,"+",Q938)</f>
        <v>Open++Greater</v>
      </c>
      <c r="S938" s="222" t="b">
        <f t="array" ref="S938">IF(K938='Defects Status'!$N$2,"True")</f>
        <v>0</v>
      </c>
      <c r="T938" s="222" t="str">
        <f t="array" ref="T938">IF(C938 &lt;&gt; "Ready for Re-test",IF(C938 &lt;&gt; "Closed","Open","Closed"),"Ready for Re-test")</f>
        <v>Open</v>
      </c>
    </row>
    <row r="939" spans="12:20" x14ac:dyDescent="0.2">
      <c r="L939" s="222" t="str">
        <f t="array" ref="L939">CONCATENATE(C939,"+",D939)</f>
        <v>+</v>
      </c>
      <c r="M939" s="222" t="b">
        <f t="array" ref="M939">IF(H939=38923,"True")</f>
        <v>0</v>
      </c>
      <c r="N939" s="222" t="b">
        <f t="array" ref="N939">IF(K939=38923,"True")</f>
        <v>0</v>
      </c>
      <c r="O939" s="222" t="b">
        <f t="array" ref="O939">IF(H939='Defects Status'!$N$2,"True")</f>
        <v>0</v>
      </c>
      <c r="P939" s="223">
        <f t="array" ref="P939">'Defects Status'!$N$2-'All Defects'!H939</f>
        <v>39001</v>
      </c>
      <c r="Q939" s="222" t="str">
        <f t="array" ref="Q939">IF(P939&gt;10,"Greater",IF(AND(P939&gt;=5,P939&lt;=10),"Between","Less than"))</f>
        <v>Greater</v>
      </c>
      <c r="R939" s="222" t="str">
        <f t="array" ref="R939">CONCATENATE(T939,"+",D939,"+",Q939)</f>
        <v>Open++Greater</v>
      </c>
      <c r="S939" s="222" t="b">
        <f t="array" ref="S939">IF(K939='Defects Status'!$N$2,"True")</f>
        <v>0</v>
      </c>
      <c r="T939" s="222" t="str">
        <f t="array" ref="T939">IF(C939 &lt;&gt; "Ready for Re-test",IF(C939 &lt;&gt; "Closed","Open","Closed"),"Ready for Re-test")</f>
        <v>Open</v>
      </c>
    </row>
    <row r="940" spans="12:20" x14ac:dyDescent="0.2">
      <c r="L940" s="222" t="str">
        <f t="array" ref="L940">CONCATENATE(C940,"+",D940)</f>
        <v>+</v>
      </c>
      <c r="M940" s="222" t="b">
        <f t="array" ref="M940">IF(H940=38923,"True")</f>
        <v>0</v>
      </c>
      <c r="N940" s="222" t="b">
        <f t="array" ref="N940">IF(K940=38923,"True")</f>
        <v>0</v>
      </c>
      <c r="O940" s="222" t="b">
        <f t="array" ref="O940">IF(H940='Defects Status'!$N$2,"True")</f>
        <v>0</v>
      </c>
      <c r="P940" s="223">
        <f t="array" ref="P940">'Defects Status'!$N$2-'All Defects'!H940</f>
        <v>39001</v>
      </c>
      <c r="Q940" s="222" t="str">
        <f t="array" ref="Q940">IF(P940&gt;10,"Greater",IF(AND(P940&gt;=5,P940&lt;=10),"Between","Less than"))</f>
        <v>Greater</v>
      </c>
      <c r="R940" s="222" t="str">
        <f t="array" ref="R940">CONCATENATE(T940,"+",D940,"+",Q940)</f>
        <v>Open++Greater</v>
      </c>
      <c r="S940" s="222" t="b">
        <f t="array" ref="S940">IF(K940='Defects Status'!$N$2,"True")</f>
        <v>0</v>
      </c>
      <c r="T940" s="222" t="str">
        <f t="array" ref="T940">IF(C940 &lt;&gt; "Ready for Re-test",IF(C940 &lt;&gt; "Closed","Open","Closed"),"Ready for Re-test")</f>
        <v>Open</v>
      </c>
    </row>
    <row r="941" spans="12:20" x14ac:dyDescent="0.2">
      <c r="L941" s="222" t="str">
        <f t="array" ref="L941">CONCATENATE(C941,"+",D941)</f>
        <v>+</v>
      </c>
      <c r="M941" s="222" t="b">
        <f t="array" ref="M941">IF(H941=38923,"True")</f>
        <v>0</v>
      </c>
      <c r="N941" s="222" t="b">
        <f t="array" ref="N941">IF(K941=38923,"True")</f>
        <v>0</v>
      </c>
      <c r="O941" s="222" t="b">
        <f t="array" ref="O941">IF(H941='Defects Status'!$N$2,"True")</f>
        <v>0</v>
      </c>
      <c r="P941" s="223">
        <f t="array" ref="P941">'Defects Status'!$N$2-'All Defects'!H941</f>
        <v>39001</v>
      </c>
      <c r="Q941" s="222" t="str">
        <f t="array" ref="Q941">IF(P941&gt;10,"Greater",IF(AND(P941&gt;=5,P941&lt;=10),"Between","Less than"))</f>
        <v>Greater</v>
      </c>
      <c r="R941" s="222" t="str">
        <f t="array" ref="R941">CONCATENATE(T941,"+",D941,"+",Q941)</f>
        <v>Open++Greater</v>
      </c>
      <c r="S941" s="222" t="b">
        <f t="array" ref="S941">IF(K941='Defects Status'!$N$2,"True")</f>
        <v>0</v>
      </c>
      <c r="T941" s="222" t="str">
        <f t="array" ref="T941">IF(C941 &lt;&gt; "Ready for Re-test",IF(C941 &lt;&gt; "Closed","Open","Closed"),"Ready for Re-test")</f>
        <v>Open</v>
      </c>
    </row>
    <row r="942" spans="12:20" x14ac:dyDescent="0.2">
      <c r="L942" s="222" t="str">
        <f t="array" ref="L942">CONCATENATE(C942,"+",D942)</f>
        <v>+</v>
      </c>
      <c r="M942" s="222" t="b">
        <f t="array" ref="M942">IF(H942=38923,"True")</f>
        <v>0</v>
      </c>
      <c r="N942" s="222" t="b">
        <f t="array" ref="N942">IF(K942=38923,"True")</f>
        <v>0</v>
      </c>
      <c r="O942" s="222" t="b">
        <f t="array" ref="O942">IF(H942='Defects Status'!$N$2,"True")</f>
        <v>0</v>
      </c>
      <c r="P942" s="223">
        <f t="array" ref="P942">'Defects Status'!$N$2-'All Defects'!H942</f>
        <v>39001</v>
      </c>
      <c r="Q942" s="222" t="str">
        <f t="array" ref="Q942">IF(P942&gt;10,"Greater",IF(AND(P942&gt;=5,P942&lt;=10),"Between","Less than"))</f>
        <v>Greater</v>
      </c>
      <c r="R942" s="222" t="str">
        <f t="array" ref="R942">CONCATENATE(T942,"+",D942,"+",Q942)</f>
        <v>Open++Greater</v>
      </c>
      <c r="S942" s="222" t="b">
        <f t="array" ref="S942">IF(K942='Defects Status'!$N$2,"True")</f>
        <v>0</v>
      </c>
      <c r="T942" s="222" t="str">
        <f t="array" ref="T942">IF(C942 &lt;&gt; "Ready for Re-test",IF(C942 &lt;&gt; "Closed","Open","Closed"),"Ready for Re-test")</f>
        <v>Open</v>
      </c>
    </row>
    <row r="943" spans="12:20" x14ac:dyDescent="0.2">
      <c r="L943" s="222" t="str">
        <f t="array" ref="L943">CONCATENATE(C943,"+",D943)</f>
        <v>+</v>
      </c>
      <c r="M943" s="222" t="b">
        <f t="array" ref="M943">IF(H943=38923,"True")</f>
        <v>0</v>
      </c>
      <c r="N943" s="222" t="b">
        <f t="array" ref="N943">IF(K943=38923,"True")</f>
        <v>0</v>
      </c>
      <c r="O943" s="222" t="b">
        <f t="array" ref="O943">IF(H943='Defects Status'!$N$2,"True")</f>
        <v>0</v>
      </c>
      <c r="P943" s="223">
        <f t="array" ref="P943">'Defects Status'!$N$2-'All Defects'!H943</f>
        <v>39001</v>
      </c>
      <c r="Q943" s="222" t="str">
        <f t="array" ref="Q943">IF(P943&gt;10,"Greater",IF(AND(P943&gt;=5,P943&lt;=10),"Between","Less than"))</f>
        <v>Greater</v>
      </c>
      <c r="R943" s="222" t="str">
        <f t="array" ref="R943">CONCATENATE(T943,"+",D943,"+",Q943)</f>
        <v>Open++Greater</v>
      </c>
      <c r="S943" s="222" t="b">
        <f t="array" ref="S943">IF(K943='Defects Status'!$N$2,"True")</f>
        <v>0</v>
      </c>
      <c r="T943" s="222" t="str">
        <f t="array" ref="T943">IF(C943 &lt;&gt; "Ready for Re-test",IF(C943 &lt;&gt; "Closed","Open","Closed"),"Ready for Re-test")</f>
        <v>Open</v>
      </c>
    </row>
    <row r="944" spans="12:20" x14ac:dyDescent="0.2">
      <c r="L944" s="222" t="str">
        <f t="array" ref="L944">CONCATENATE(C944,"+",D944)</f>
        <v>+</v>
      </c>
      <c r="M944" s="222" t="b">
        <f t="array" ref="M944">IF(H944=38923,"True")</f>
        <v>0</v>
      </c>
      <c r="N944" s="222" t="b">
        <f t="array" ref="N944">IF(K944=38923,"True")</f>
        <v>0</v>
      </c>
      <c r="O944" s="222" t="b">
        <f t="array" ref="O944">IF(H944='Defects Status'!$N$2,"True")</f>
        <v>0</v>
      </c>
      <c r="P944" s="223">
        <f t="array" ref="P944">'Defects Status'!$N$2-'All Defects'!H944</f>
        <v>39001</v>
      </c>
      <c r="Q944" s="222" t="str">
        <f t="array" ref="Q944">IF(P944&gt;10,"Greater",IF(AND(P944&gt;=5,P944&lt;=10),"Between","Less than"))</f>
        <v>Greater</v>
      </c>
      <c r="R944" s="222" t="str">
        <f t="array" ref="R944">CONCATENATE(T944,"+",D944,"+",Q944)</f>
        <v>Open++Greater</v>
      </c>
      <c r="S944" s="222" t="b">
        <f t="array" ref="S944">IF(K944='Defects Status'!$N$2,"True")</f>
        <v>0</v>
      </c>
      <c r="T944" s="222" t="str">
        <f t="array" ref="T944">IF(C944 &lt;&gt; "Ready for Re-test",IF(C944 &lt;&gt; "Closed","Open","Closed"),"Ready for Re-test")</f>
        <v>Open</v>
      </c>
    </row>
    <row r="945" spans="12:20" x14ac:dyDescent="0.2">
      <c r="L945" s="222" t="str">
        <f t="array" ref="L945">CONCATENATE(C945,"+",D945)</f>
        <v>+</v>
      </c>
      <c r="M945" s="222" t="b">
        <f t="array" ref="M945">IF(H945=38923,"True")</f>
        <v>0</v>
      </c>
      <c r="N945" s="222" t="b">
        <f t="array" ref="N945">IF(K945=38923,"True")</f>
        <v>0</v>
      </c>
      <c r="O945" s="222" t="b">
        <f t="array" ref="O945">IF(H945='Defects Status'!$N$2,"True")</f>
        <v>0</v>
      </c>
      <c r="P945" s="223">
        <f t="array" ref="P945">'Defects Status'!$N$2-'All Defects'!H945</f>
        <v>39001</v>
      </c>
      <c r="Q945" s="222" t="str">
        <f t="array" ref="Q945">IF(P945&gt;10,"Greater",IF(AND(P945&gt;=5,P945&lt;=10),"Between","Less than"))</f>
        <v>Greater</v>
      </c>
      <c r="R945" s="222" t="str">
        <f t="array" ref="R945">CONCATENATE(T945,"+",D945,"+",Q945)</f>
        <v>Open++Greater</v>
      </c>
      <c r="S945" s="222" t="b">
        <f t="array" ref="S945">IF(K945='Defects Status'!$N$2,"True")</f>
        <v>0</v>
      </c>
      <c r="T945" s="222" t="str">
        <f t="array" ref="T945">IF(C945 &lt;&gt; "Ready for Re-test",IF(C945 &lt;&gt; "Closed","Open","Closed"),"Ready for Re-test")</f>
        <v>Open</v>
      </c>
    </row>
    <row r="946" spans="12:20" x14ac:dyDescent="0.2">
      <c r="L946" s="222" t="str">
        <f t="array" ref="L946">CONCATENATE(C946,"+",D946)</f>
        <v>+</v>
      </c>
      <c r="M946" s="222" t="b">
        <f t="array" ref="M946">IF(H946=38923,"True")</f>
        <v>0</v>
      </c>
      <c r="N946" s="222" t="b">
        <f t="array" ref="N946">IF(K946=38923,"True")</f>
        <v>0</v>
      </c>
      <c r="O946" s="222" t="b">
        <f t="array" ref="O946">IF(H946='Defects Status'!$N$2,"True")</f>
        <v>0</v>
      </c>
      <c r="P946" s="223">
        <f t="array" ref="P946">'Defects Status'!$N$2-'All Defects'!H946</f>
        <v>39001</v>
      </c>
      <c r="Q946" s="222" t="str">
        <f t="array" ref="Q946">IF(P946&gt;10,"Greater",IF(AND(P946&gt;=5,P946&lt;=10),"Between","Less than"))</f>
        <v>Greater</v>
      </c>
      <c r="R946" s="222" t="str">
        <f t="array" ref="R946">CONCATENATE(T946,"+",D946,"+",Q946)</f>
        <v>Open++Greater</v>
      </c>
      <c r="S946" s="222" t="b">
        <f t="array" ref="S946">IF(K946='Defects Status'!$N$2,"True")</f>
        <v>0</v>
      </c>
      <c r="T946" s="222" t="str">
        <f t="array" ref="T946">IF(C946 &lt;&gt; "Ready for Re-test",IF(C946 &lt;&gt; "Closed","Open","Closed"),"Ready for Re-test")</f>
        <v>Open</v>
      </c>
    </row>
    <row r="947" spans="12:20" x14ac:dyDescent="0.2">
      <c r="L947" s="222" t="str">
        <f t="array" ref="L947">CONCATENATE(C947,"+",D947)</f>
        <v>+</v>
      </c>
      <c r="M947" s="222" t="b">
        <f t="array" ref="M947">IF(H947=38923,"True")</f>
        <v>0</v>
      </c>
      <c r="N947" s="222" t="b">
        <f t="array" ref="N947">IF(K947=38923,"True")</f>
        <v>0</v>
      </c>
      <c r="O947" s="222" t="b">
        <f t="array" ref="O947">IF(H947='Defects Status'!$N$2,"True")</f>
        <v>0</v>
      </c>
      <c r="P947" s="223">
        <f t="array" ref="P947">'Defects Status'!$N$2-'All Defects'!H947</f>
        <v>39001</v>
      </c>
      <c r="Q947" s="222" t="str">
        <f t="array" ref="Q947">IF(P947&gt;10,"Greater",IF(AND(P947&gt;=5,P947&lt;=10),"Between","Less than"))</f>
        <v>Greater</v>
      </c>
      <c r="R947" s="222" t="str">
        <f t="array" ref="R947">CONCATENATE(T947,"+",D947,"+",Q947)</f>
        <v>Open++Greater</v>
      </c>
      <c r="S947" s="222" t="b">
        <f t="array" ref="S947">IF(K947='Defects Status'!$N$2,"True")</f>
        <v>0</v>
      </c>
      <c r="T947" s="222" t="str">
        <f t="array" ref="T947">IF(C947 &lt;&gt; "Ready for Re-test",IF(C947 &lt;&gt; "Closed","Open","Closed"),"Ready for Re-test")</f>
        <v>Open</v>
      </c>
    </row>
    <row r="948" spans="12:20" x14ac:dyDescent="0.2">
      <c r="L948" s="222" t="str">
        <f t="array" ref="L948">CONCATENATE(C948,"+",D948)</f>
        <v>+</v>
      </c>
      <c r="M948" s="222" t="b">
        <f t="array" ref="M948">IF(H948=38923,"True")</f>
        <v>0</v>
      </c>
      <c r="N948" s="222" t="b">
        <f t="array" ref="N948">IF(K948=38923,"True")</f>
        <v>0</v>
      </c>
      <c r="O948" s="222" t="b">
        <f t="array" ref="O948">IF(H948='Defects Status'!$N$2,"True")</f>
        <v>0</v>
      </c>
      <c r="P948" s="223">
        <f t="array" ref="P948">'Defects Status'!$N$2-'All Defects'!H948</f>
        <v>39001</v>
      </c>
      <c r="Q948" s="222" t="str">
        <f t="array" ref="Q948">IF(P948&gt;10,"Greater",IF(AND(P948&gt;=5,P948&lt;=10),"Between","Less than"))</f>
        <v>Greater</v>
      </c>
      <c r="R948" s="222" t="str">
        <f t="array" ref="R948">CONCATENATE(T948,"+",D948,"+",Q948)</f>
        <v>Open++Greater</v>
      </c>
      <c r="S948" s="222" t="b">
        <f t="array" ref="S948">IF(K948='Defects Status'!$N$2,"True")</f>
        <v>0</v>
      </c>
      <c r="T948" s="222" t="str">
        <f t="array" ref="T948">IF(C948 &lt;&gt; "Ready for Re-test",IF(C948 &lt;&gt; "Closed","Open","Closed"),"Ready for Re-test")</f>
        <v>Open</v>
      </c>
    </row>
    <row r="949" spans="12:20" x14ac:dyDescent="0.2">
      <c r="L949" s="222" t="str">
        <f t="array" ref="L949">CONCATENATE(C949,"+",D949)</f>
        <v>+</v>
      </c>
      <c r="M949" s="222" t="b">
        <f t="array" ref="M949">IF(H949=38923,"True")</f>
        <v>0</v>
      </c>
      <c r="N949" s="222" t="b">
        <f t="array" ref="N949">IF(K949=38923,"True")</f>
        <v>0</v>
      </c>
      <c r="O949" s="222" t="b">
        <f t="array" ref="O949">IF(H949='Defects Status'!$N$2,"True")</f>
        <v>0</v>
      </c>
      <c r="P949" s="223">
        <f t="array" ref="P949">'Defects Status'!$N$2-'All Defects'!H949</f>
        <v>39001</v>
      </c>
      <c r="Q949" s="222" t="str">
        <f t="array" ref="Q949">IF(P949&gt;10,"Greater",IF(AND(P949&gt;=5,P949&lt;=10),"Between","Less than"))</f>
        <v>Greater</v>
      </c>
      <c r="R949" s="222" t="str">
        <f t="array" ref="R949">CONCATENATE(T949,"+",D949,"+",Q949)</f>
        <v>Open++Greater</v>
      </c>
      <c r="S949" s="222" t="b">
        <f t="array" ref="S949">IF(K949='Defects Status'!$N$2,"True")</f>
        <v>0</v>
      </c>
      <c r="T949" s="222" t="str">
        <f t="array" ref="T949">IF(C949 &lt;&gt; "Ready for Re-test",IF(C949 &lt;&gt; "Closed","Open","Closed"),"Ready for Re-test")</f>
        <v>Open</v>
      </c>
    </row>
    <row r="950" spans="12:20" x14ac:dyDescent="0.2">
      <c r="L950" s="222" t="str">
        <f t="array" ref="L950">CONCATENATE(C950,"+",D950)</f>
        <v>+</v>
      </c>
      <c r="M950" s="222" t="b">
        <f t="array" ref="M950">IF(H950=38923,"True")</f>
        <v>0</v>
      </c>
      <c r="N950" s="222" t="b">
        <f t="array" ref="N950">IF(K950=38923,"True")</f>
        <v>0</v>
      </c>
      <c r="O950" s="222" t="b">
        <f t="array" ref="O950">IF(H950='Defects Status'!$N$2,"True")</f>
        <v>0</v>
      </c>
      <c r="P950" s="223">
        <f t="array" ref="P950">'Defects Status'!$N$2-'All Defects'!H950</f>
        <v>39001</v>
      </c>
      <c r="Q950" s="222" t="str">
        <f t="array" ref="Q950">IF(P950&gt;10,"Greater",IF(AND(P950&gt;=5,P950&lt;=10),"Between","Less than"))</f>
        <v>Greater</v>
      </c>
      <c r="R950" s="222" t="str">
        <f t="array" ref="R950">CONCATENATE(T950,"+",D950,"+",Q950)</f>
        <v>Open++Greater</v>
      </c>
      <c r="S950" s="222" t="b">
        <f t="array" ref="S950">IF(K950='Defects Status'!$N$2,"True")</f>
        <v>0</v>
      </c>
      <c r="T950" s="222" t="str">
        <f t="array" ref="T950">IF(C950 &lt;&gt; "Ready for Re-test",IF(C950 &lt;&gt; "Closed","Open","Closed"),"Ready for Re-test")</f>
        <v>Open</v>
      </c>
    </row>
    <row r="951" spans="12:20" x14ac:dyDescent="0.2">
      <c r="L951" s="222" t="str">
        <f t="array" ref="L951">CONCATENATE(C951,"+",D951)</f>
        <v>+</v>
      </c>
      <c r="M951" s="222" t="b">
        <f t="array" ref="M951">IF(H951=38923,"True")</f>
        <v>0</v>
      </c>
      <c r="N951" s="222" t="b">
        <f t="array" ref="N951">IF(K951=38923,"True")</f>
        <v>0</v>
      </c>
      <c r="O951" s="222" t="b">
        <f t="array" ref="O951">IF(H951='Defects Status'!$N$2,"True")</f>
        <v>0</v>
      </c>
      <c r="P951" s="223">
        <f t="array" ref="P951">'Defects Status'!$N$2-'All Defects'!H951</f>
        <v>39001</v>
      </c>
      <c r="Q951" s="222" t="str">
        <f t="array" ref="Q951">IF(P951&gt;10,"Greater",IF(AND(P951&gt;=5,P951&lt;=10),"Between","Less than"))</f>
        <v>Greater</v>
      </c>
      <c r="R951" s="222" t="str">
        <f t="array" ref="R951">CONCATENATE(T951,"+",D951,"+",Q951)</f>
        <v>Open++Greater</v>
      </c>
      <c r="S951" s="222" t="b">
        <f t="array" ref="S951">IF(K951='Defects Status'!$N$2,"True")</f>
        <v>0</v>
      </c>
      <c r="T951" s="222" t="str">
        <f t="array" ref="T951">IF(C951 &lt;&gt; "Ready for Re-test",IF(C951 &lt;&gt; "Closed","Open","Closed"),"Ready for Re-test")</f>
        <v>Open</v>
      </c>
    </row>
    <row r="952" spans="12:20" x14ac:dyDescent="0.2">
      <c r="L952" s="222" t="str">
        <f t="array" ref="L952">CONCATENATE(C952,"+",D952)</f>
        <v>+</v>
      </c>
      <c r="M952" s="222" t="b">
        <f t="array" ref="M952">IF(H952=38923,"True")</f>
        <v>0</v>
      </c>
      <c r="N952" s="222" t="b">
        <f t="array" ref="N952">IF(K952=38923,"True")</f>
        <v>0</v>
      </c>
      <c r="O952" s="222" t="b">
        <f t="array" ref="O952">IF(H952='Defects Status'!$N$2,"True")</f>
        <v>0</v>
      </c>
      <c r="P952" s="223">
        <f t="array" ref="P952">'Defects Status'!$N$2-'All Defects'!H952</f>
        <v>39001</v>
      </c>
      <c r="Q952" s="222" t="str">
        <f t="array" ref="Q952">IF(P952&gt;10,"Greater",IF(AND(P952&gt;=5,P952&lt;=10),"Between","Less than"))</f>
        <v>Greater</v>
      </c>
      <c r="R952" s="222" t="str">
        <f t="array" ref="R952">CONCATENATE(T952,"+",D952,"+",Q952)</f>
        <v>Open++Greater</v>
      </c>
      <c r="S952" s="222" t="b">
        <f t="array" ref="S952">IF(K952='Defects Status'!$N$2,"True")</f>
        <v>0</v>
      </c>
      <c r="T952" s="222" t="str">
        <f t="array" ref="T952">IF(C952 &lt;&gt; "Ready for Re-test",IF(C952 &lt;&gt; "Closed","Open","Closed"),"Ready for Re-test")</f>
        <v>Open</v>
      </c>
    </row>
    <row r="953" spans="12:20" x14ac:dyDescent="0.2">
      <c r="L953" s="222" t="str">
        <f t="array" ref="L953">CONCATENATE(C953,"+",D953)</f>
        <v>+</v>
      </c>
      <c r="M953" s="222" t="b">
        <f t="array" ref="M953">IF(H953=38923,"True")</f>
        <v>0</v>
      </c>
      <c r="N953" s="222" t="b">
        <f t="array" ref="N953">IF(K953=38923,"True")</f>
        <v>0</v>
      </c>
      <c r="O953" s="222" t="b">
        <f t="array" ref="O953">IF(H953='Defects Status'!$N$2,"True")</f>
        <v>0</v>
      </c>
      <c r="P953" s="223">
        <f t="array" ref="P953">'Defects Status'!$N$2-'All Defects'!H953</f>
        <v>39001</v>
      </c>
      <c r="Q953" s="222" t="str">
        <f t="array" ref="Q953">IF(P953&gt;10,"Greater",IF(AND(P953&gt;=5,P953&lt;=10),"Between","Less than"))</f>
        <v>Greater</v>
      </c>
      <c r="R953" s="222" t="str">
        <f t="array" ref="R953">CONCATENATE(T953,"+",D953,"+",Q953)</f>
        <v>Open++Greater</v>
      </c>
      <c r="S953" s="222" t="b">
        <f t="array" ref="S953">IF(K953='Defects Status'!$N$2,"True")</f>
        <v>0</v>
      </c>
      <c r="T953" s="222" t="str">
        <f t="array" ref="T953">IF(C953 &lt;&gt; "Ready for Re-test",IF(C953 &lt;&gt; "Closed","Open","Closed"),"Ready for Re-test")</f>
        <v>Open</v>
      </c>
    </row>
    <row r="954" spans="12:20" x14ac:dyDescent="0.2">
      <c r="L954" s="222" t="str">
        <f t="array" ref="L954">CONCATENATE(C954,"+",D954)</f>
        <v>+</v>
      </c>
      <c r="M954" s="222" t="b">
        <f t="array" ref="M954">IF(H954=38923,"True")</f>
        <v>0</v>
      </c>
      <c r="N954" s="222" t="b">
        <f t="array" ref="N954">IF(K954=38923,"True")</f>
        <v>0</v>
      </c>
      <c r="O954" s="222" t="b">
        <f t="array" ref="O954">IF(H954='Defects Status'!$N$2,"True")</f>
        <v>0</v>
      </c>
      <c r="P954" s="223">
        <f t="array" ref="P954">'Defects Status'!$N$2-'All Defects'!H954</f>
        <v>39001</v>
      </c>
      <c r="Q954" s="222" t="str">
        <f t="array" ref="Q954">IF(P954&gt;10,"Greater",IF(AND(P954&gt;=5,P954&lt;=10),"Between","Less than"))</f>
        <v>Greater</v>
      </c>
      <c r="R954" s="222" t="str">
        <f t="array" ref="R954">CONCATENATE(T954,"+",D954,"+",Q954)</f>
        <v>Open++Greater</v>
      </c>
      <c r="S954" s="222" t="b">
        <f t="array" ref="S954">IF(K954='Defects Status'!$N$2,"True")</f>
        <v>0</v>
      </c>
      <c r="T954" s="222" t="str">
        <f t="array" ref="T954">IF(C954 &lt;&gt; "Ready for Re-test",IF(C954 &lt;&gt; "Closed","Open","Closed"),"Ready for Re-test")</f>
        <v>Open</v>
      </c>
    </row>
    <row r="955" spans="12:20" x14ac:dyDescent="0.2">
      <c r="L955" s="222" t="str">
        <f t="array" ref="L955">CONCATENATE(C955,"+",D955)</f>
        <v>+</v>
      </c>
      <c r="M955" s="222" t="b">
        <f t="array" ref="M955">IF(H955=38923,"True")</f>
        <v>0</v>
      </c>
      <c r="N955" s="222" t="b">
        <f t="array" ref="N955">IF(K955=38923,"True")</f>
        <v>0</v>
      </c>
      <c r="O955" s="222" t="b">
        <f t="array" ref="O955">IF(H955='Defects Status'!$N$2,"True")</f>
        <v>0</v>
      </c>
      <c r="P955" s="223">
        <f t="array" ref="P955">'Defects Status'!$N$2-'All Defects'!H955</f>
        <v>39001</v>
      </c>
      <c r="Q955" s="222" t="str">
        <f t="array" ref="Q955">IF(P955&gt;10,"Greater",IF(AND(P955&gt;=5,P955&lt;=10),"Between","Less than"))</f>
        <v>Greater</v>
      </c>
      <c r="R955" s="222" t="str">
        <f t="array" ref="R955">CONCATENATE(T955,"+",D955,"+",Q955)</f>
        <v>Open++Greater</v>
      </c>
      <c r="S955" s="222" t="b">
        <f t="array" ref="S955">IF(K955='Defects Status'!$N$2,"True")</f>
        <v>0</v>
      </c>
      <c r="T955" s="222" t="str">
        <f t="array" ref="T955">IF(C955 &lt;&gt; "Ready for Re-test",IF(C955 &lt;&gt; "Closed","Open","Closed"),"Ready for Re-test")</f>
        <v>Open</v>
      </c>
    </row>
    <row r="956" spans="12:20" x14ac:dyDescent="0.2">
      <c r="L956" s="222" t="str">
        <f t="array" ref="L956">CONCATENATE(C956,"+",D956)</f>
        <v>+</v>
      </c>
      <c r="M956" s="222" t="b">
        <f t="array" ref="M956">IF(H956=38923,"True")</f>
        <v>0</v>
      </c>
      <c r="N956" s="222" t="b">
        <f t="array" ref="N956">IF(K956=38923,"True")</f>
        <v>0</v>
      </c>
      <c r="O956" s="222" t="b">
        <f t="array" ref="O956">IF(H956='Defects Status'!$N$2,"True")</f>
        <v>0</v>
      </c>
      <c r="P956" s="223">
        <f t="array" ref="P956">'Defects Status'!$N$2-'All Defects'!H956</f>
        <v>39001</v>
      </c>
      <c r="Q956" s="222" t="str">
        <f t="array" ref="Q956">IF(P956&gt;10,"Greater",IF(AND(P956&gt;=5,P956&lt;=10),"Between","Less than"))</f>
        <v>Greater</v>
      </c>
      <c r="R956" s="222" t="str">
        <f t="array" ref="R956">CONCATENATE(T956,"+",D956,"+",Q956)</f>
        <v>Open++Greater</v>
      </c>
      <c r="S956" s="222" t="b">
        <f t="array" ref="S956">IF(K956='Defects Status'!$N$2,"True")</f>
        <v>0</v>
      </c>
      <c r="T956" s="222" t="str">
        <f t="array" ref="T956">IF(C956 &lt;&gt; "Ready for Re-test",IF(C956 &lt;&gt; "Closed","Open","Closed"),"Ready for Re-test")</f>
        <v>Open</v>
      </c>
    </row>
    <row r="957" spans="12:20" x14ac:dyDescent="0.2">
      <c r="L957" s="222" t="str">
        <f t="array" ref="L957">CONCATENATE(C957,"+",D957)</f>
        <v>+</v>
      </c>
      <c r="M957" s="222" t="b">
        <f t="array" ref="M957">IF(H957=38923,"True")</f>
        <v>0</v>
      </c>
      <c r="N957" s="222" t="b">
        <f t="array" ref="N957">IF(K957=38923,"True")</f>
        <v>0</v>
      </c>
      <c r="O957" s="222" t="b">
        <f t="array" ref="O957">IF(H957='Defects Status'!$N$2,"True")</f>
        <v>0</v>
      </c>
      <c r="P957" s="223">
        <f t="array" ref="P957">'Defects Status'!$N$2-'All Defects'!H957</f>
        <v>39001</v>
      </c>
      <c r="Q957" s="222" t="str">
        <f t="array" ref="Q957">IF(P957&gt;10,"Greater",IF(AND(P957&gt;=5,P957&lt;=10),"Between","Less than"))</f>
        <v>Greater</v>
      </c>
      <c r="R957" s="222" t="str">
        <f t="array" ref="R957">CONCATENATE(T957,"+",D957,"+",Q957)</f>
        <v>Open++Greater</v>
      </c>
      <c r="S957" s="222" t="b">
        <f t="array" ref="S957">IF(K957='Defects Status'!$N$2,"True")</f>
        <v>0</v>
      </c>
      <c r="T957" s="222" t="str">
        <f t="array" ref="T957">IF(C957 &lt;&gt; "Ready for Re-test",IF(C957 &lt;&gt; "Closed","Open","Closed"),"Ready for Re-test")</f>
        <v>Open</v>
      </c>
    </row>
    <row r="958" spans="12:20" x14ac:dyDescent="0.2">
      <c r="L958" s="222" t="str">
        <f t="array" ref="L958">CONCATENATE(C958,"+",D958)</f>
        <v>+</v>
      </c>
      <c r="M958" s="222" t="b">
        <f t="array" ref="M958">IF(H958=38923,"True")</f>
        <v>0</v>
      </c>
      <c r="N958" s="222" t="b">
        <f t="array" ref="N958">IF(K958=38923,"True")</f>
        <v>0</v>
      </c>
      <c r="O958" s="222" t="b">
        <f t="array" ref="O958">IF(H958='Defects Status'!$N$2,"True")</f>
        <v>0</v>
      </c>
      <c r="P958" s="223">
        <f t="array" ref="P958">'Defects Status'!$N$2-'All Defects'!H958</f>
        <v>39001</v>
      </c>
      <c r="Q958" s="222" t="str">
        <f t="array" ref="Q958">IF(P958&gt;10,"Greater",IF(AND(P958&gt;=5,P958&lt;=10),"Between","Less than"))</f>
        <v>Greater</v>
      </c>
      <c r="R958" s="222" t="str">
        <f t="array" ref="R958">CONCATENATE(T958,"+",D958,"+",Q958)</f>
        <v>Open++Greater</v>
      </c>
      <c r="S958" s="222" t="b">
        <f t="array" ref="S958">IF(K958='Defects Status'!$N$2,"True")</f>
        <v>0</v>
      </c>
      <c r="T958" s="222" t="str">
        <f t="array" ref="T958">IF(C958 &lt;&gt; "Ready for Re-test",IF(C958 &lt;&gt; "Closed","Open","Closed"),"Ready for Re-test")</f>
        <v>Open</v>
      </c>
    </row>
    <row r="959" spans="12:20" x14ac:dyDescent="0.2">
      <c r="L959" s="222" t="str">
        <f t="array" ref="L959">CONCATENATE(C959,"+",D959)</f>
        <v>+</v>
      </c>
      <c r="M959" s="222" t="b">
        <f t="array" ref="M959">IF(H959=38923,"True")</f>
        <v>0</v>
      </c>
      <c r="N959" s="222" t="b">
        <f t="array" ref="N959">IF(K959=38923,"True")</f>
        <v>0</v>
      </c>
      <c r="O959" s="222" t="b">
        <f t="array" ref="O959">IF(H959='Defects Status'!$N$2,"True")</f>
        <v>0</v>
      </c>
      <c r="P959" s="223">
        <f t="array" ref="P959">'Defects Status'!$N$2-'All Defects'!H959</f>
        <v>39001</v>
      </c>
      <c r="Q959" s="222" t="str">
        <f t="array" ref="Q959">IF(P959&gt;10,"Greater",IF(AND(P959&gt;=5,P959&lt;=10),"Between","Less than"))</f>
        <v>Greater</v>
      </c>
      <c r="R959" s="222" t="str">
        <f t="array" ref="R959">CONCATENATE(T959,"+",D959,"+",Q959)</f>
        <v>Open++Greater</v>
      </c>
      <c r="S959" s="222" t="b">
        <f t="array" ref="S959">IF(K959='Defects Status'!$N$2,"True")</f>
        <v>0</v>
      </c>
      <c r="T959" s="222" t="str">
        <f t="array" ref="T959">IF(C959 &lt;&gt; "Ready for Re-test",IF(C959 &lt;&gt; "Closed","Open","Closed"),"Ready for Re-test")</f>
        <v>Open</v>
      </c>
    </row>
    <row r="960" spans="12:20" x14ac:dyDescent="0.2">
      <c r="L960" s="222" t="str">
        <f t="array" ref="L960">CONCATENATE(C960,"+",D960)</f>
        <v>+</v>
      </c>
      <c r="M960" s="222" t="b">
        <f t="array" ref="M960">IF(H960=38923,"True")</f>
        <v>0</v>
      </c>
      <c r="N960" s="222" t="b">
        <f t="array" ref="N960">IF(K960=38923,"True")</f>
        <v>0</v>
      </c>
      <c r="O960" s="222" t="b">
        <f t="array" ref="O960">IF(H960='Defects Status'!$N$2,"True")</f>
        <v>0</v>
      </c>
      <c r="P960" s="223">
        <f t="array" ref="P960">'Defects Status'!$N$2-'All Defects'!H960</f>
        <v>39001</v>
      </c>
      <c r="Q960" s="222" t="str">
        <f t="array" ref="Q960">IF(P960&gt;10,"Greater",IF(AND(P960&gt;=5,P960&lt;=10),"Between","Less than"))</f>
        <v>Greater</v>
      </c>
      <c r="R960" s="222" t="str">
        <f t="array" ref="R960">CONCATENATE(T960,"+",D960,"+",Q960)</f>
        <v>Open++Greater</v>
      </c>
      <c r="S960" s="222" t="b">
        <f t="array" ref="S960">IF(K960='Defects Status'!$N$2,"True")</f>
        <v>0</v>
      </c>
      <c r="T960" s="222" t="str">
        <f t="array" ref="T960">IF(C960 &lt;&gt; "Ready for Re-test",IF(C960 &lt;&gt; "Closed","Open","Closed"),"Ready for Re-test")</f>
        <v>Open</v>
      </c>
    </row>
    <row r="961" spans="12:20" x14ac:dyDescent="0.2">
      <c r="L961" s="222" t="str">
        <f t="array" ref="L961">CONCATENATE(C961,"+",D961)</f>
        <v>+</v>
      </c>
      <c r="M961" s="222" t="b">
        <f t="array" ref="M961">IF(H961=38923,"True")</f>
        <v>0</v>
      </c>
      <c r="N961" s="222" t="b">
        <f t="array" ref="N961">IF(K961=38923,"True")</f>
        <v>0</v>
      </c>
      <c r="O961" s="222" t="b">
        <f t="array" ref="O961">IF(H961='Defects Status'!$N$2,"True")</f>
        <v>0</v>
      </c>
      <c r="P961" s="223">
        <f t="array" ref="P961">'Defects Status'!$N$2-'All Defects'!H961</f>
        <v>39001</v>
      </c>
      <c r="Q961" s="222" t="str">
        <f t="array" ref="Q961">IF(P961&gt;10,"Greater",IF(AND(P961&gt;=5,P961&lt;=10),"Between","Less than"))</f>
        <v>Greater</v>
      </c>
      <c r="R961" s="222" t="str">
        <f t="array" ref="R961">CONCATENATE(T961,"+",D961,"+",Q961)</f>
        <v>Open++Greater</v>
      </c>
      <c r="S961" s="222" t="b">
        <f t="array" ref="S961">IF(K961='Defects Status'!$N$2,"True")</f>
        <v>0</v>
      </c>
      <c r="T961" s="222" t="str">
        <f t="array" ref="T961">IF(C961 &lt;&gt; "Ready for Re-test",IF(C961 &lt;&gt; "Closed","Open","Closed"),"Ready for Re-test")</f>
        <v>Open</v>
      </c>
    </row>
    <row r="962" spans="12:20" x14ac:dyDescent="0.2">
      <c r="L962" s="222" t="str">
        <f t="array" ref="L962">CONCATENATE(C962,"+",D962)</f>
        <v>+</v>
      </c>
      <c r="M962" s="222" t="b">
        <f t="array" ref="M962">IF(H962=38923,"True")</f>
        <v>0</v>
      </c>
      <c r="N962" s="222" t="b">
        <f t="array" ref="N962">IF(K962=38923,"True")</f>
        <v>0</v>
      </c>
      <c r="O962" s="222" t="b">
        <f t="array" ref="O962">IF(H962='Defects Status'!$N$2,"True")</f>
        <v>0</v>
      </c>
      <c r="P962" s="223">
        <f t="array" ref="P962">'Defects Status'!$N$2-'All Defects'!H962</f>
        <v>39001</v>
      </c>
      <c r="Q962" s="222" t="str">
        <f t="array" ref="Q962">IF(P962&gt;10,"Greater",IF(AND(P962&gt;=5,P962&lt;=10),"Between","Less than"))</f>
        <v>Greater</v>
      </c>
      <c r="R962" s="222" t="str">
        <f t="array" ref="R962">CONCATENATE(T962,"+",D962,"+",Q962)</f>
        <v>Open++Greater</v>
      </c>
      <c r="S962" s="222" t="b">
        <f t="array" ref="S962">IF(K962='Defects Status'!$N$2,"True")</f>
        <v>0</v>
      </c>
      <c r="T962" s="222" t="str">
        <f t="array" ref="T962">IF(C962 &lt;&gt; "Ready for Re-test",IF(C962 &lt;&gt; "Closed","Open","Closed"),"Ready for Re-test")</f>
        <v>Open</v>
      </c>
    </row>
    <row r="963" spans="12:20" x14ac:dyDescent="0.2">
      <c r="M963" s="222" t="b">
        <f t="array" ref="M963">IF(H963=38923,"True")</f>
        <v>0</v>
      </c>
      <c r="N963" s="222" t="b">
        <f t="array" ref="N963">IF(K963=38923,"True")</f>
        <v>0</v>
      </c>
    </row>
    <row r="964" spans="12:20" x14ac:dyDescent="0.2">
      <c r="M964" s="222" t="b">
        <f t="array" ref="M964">IF(H964=38923,"True")</f>
        <v>0</v>
      </c>
      <c r="N964" s="222" t="b">
        <f t="array" ref="N964">IF(K964=38923,"True")</f>
        <v>0</v>
      </c>
    </row>
    <row r="965" spans="12:20" x14ac:dyDescent="0.2">
      <c r="M965" s="222" t="b">
        <f t="array" ref="M965">IF(H965=38923,"True")</f>
        <v>0</v>
      </c>
      <c r="N965" s="222" t="b">
        <f t="array" ref="N965">IF(K965=38923,"True")</f>
        <v>0</v>
      </c>
    </row>
  </sheetData>
  <autoFilter ref="A1:T965">
    <filterColumn colId="2">
      <customFilters and="1">
        <customFilter operator="notEqual" val="Closed"/>
      </customFilters>
    </filterColumn>
  </autoFilter>
  <phoneticPr fontId="0" type="noConversion"/>
  <printOptions horizontalCentered="1"/>
  <pageMargins left="0.25" right="0.25" top="1" bottom="0.5" header="0.5" footer="0.5"/>
  <pageSetup scale="47" orientation="landscape" r:id="rId1"/>
  <headerFooter alignWithMargins="0">
    <oddHeader>&amp;C&amp;"Arial,Bold"&amp;12FirstWindow Daily Status Report</oddHeader>
    <oddFooter>&amp;L&amp;D&amp;R&amp;P of &amp;N</oddFooter>
  </headerFooter>
  <rowBreaks count="1" manualBreakCount="1">
    <brk id="59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2"/>
  <sheetViews>
    <sheetView topLeftCell="B1" zoomScale="75" zoomScaleNormal="75" workbookViewId="0">
      <selection activeCell="B12" sqref="B12"/>
    </sheetView>
  </sheetViews>
  <sheetFormatPr defaultRowHeight="12.75" x14ac:dyDescent="0.2"/>
  <cols>
    <col min="1" max="1" width="0" style="56" hidden="1" customWidth="1"/>
    <col min="2" max="2" width="27.5703125" style="63" customWidth="1"/>
    <col min="3" max="3" width="15" style="83" customWidth="1"/>
    <col min="4" max="4" width="14.28515625" style="83" customWidth="1"/>
    <col min="5" max="5" width="17.28515625" style="84" customWidth="1"/>
    <col min="6" max="7" width="12.7109375" style="84" customWidth="1"/>
    <col min="8" max="8" width="13.85546875" style="84" customWidth="1"/>
    <col min="9" max="9" width="14" style="84" customWidth="1"/>
    <col min="10" max="10" width="15.28515625" style="83" customWidth="1"/>
    <col min="11" max="11" width="16" style="83" customWidth="1"/>
    <col min="12" max="12" width="13.5703125" style="83" customWidth="1"/>
    <col min="13" max="13" width="15.85546875" style="7" hidden="1" customWidth="1"/>
    <col min="14" max="16384" width="9.140625" style="56"/>
  </cols>
  <sheetData>
    <row r="1" spans="1:41" ht="48.75" customHeight="1" thickBot="1" x14ac:dyDescent="0.3">
      <c r="A1" s="55" t="s">
        <v>60</v>
      </c>
      <c r="B1" s="127" t="s">
        <v>309</v>
      </c>
      <c r="C1" s="64" t="s">
        <v>66</v>
      </c>
      <c r="D1" s="64" t="s">
        <v>71</v>
      </c>
      <c r="E1" s="64" t="s">
        <v>23</v>
      </c>
      <c r="F1" s="64" t="s">
        <v>36</v>
      </c>
      <c r="G1" s="65" t="s">
        <v>51</v>
      </c>
      <c r="H1" s="65" t="s">
        <v>50</v>
      </c>
      <c r="I1" s="64" t="s">
        <v>53</v>
      </c>
      <c r="J1" s="65" t="s">
        <v>52</v>
      </c>
      <c r="K1" s="65" t="s">
        <v>63</v>
      </c>
      <c r="L1" s="64" t="s">
        <v>37</v>
      </c>
      <c r="M1" s="55" t="s">
        <v>54</v>
      </c>
      <c r="N1" s="123"/>
      <c r="O1" s="123"/>
      <c r="P1" s="125"/>
      <c r="T1" s="83"/>
      <c r="U1" s="83"/>
      <c r="V1" s="7"/>
      <c r="Z1" s="83"/>
      <c r="AA1" s="83"/>
      <c r="AB1" s="7"/>
      <c r="AF1" s="83"/>
      <c r="AG1" s="83"/>
      <c r="AH1" s="7"/>
      <c r="AL1" s="83"/>
      <c r="AM1" s="83"/>
      <c r="AN1" s="7"/>
    </row>
    <row r="2" spans="1:41" s="62" customFormat="1" ht="17.25" customHeight="1" x14ac:dyDescent="0.2">
      <c r="A2" s="261">
        <v>2</v>
      </c>
      <c r="B2" s="263" t="s">
        <v>11</v>
      </c>
      <c r="C2" s="67">
        <v>3</v>
      </c>
      <c r="D2" s="66">
        <f t="array" ref="D2">SUM(IF('TD Exec Data Sheet3'!$K$2:$K$5="SmokeTest",'TD Exec Data Sheet3'!$I$2:$I$5,0))</f>
        <v>16</v>
      </c>
      <c r="E2" s="68">
        <f t="array" ref="E2">SUM(IF('TD Exec Data Sheet3'!$K$2:$K$5="SmokeTest",'TD Exec Data Sheet3'!$B$2:$B$5,0))</f>
        <v>0</v>
      </c>
      <c r="F2" s="68">
        <f t="array" ref="F2">SUM(IF('TD Exec Data Sheet3'!$K$2:$K$5="SmokeTest",'TD Exec Data Sheet3'!$D$2:$D$5,0))</f>
        <v>0</v>
      </c>
      <c r="G2" s="68">
        <f t="array" ref="G2">SUM(IF('TD Exec Data Sheet3'!$K$2:$K$5="SmokeTest",'TD Exec Data Sheet3'!$F$2:$F$5,0))</f>
        <v>0</v>
      </c>
      <c r="H2" s="68">
        <f t="array" ref="H2">SUM(IF('TD Exec Data Sheet3'!$K$2:$K$5="SmokeTest",'TD Exec Data Sheet3'!$E$2:$E$5,0))</f>
        <v>0</v>
      </c>
      <c r="I2" s="69">
        <f t="array" ref="I2">SUM(J2:L2)</f>
        <v>16</v>
      </c>
      <c r="J2" s="68">
        <f t="array" ref="J2">SUM(IF('TD Exec Data Sheet3'!$K$2:$K$5="SmokeTest",'TD Exec Data Sheet3'!$G$2:$G$5,0))</f>
        <v>16</v>
      </c>
      <c r="K2" s="68">
        <f t="array" ref="K2">SUM(IF('TD Exec Data Sheet3'!$K$2:$K$5="SmokeTest",'TD Exec Data Sheet3'!$H$2:$H$5,0))</f>
        <v>0</v>
      </c>
      <c r="L2" s="68">
        <f t="array" ref="L2">SUM(IF('TD Exec Data Sheet3'!$K$2:$K$5="SmokeTest",'TD Exec Data Sheet3'!$C$2:$C$5,0))</f>
        <v>0</v>
      </c>
      <c r="M2" s="90" t="s">
        <v>55</v>
      </c>
      <c r="N2" s="195"/>
      <c r="O2" s="195"/>
      <c r="P2" s="196"/>
      <c r="T2" s="195"/>
      <c r="U2" s="195"/>
      <c r="V2" s="196"/>
      <c r="Z2" s="195"/>
      <c r="AA2" s="195"/>
      <c r="AB2" s="196"/>
      <c r="AF2" s="195"/>
      <c r="AG2" s="195"/>
      <c r="AH2" s="196"/>
      <c r="AL2" s="195"/>
      <c r="AM2" s="195"/>
      <c r="AN2" s="196"/>
    </row>
    <row r="3" spans="1:41" s="92" customFormat="1" ht="16.5" customHeight="1" x14ac:dyDescent="0.2">
      <c r="A3" s="262"/>
      <c r="B3" s="263"/>
      <c r="C3" s="70"/>
      <c r="D3" s="70"/>
      <c r="E3" s="71" t="str">
        <f>IF(E2&gt;0,E2/$D2,"0%")</f>
        <v>0%</v>
      </c>
      <c r="F3" s="71" t="str">
        <f>IF(F2&gt;0,F2/$D2,"0%")</f>
        <v>0%</v>
      </c>
      <c r="G3" s="71" t="str">
        <f>IF(G2&gt;0,G2/$D2,"0%")</f>
        <v>0%</v>
      </c>
      <c r="H3" s="71" t="str">
        <f>IF(H2&gt;0,H2/$D2,"0%")</f>
        <v>0%</v>
      </c>
      <c r="I3" s="71">
        <f t="array" ref="I3">IF(I2&gt;0,I2/(D2-SUM(E2:F2)),"0%")</f>
        <v>1</v>
      </c>
      <c r="J3" s="71">
        <f>IF($I2&gt;0,J2/$I2,"0%")</f>
        <v>1</v>
      </c>
      <c r="K3" s="71">
        <f>IF($I2&gt;0,K2/$I2,"0%")</f>
        <v>0</v>
      </c>
      <c r="L3" s="71">
        <f>IF($I2&gt;0,L2/$I2,"0%")</f>
        <v>0</v>
      </c>
      <c r="M3" s="91"/>
      <c r="N3" s="195"/>
      <c r="O3" s="195"/>
      <c r="P3" s="196"/>
      <c r="Q3" s="62"/>
      <c r="R3" s="62"/>
      <c r="S3" s="62"/>
      <c r="T3" s="195"/>
      <c r="U3" s="195"/>
      <c r="V3" s="196"/>
      <c r="W3" s="62"/>
      <c r="X3" s="62"/>
      <c r="Y3" s="62"/>
      <c r="Z3" s="195"/>
      <c r="AA3" s="195"/>
      <c r="AB3" s="196"/>
      <c r="AC3" s="62"/>
      <c r="AD3" s="62"/>
      <c r="AE3" s="62"/>
      <c r="AF3" s="195"/>
      <c r="AG3" s="195"/>
      <c r="AH3" s="196"/>
      <c r="AI3" s="62"/>
      <c r="AJ3" s="62"/>
      <c r="AK3" s="62"/>
      <c r="AL3" s="195"/>
      <c r="AM3" s="195"/>
      <c r="AN3" s="196"/>
      <c r="AO3" s="62"/>
    </row>
    <row r="4" spans="1:41" s="62" customFormat="1" ht="17.25" customHeight="1" x14ac:dyDescent="0.2">
      <c r="A4" s="261">
        <v>2</v>
      </c>
      <c r="B4" s="268" t="s">
        <v>12</v>
      </c>
      <c r="C4" s="73">
        <v>3</v>
      </c>
      <c r="D4" s="72">
        <f t="array" ref="D4">SUM(IF('TD Exec Data Sheet3'!$K$2:$K$5="Production Fixes",'TD Exec Data Sheet3'!$I$2:$I$5,0))</f>
        <v>44</v>
      </c>
      <c r="E4" s="74">
        <f t="array" ref="E4">SUM(IF('TD Exec Data Sheet3'!$K$2:$K$5="Production Fixes",'TD Exec Data Sheet3'!$B$2:$B$5,0))</f>
        <v>0</v>
      </c>
      <c r="F4" s="74">
        <f t="array" ref="F4">SUM(IF('TD Exec Data Sheet3'!$K$2:$K$5="Production Fixes",'TD Exec Data Sheet3'!$D$2:$D$5,0))</f>
        <v>0</v>
      </c>
      <c r="G4" s="74">
        <f t="array" ref="G4">SUM(IF('TD Exec Data Sheet3'!$K$2:$K$5="Production Fixes",'TD Exec Data Sheet3'!$F$2:$F$5,0))</f>
        <v>0</v>
      </c>
      <c r="H4" s="74">
        <f t="array" ref="H4">SUM(IF('TD Exec Data Sheet3'!$K$2:$K$5="Production Fixes",'TD Exec Data Sheet3'!$E$2:$E$5,0))</f>
        <v>31</v>
      </c>
      <c r="I4" s="75">
        <f t="array" ref="I4">SUM(J4:L4)</f>
        <v>13</v>
      </c>
      <c r="J4" s="74">
        <f t="array" ref="J4">SUM(IF('TD Exec Data Sheet3'!$K$2:$K$5="Production Fixes",'TD Exec Data Sheet3'!$G$2:$G$5,0))</f>
        <v>13</v>
      </c>
      <c r="K4" s="74">
        <f t="array" ref="K4">SUM(IF('TD Exec Data Sheet3'!$K$2:$K$5="Production Fixes",'TD Exec Data Sheet3'!$H$2:$H$5,0))</f>
        <v>0</v>
      </c>
      <c r="L4" s="74">
        <f t="array" ref="L4">SUM(IF('TD Exec Data Sheet3'!$K$2:$K$5="Production Fixes",'TD Exec Data Sheet3'!$C$2:$C$5,0))</f>
        <v>0</v>
      </c>
      <c r="M4" s="90" t="s">
        <v>55</v>
      </c>
      <c r="N4" s="123"/>
      <c r="O4" s="123"/>
      <c r="P4" s="125"/>
      <c r="Q4" s="56"/>
      <c r="R4" s="56"/>
      <c r="S4" s="56"/>
      <c r="T4" s="83"/>
      <c r="U4" s="83"/>
      <c r="V4" s="7"/>
      <c r="W4" s="56"/>
      <c r="X4" s="56"/>
      <c r="Y4" s="56"/>
      <c r="Z4" s="83"/>
      <c r="AA4" s="83"/>
      <c r="AB4" s="7"/>
      <c r="AC4" s="56"/>
      <c r="AD4" s="56"/>
      <c r="AE4" s="56"/>
      <c r="AF4" s="83"/>
      <c r="AG4" s="83"/>
      <c r="AH4" s="7"/>
      <c r="AI4" s="56"/>
      <c r="AJ4" s="56"/>
      <c r="AK4" s="56"/>
      <c r="AL4" s="83"/>
      <c r="AM4" s="83"/>
      <c r="AN4" s="7"/>
      <c r="AO4" s="56"/>
    </row>
    <row r="5" spans="1:41" s="92" customFormat="1" ht="16.5" customHeight="1" x14ac:dyDescent="0.2">
      <c r="A5" s="262"/>
      <c r="B5" s="268"/>
      <c r="C5" s="76"/>
      <c r="D5" s="76"/>
      <c r="E5" s="77" t="str">
        <f>IF(E4&gt;0,E4/$D4,"0%")</f>
        <v>0%</v>
      </c>
      <c r="F5" s="77" t="str">
        <f>IF(F4&gt;0,F4/$D4,"0%")</f>
        <v>0%</v>
      </c>
      <c r="G5" s="77" t="str">
        <f>IF(G4&gt;0,G4/$D4,"0%")</f>
        <v>0%</v>
      </c>
      <c r="H5" s="77">
        <f>IF(H4&gt;0,H4/$D4,"0%")</f>
        <v>0.70454545454545459</v>
      </c>
      <c r="I5" s="77">
        <f t="array" ref="I5">IF(I4&gt;0,I4/(D4-SUM(E4:F4)),"0%")</f>
        <v>0.29545454545454547</v>
      </c>
      <c r="J5" s="77">
        <f>IF($I4&gt;0,J4/$I4,"0%")</f>
        <v>1</v>
      </c>
      <c r="K5" s="77">
        <f>IF($I4&gt;0,K4/$I4,"0%")</f>
        <v>0</v>
      </c>
      <c r="L5" s="77">
        <f>IF($I4&gt;0,L4/$I4,"0%")</f>
        <v>0</v>
      </c>
      <c r="M5" s="91"/>
      <c r="N5" s="123"/>
      <c r="O5" s="123"/>
      <c r="P5" s="125"/>
      <c r="Q5" s="56"/>
      <c r="R5" s="56"/>
      <c r="S5" s="56"/>
      <c r="T5" s="83"/>
      <c r="U5" s="83"/>
      <c r="V5" s="7"/>
      <c r="W5" s="56"/>
      <c r="X5" s="56"/>
      <c r="Y5" s="56"/>
      <c r="Z5" s="83"/>
      <c r="AA5" s="83"/>
      <c r="AB5" s="7"/>
      <c r="AC5" s="56"/>
      <c r="AD5" s="56"/>
      <c r="AE5" s="56"/>
      <c r="AF5" s="83"/>
      <c r="AG5" s="83"/>
      <c r="AH5" s="7"/>
      <c r="AI5" s="56"/>
      <c r="AJ5" s="56"/>
      <c r="AK5" s="56"/>
      <c r="AL5" s="83"/>
      <c r="AM5" s="83"/>
      <c r="AN5" s="7"/>
      <c r="AO5" s="56"/>
    </row>
    <row r="6" spans="1:41" ht="17.25" customHeight="1" x14ac:dyDescent="0.2">
      <c r="A6" s="261">
        <v>9</v>
      </c>
      <c r="B6" s="263" t="s">
        <v>13</v>
      </c>
      <c r="C6" s="67">
        <v>3</v>
      </c>
      <c r="D6" s="67">
        <f t="array" ref="D6">SUM(IF('TD Exec Data Sheet3'!$K$2:$K$5="New Functionality",'TD Exec Data Sheet3'!$I$2:$I$5,0))</f>
        <v>436</v>
      </c>
      <c r="E6" s="68">
        <f t="array" ref="E6">SUM(IF('TD Exec Data Sheet3'!$K$2:$K$5="New Functionality",'TD Exec Data Sheet3'!$B$2:$B$5,0))</f>
        <v>5</v>
      </c>
      <c r="F6" s="68">
        <f t="array" ref="F6">SUM(IF('TD Exec Data Sheet3'!$K$2:$K$5="New Functionality",'TD Exec Data Sheet3'!$D$2:$D$5,0))</f>
        <v>25</v>
      </c>
      <c r="G6" s="68">
        <f t="array" ref="G6">SUM(IF('TD Exec Data Sheet3'!$K$2:$K$5="New Functionality",'TD Exec Data Sheet3'!$F$2:$F$5,0))</f>
        <v>10</v>
      </c>
      <c r="H6" s="68">
        <f t="array" ref="H6">SUM(IF('TD Exec Data Sheet3'!$K$2:$K$5="New Functionality",'TD Exec Data Sheet3'!$E$2:$E$5,0))</f>
        <v>114</v>
      </c>
      <c r="I6" s="69">
        <f t="array" ref="I6">SUM(J6:L6)</f>
        <v>282</v>
      </c>
      <c r="J6" s="68">
        <f t="array" ref="J6">SUM(IF('TD Exec Data Sheet3'!$K$2:$K$5="New Functionality",'TD Exec Data Sheet3'!$G$2:$G$5,0))</f>
        <v>278</v>
      </c>
      <c r="K6" s="68">
        <f t="array" ref="K6">SUM(IF('TD Exec Data Sheet3'!$K$2:$K$5="New Functionality",'TD Exec Data Sheet3'!$H$2:$H$5,0))</f>
        <v>0</v>
      </c>
      <c r="L6" s="68">
        <f t="array" ref="L6">SUM(IF('TD Exec Data Sheet3'!$K$2:$K$5="New Functionality",'TD Exec Data Sheet3'!$C$2:$C$5,0))</f>
        <v>4</v>
      </c>
      <c r="M6" s="58"/>
      <c r="N6" s="123"/>
      <c r="O6" s="123"/>
      <c r="P6" s="125"/>
      <c r="T6" s="83"/>
      <c r="U6" s="83"/>
      <c r="V6" s="7"/>
      <c r="Z6" s="83"/>
      <c r="AA6" s="83"/>
      <c r="AB6" s="7"/>
      <c r="AF6" s="83"/>
      <c r="AG6" s="83"/>
      <c r="AH6" s="7"/>
      <c r="AL6" s="83"/>
      <c r="AM6" s="83"/>
      <c r="AN6" s="7"/>
    </row>
    <row r="7" spans="1:41" s="57" customFormat="1" ht="14.25" customHeight="1" x14ac:dyDescent="0.2">
      <c r="A7" s="262"/>
      <c r="B7" s="263"/>
      <c r="C7" s="70"/>
      <c r="D7" s="70"/>
      <c r="E7" s="71">
        <f>IF($D6&gt;0,E6/$D6,"0%")</f>
        <v>1.1467889908256881E-2</v>
      </c>
      <c r="F7" s="71">
        <f>IF($D6&gt;0,F6/$D6,"0%")</f>
        <v>5.7339449541284407E-2</v>
      </c>
      <c r="G7" s="71">
        <f>IF($D6&gt;0,G6/$D6,"0%")</f>
        <v>2.2935779816513763E-2</v>
      </c>
      <c r="H7" s="71">
        <f>IF($D6&gt;0,H6/$D6,"0%")</f>
        <v>0.26146788990825687</v>
      </c>
      <c r="I7" s="71">
        <f t="array" ref="I7">IF(I6&gt;0,I6/(D6-SUM(E6:F6)),"0%")</f>
        <v>0.69458128078817738</v>
      </c>
      <c r="J7" s="71">
        <f>IF($I6&gt;0,J6/$I6,"0%")</f>
        <v>0.98581560283687941</v>
      </c>
      <c r="K7" s="71">
        <f>IF($I6&gt;0,K6/$I6,"0%")</f>
        <v>0</v>
      </c>
      <c r="L7" s="71">
        <f>IF($I6&gt;0,L6/$I6,"0%")</f>
        <v>1.4184397163120567E-2</v>
      </c>
      <c r="M7" s="59"/>
      <c r="N7" s="123"/>
      <c r="O7" s="123"/>
      <c r="P7" s="125"/>
      <c r="Q7" s="56"/>
      <c r="R7" s="56"/>
      <c r="S7" s="56"/>
      <c r="T7" s="83"/>
      <c r="U7" s="83"/>
      <c r="V7" s="7"/>
      <c r="W7" s="56"/>
      <c r="X7" s="56"/>
      <c r="Y7" s="56"/>
      <c r="Z7" s="83"/>
      <c r="AA7" s="83"/>
      <c r="AB7" s="7"/>
      <c r="AC7" s="56"/>
      <c r="AD7" s="56"/>
      <c r="AE7" s="56"/>
      <c r="AF7" s="83"/>
      <c r="AG7" s="83"/>
      <c r="AH7" s="7"/>
      <c r="AI7" s="56"/>
      <c r="AJ7" s="56"/>
      <c r="AK7" s="56"/>
      <c r="AL7" s="83"/>
      <c r="AM7" s="83"/>
      <c r="AN7" s="7"/>
      <c r="AO7" s="56"/>
    </row>
    <row r="8" spans="1:41" s="62" customFormat="1" ht="17.25" customHeight="1" x14ac:dyDescent="0.2">
      <c r="A8" s="261">
        <v>2</v>
      </c>
      <c r="B8" s="268" t="s">
        <v>105</v>
      </c>
      <c r="C8" s="73">
        <v>3</v>
      </c>
      <c r="D8" s="72">
        <f t="array" ref="D8">SUM(IF('TD Exec Data Sheet3'!$K$2:$K$5="Regression",'TD Exec Data Sheet3'!$I$2:$I$5,0))</f>
        <v>40</v>
      </c>
      <c r="E8" s="74">
        <f t="array" ref="E8">SUM(IF('TD Exec Data Sheet3'!$K$2:$K$5="Regression",'TD Exec Data Sheet3'!$B$2:$B$5,0))</f>
        <v>0</v>
      </c>
      <c r="F8" s="74">
        <f t="array" ref="F8">SUM(IF('TD Exec Data Sheet3'!$K$2:$K$5="Regression",'TD Exec Data Sheet3'!$D$2:$D$5,0))</f>
        <v>0</v>
      </c>
      <c r="G8" s="74">
        <f t="array" ref="G8">SUM(IF('TD Exec Data Sheet3'!$K$2:$K$5="Regression",'TD Exec Data Sheet3'!$F$2:$F$5,0))</f>
        <v>2</v>
      </c>
      <c r="H8" s="74">
        <f t="array" ref="H8">SUM(IF('TD Exec Data Sheet3'!$K$2:$K$5="Regression",'TD Exec Data Sheet3'!$E$2:$E$5,0))</f>
        <v>9</v>
      </c>
      <c r="I8" s="75">
        <f t="array" ref="I8">SUM(J8:L8)</f>
        <v>29</v>
      </c>
      <c r="J8" s="74">
        <f t="array" ref="J8">SUM(IF('TD Exec Data Sheet3'!$K$2:$K$5="Regression",'TD Exec Data Sheet3'!$G$2:$G$5,0))</f>
        <v>29</v>
      </c>
      <c r="K8" s="74">
        <f t="array" ref="K8">SUM(IF('TD Exec Data Sheet3'!$K$2:$K$5="Regression",'TD Exec Data Sheet3'!$H$2:$H$5,0))</f>
        <v>0</v>
      </c>
      <c r="L8" s="74">
        <f t="array" ref="L8">SUM(IF('TD Exec Data Sheet3'!$K$2:$K$5="Regression",'TD Exec Data Sheet3'!$C$2:$C$5,0))</f>
        <v>0</v>
      </c>
      <c r="M8" s="90" t="s">
        <v>55</v>
      </c>
      <c r="N8" s="123"/>
      <c r="O8" s="123"/>
      <c r="P8" s="125"/>
      <c r="Q8" s="56"/>
      <c r="R8" s="56"/>
      <c r="S8" s="56"/>
      <c r="T8" s="83"/>
      <c r="U8" s="83"/>
      <c r="V8" s="7"/>
      <c r="W8" s="56"/>
      <c r="X8" s="56"/>
      <c r="Y8" s="56"/>
      <c r="Z8" s="83"/>
      <c r="AA8" s="83"/>
      <c r="AB8" s="7"/>
      <c r="AC8" s="56"/>
      <c r="AD8" s="56"/>
      <c r="AE8" s="56"/>
      <c r="AF8" s="83"/>
      <c r="AG8" s="83"/>
      <c r="AH8" s="7"/>
      <c r="AI8" s="56"/>
      <c r="AJ8" s="56"/>
      <c r="AK8" s="56"/>
      <c r="AL8" s="83"/>
      <c r="AM8" s="83"/>
      <c r="AN8" s="7"/>
      <c r="AO8" s="56"/>
    </row>
    <row r="9" spans="1:41" s="92" customFormat="1" ht="14.25" customHeight="1" x14ac:dyDescent="0.2">
      <c r="A9" s="262"/>
      <c r="B9" s="268"/>
      <c r="C9" s="76"/>
      <c r="D9" s="76"/>
      <c r="E9" s="77" t="str">
        <f>IF(E8&gt;0,E8/$D8,"0%")</f>
        <v>0%</v>
      </c>
      <c r="F9" s="77" t="str">
        <f>IF(F8&gt;0,F8/$D8,"0%")</f>
        <v>0%</v>
      </c>
      <c r="G9" s="77">
        <f>IF(G8&gt;0,G8/$D8,"0%")</f>
        <v>0.05</v>
      </c>
      <c r="H9" s="77">
        <f>IF(H8&gt;0,H8/$D8,"0%")</f>
        <v>0.22500000000000001</v>
      </c>
      <c r="I9" s="77">
        <f t="array" ref="I9">IF(I8&gt;0,I8/(D8-SUM(E8:F8)),"0%")</f>
        <v>0.72499999999999998</v>
      </c>
      <c r="J9" s="77">
        <f>IF($I8&gt;0,J8/$I8,"0%")</f>
        <v>1</v>
      </c>
      <c r="K9" s="77">
        <f>IF($I8&gt;0,K8/$I8,"0%")</f>
        <v>0</v>
      </c>
      <c r="L9" s="77">
        <f>IF($I8&gt;0,L8/$I8,"0%")</f>
        <v>0</v>
      </c>
      <c r="M9" s="91"/>
      <c r="N9" s="123"/>
      <c r="O9" s="123"/>
      <c r="P9" s="125"/>
      <c r="Q9" s="56"/>
      <c r="R9" s="56"/>
      <c r="S9" s="56"/>
      <c r="T9" s="83"/>
      <c r="U9" s="83"/>
      <c r="V9" s="7"/>
      <c r="W9" s="56"/>
      <c r="X9" s="56"/>
      <c r="Y9" s="56"/>
      <c r="Z9" s="83"/>
      <c r="AA9" s="83"/>
      <c r="AB9" s="7"/>
      <c r="AC9" s="56"/>
      <c r="AD9" s="56"/>
      <c r="AE9" s="56"/>
      <c r="AF9" s="83"/>
      <c r="AG9" s="83"/>
      <c r="AH9" s="7"/>
      <c r="AI9" s="56"/>
      <c r="AJ9" s="56"/>
      <c r="AK9" s="56"/>
      <c r="AL9" s="83"/>
      <c r="AM9" s="83"/>
      <c r="AN9" s="7"/>
      <c r="AO9" s="56"/>
    </row>
    <row r="10" spans="1:41" ht="22.5" customHeight="1" x14ac:dyDescent="0.2">
      <c r="A10" s="264"/>
      <c r="B10" s="266" t="s">
        <v>40</v>
      </c>
      <c r="C10" s="79"/>
      <c r="D10" s="78">
        <f>SUM(D4,D6,D8,D2)</f>
        <v>536</v>
      </c>
      <c r="E10" s="78">
        <f t="array" ref="E10">SUM(E4,E6,E8,E2)</f>
        <v>5</v>
      </c>
      <c r="F10" s="78">
        <f t="array" ref="F10">SUM(F4,F6,F8,F2)</f>
        <v>25</v>
      </c>
      <c r="G10" s="78">
        <f t="array" ref="G10">SUM(G4,G6,G8,G2)</f>
        <v>12</v>
      </c>
      <c r="H10" s="78">
        <f t="array" ref="H10">SUM(H4,H6,H8,H2)</f>
        <v>154</v>
      </c>
      <c r="I10" s="78">
        <f t="array" ref="I10">SUM(I4,I6,I8,I2)</f>
        <v>340</v>
      </c>
      <c r="J10" s="78">
        <f t="array" ref="J10">SUM(J4,J6,J8,J2)</f>
        <v>336</v>
      </c>
      <c r="K10" s="78">
        <f t="array" ref="K10">SUM(K4,K6,K8,K2)</f>
        <v>0</v>
      </c>
      <c r="L10" s="78">
        <f t="array" ref="L10">SUM(L4,L6,L8,L2)</f>
        <v>4</v>
      </c>
      <c r="M10" s="60" t="s">
        <v>55</v>
      </c>
      <c r="N10" s="123"/>
      <c r="O10" s="123"/>
      <c r="P10" s="125"/>
      <c r="T10" s="83"/>
      <c r="U10" s="83"/>
      <c r="V10" s="7"/>
      <c r="Z10" s="83"/>
      <c r="AA10" s="83"/>
      <c r="AB10" s="7"/>
      <c r="AF10" s="83"/>
      <c r="AG10" s="83"/>
      <c r="AH10" s="7"/>
      <c r="AL10" s="83"/>
      <c r="AM10" s="83"/>
      <c r="AN10" s="7"/>
    </row>
    <row r="11" spans="1:41" s="57" customFormat="1" ht="16.5" customHeight="1" x14ac:dyDescent="0.2">
      <c r="A11" s="265"/>
      <c r="B11" s="267"/>
      <c r="C11" s="81"/>
      <c r="D11" s="80"/>
      <c r="E11" s="82">
        <f>IF($D10&gt;0,E10/$D10,"0%")</f>
        <v>9.3283582089552231E-3</v>
      </c>
      <c r="F11" s="82">
        <f>IF($D10&gt;0,F10/$D10,"0%")</f>
        <v>4.6641791044776122E-2</v>
      </c>
      <c r="G11" s="82">
        <f>IF($D10&gt;0,G10/$D10,"0%")</f>
        <v>2.2388059701492536E-2</v>
      </c>
      <c r="H11" s="82">
        <f>IF($D10&gt;0,H10/$D10,"0%")</f>
        <v>0.28731343283582089</v>
      </c>
      <c r="I11" s="82">
        <f>IF($D10&gt;0,I10/(D10-SUM(E10:F10)),"0%")</f>
        <v>0.67193675889328064</v>
      </c>
      <c r="J11" s="82">
        <f t="array" ref="J11">IF($I10&gt;0,J10/I10,"0%")</f>
        <v>0.9882352941176471</v>
      </c>
      <c r="K11" s="82">
        <f t="array" ref="K11">IF($I10&gt;0,K10/I10,"0%")</f>
        <v>0</v>
      </c>
      <c r="L11" s="82">
        <f t="array" ref="L11">IF($I10&gt;0,L10/I10,"0%")</f>
        <v>1.1764705882352941E-2</v>
      </c>
      <c r="M11" s="61"/>
      <c r="N11" s="123"/>
      <c r="O11" s="123"/>
      <c r="P11" s="125"/>
      <c r="Q11" s="56"/>
      <c r="R11" s="56"/>
      <c r="S11" s="56"/>
      <c r="T11" s="83"/>
      <c r="U11" s="83"/>
      <c r="V11" s="7"/>
      <c r="W11" s="56"/>
      <c r="X11" s="56"/>
      <c r="Y11" s="56"/>
      <c r="Z11" s="83"/>
      <c r="AA11" s="83"/>
      <c r="AB11" s="7"/>
      <c r="AC11" s="56"/>
      <c r="AD11" s="56"/>
      <c r="AE11" s="56"/>
      <c r="AF11" s="83"/>
      <c r="AG11" s="83"/>
      <c r="AH11" s="7"/>
      <c r="AI11" s="56"/>
      <c r="AJ11" s="56"/>
      <c r="AK11" s="56"/>
      <c r="AL11" s="83"/>
      <c r="AM11" s="83"/>
      <c r="AN11" s="7"/>
      <c r="AO11" s="56"/>
    </row>
    <row r="12" spans="1:41" x14ac:dyDescent="0.2">
      <c r="B12" s="122"/>
      <c r="C12" s="123"/>
      <c r="D12" s="123"/>
      <c r="E12" s="124"/>
      <c r="F12" s="124"/>
      <c r="G12" s="124"/>
      <c r="H12" s="124"/>
      <c r="I12" s="124"/>
      <c r="J12" s="123"/>
      <c r="K12" s="123"/>
      <c r="L12" s="123"/>
      <c r="N12" s="126"/>
      <c r="O12" s="126"/>
      <c r="P12" s="126"/>
    </row>
    <row r="13" spans="1:41" x14ac:dyDescent="0.2">
      <c r="B13" s="122"/>
      <c r="C13" s="123"/>
      <c r="D13" s="123"/>
      <c r="E13" s="124"/>
      <c r="F13" s="124"/>
      <c r="G13" s="124"/>
      <c r="H13" s="124"/>
      <c r="I13" s="124"/>
      <c r="J13" s="123"/>
      <c r="K13" s="123"/>
      <c r="L13" s="123"/>
      <c r="N13" s="126"/>
      <c r="O13" s="126"/>
      <c r="P13" s="126"/>
    </row>
    <row r="14" spans="1:41" x14ac:dyDescent="0.2">
      <c r="B14" s="122"/>
      <c r="C14" s="123"/>
      <c r="D14" s="123"/>
      <c r="E14" s="124"/>
      <c r="F14" s="124"/>
      <c r="G14" s="124"/>
      <c r="H14" s="124"/>
      <c r="I14" s="124"/>
      <c r="J14" s="123"/>
      <c r="K14" s="123"/>
      <c r="L14" s="123"/>
      <c r="N14" s="126"/>
      <c r="O14" s="126"/>
      <c r="P14" s="126"/>
    </row>
    <row r="15" spans="1:41" x14ac:dyDescent="0.2">
      <c r="B15" s="122"/>
      <c r="C15" s="123"/>
      <c r="D15" s="123"/>
      <c r="E15" s="124"/>
      <c r="F15" s="124"/>
      <c r="G15" s="124"/>
      <c r="H15" s="124"/>
      <c r="I15" s="124"/>
      <c r="J15" s="123"/>
      <c r="K15" s="123"/>
      <c r="L15" s="123"/>
      <c r="N15" s="126"/>
      <c r="O15" s="126"/>
      <c r="P15" s="126"/>
    </row>
    <row r="16" spans="1:41" x14ac:dyDescent="0.2">
      <c r="B16" s="122"/>
      <c r="C16" s="123"/>
      <c r="D16" s="123"/>
      <c r="E16" s="124"/>
      <c r="F16" s="124"/>
      <c r="G16" s="124"/>
      <c r="H16" s="124"/>
      <c r="I16" s="124"/>
      <c r="J16" s="123"/>
      <c r="K16" s="123"/>
      <c r="L16" s="123"/>
      <c r="N16" s="126"/>
      <c r="O16" s="126"/>
      <c r="P16" s="126"/>
    </row>
    <row r="17" spans="2:16" x14ac:dyDescent="0.2">
      <c r="B17" s="122"/>
      <c r="C17" s="123"/>
      <c r="D17" s="123"/>
      <c r="E17" s="124"/>
      <c r="F17" s="124"/>
      <c r="G17" s="124"/>
      <c r="H17" s="124"/>
      <c r="I17" s="124"/>
      <c r="J17" s="123"/>
      <c r="K17" s="123"/>
      <c r="L17" s="123"/>
      <c r="N17" s="126"/>
      <c r="O17" s="126"/>
      <c r="P17" s="126"/>
    </row>
    <row r="18" spans="2:16" x14ac:dyDescent="0.2">
      <c r="B18" s="122"/>
      <c r="C18" s="123"/>
      <c r="D18" s="123"/>
      <c r="E18" s="124"/>
      <c r="F18" s="124"/>
      <c r="G18" s="124"/>
      <c r="H18" s="124"/>
      <c r="I18" s="124"/>
      <c r="J18" s="123"/>
      <c r="K18" s="123"/>
      <c r="L18" s="123"/>
      <c r="N18" s="126"/>
      <c r="O18" s="126"/>
      <c r="P18" s="126"/>
    </row>
    <row r="19" spans="2:16" x14ac:dyDescent="0.2">
      <c r="B19" s="122"/>
      <c r="C19" s="123"/>
      <c r="D19" s="123"/>
      <c r="E19" s="124"/>
      <c r="F19" s="124"/>
      <c r="G19" s="124"/>
      <c r="H19" s="124"/>
      <c r="I19" s="124"/>
      <c r="J19" s="123"/>
      <c r="K19" s="123"/>
      <c r="L19" s="123"/>
      <c r="N19" s="126"/>
      <c r="O19" s="126"/>
      <c r="P19" s="126"/>
    </row>
    <row r="20" spans="2:16" x14ac:dyDescent="0.2">
      <c r="B20" s="122"/>
      <c r="C20" s="123"/>
      <c r="D20" s="123"/>
      <c r="E20" s="124"/>
      <c r="F20" s="124"/>
      <c r="G20" s="124"/>
      <c r="H20" s="124"/>
      <c r="I20" s="124"/>
      <c r="J20" s="123"/>
      <c r="K20" s="123"/>
      <c r="L20" s="123"/>
      <c r="N20" s="126"/>
      <c r="O20" s="126"/>
      <c r="P20" s="126"/>
    </row>
    <row r="21" spans="2:16" x14ac:dyDescent="0.2">
      <c r="B21" s="122"/>
      <c r="C21" s="123"/>
      <c r="D21" s="123"/>
      <c r="E21" s="124"/>
      <c r="F21" s="124"/>
      <c r="G21" s="124"/>
      <c r="H21" s="124"/>
      <c r="I21" s="124"/>
      <c r="J21" s="123"/>
      <c r="K21" s="123"/>
      <c r="L21" s="123"/>
      <c r="N21" s="126"/>
      <c r="O21" s="126"/>
      <c r="P21" s="126"/>
    </row>
    <row r="22" spans="2:16" x14ac:dyDescent="0.2">
      <c r="B22" s="122"/>
      <c r="C22" s="123"/>
      <c r="D22" s="123"/>
      <c r="E22" s="124"/>
      <c r="F22" s="124"/>
      <c r="G22" s="124"/>
      <c r="H22" s="124"/>
      <c r="I22" s="124"/>
      <c r="J22" s="123"/>
      <c r="K22" s="123"/>
      <c r="L22" s="123"/>
      <c r="N22" s="126"/>
      <c r="O22" s="126"/>
      <c r="P22" s="126"/>
    </row>
    <row r="23" spans="2:16" x14ac:dyDescent="0.2">
      <c r="B23" s="122"/>
      <c r="C23" s="123"/>
      <c r="D23" s="123"/>
      <c r="E23" s="124"/>
      <c r="F23" s="124"/>
      <c r="G23" s="124"/>
      <c r="H23" s="124"/>
      <c r="I23" s="124"/>
      <c r="J23" s="123"/>
      <c r="K23" s="123"/>
      <c r="L23" s="123"/>
      <c r="N23" s="126"/>
      <c r="O23" s="126"/>
      <c r="P23" s="126"/>
    </row>
    <row r="24" spans="2:16" x14ac:dyDescent="0.2">
      <c r="B24" s="122"/>
      <c r="C24" s="123"/>
      <c r="D24" s="123"/>
      <c r="E24" s="124"/>
      <c r="F24" s="124"/>
      <c r="G24" s="124"/>
      <c r="H24" s="124"/>
      <c r="I24" s="124"/>
      <c r="J24" s="123"/>
      <c r="K24" s="123"/>
      <c r="L24" s="123"/>
      <c r="N24" s="126"/>
      <c r="O24" s="126"/>
      <c r="P24" s="126"/>
    </row>
    <row r="25" spans="2:16" x14ac:dyDescent="0.2">
      <c r="B25" s="122"/>
      <c r="C25" s="123"/>
      <c r="D25" s="123"/>
      <c r="E25" s="124"/>
      <c r="F25" s="124"/>
      <c r="G25" s="124"/>
      <c r="H25" s="124"/>
      <c r="I25" s="124"/>
      <c r="J25" s="123"/>
      <c r="K25" s="123"/>
      <c r="L25" s="123"/>
      <c r="N25" s="126"/>
      <c r="O25" s="126"/>
      <c r="P25" s="126"/>
    </row>
    <row r="26" spans="2:16" x14ac:dyDescent="0.2">
      <c r="B26" s="122"/>
      <c r="C26" s="123"/>
      <c r="D26" s="123"/>
      <c r="E26" s="124"/>
      <c r="F26" s="124"/>
      <c r="G26" s="124"/>
      <c r="H26" s="124"/>
      <c r="I26" s="124"/>
      <c r="J26" s="123"/>
      <c r="K26" s="123"/>
      <c r="L26" s="123"/>
      <c r="N26" s="126"/>
      <c r="O26" s="126"/>
      <c r="P26" s="126"/>
    </row>
    <row r="27" spans="2:16" x14ac:dyDescent="0.2">
      <c r="B27" s="122"/>
      <c r="C27" s="123"/>
      <c r="D27" s="123"/>
      <c r="E27" s="124"/>
      <c r="F27" s="124"/>
      <c r="G27" s="124"/>
      <c r="H27" s="124"/>
      <c r="I27" s="124"/>
      <c r="J27" s="123"/>
      <c r="K27" s="123"/>
      <c r="L27" s="123"/>
    </row>
    <row r="28" spans="2:16" x14ac:dyDescent="0.2">
      <c r="B28" s="122"/>
      <c r="C28" s="123"/>
      <c r="D28" s="123"/>
      <c r="E28" s="124"/>
      <c r="F28" s="124"/>
      <c r="G28" s="124"/>
      <c r="H28" s="124"/>
      <c r="I28" s="124"/>
      <c r="J28" s="123"/>
      <c r="K28" s="123"/>
      <c r="L28" s="123"/>
    </row>
    <row r="29" spans="2:16" x14ac:dyDescent="0.2">
      <c r="B29" s="122"/>
      <c r="C29" s="123"/>
      <c r="D29" s="123"/>
      <c r="E29" s="124"/>
      <c r="F29" s="124"/>
      <c r="G29" s="124"/>
      <c r="H29" s="124"/>
      <c r="I29" s="124"/>
      <c r="J29" s="123"/>
      <c r="K29" s="123"/>
      <c r="L29" s="123"/>
    </row>
    <row r="30" spans="2:16" x14ac:dyDescent="0.2">
      <c r="B30" s="122"/>
      <c r="C30" s="123"/>
      <c r="D30" s="123"/>
      <c r="E30" s="124"/>
      <c r="F30" s="124"/>
      <c r="G30" s="124"/>
      <c r="H30" s="124"/>
      <c r="I30" s="124"/>
      <c r="J30" s="123"/>
      <c r="K30" s="123"/>
      <c r="L30" s="123"/>
    </row>
    <row r="31" spans="2:16" x14ac:dyDescent="0.2">
      <c r="B31" s="122"/>
      <c r="C31" s="123"/>
      <c r="D31" s="123"/>
      <c r="E31" s="124"/>
      <c r="F31" s="124"/>
      <c r="G31" s="124"/>
      <c r="H31" s="124"/>
      <c r="I31" s="124"/>
      <c r="J31" s="123"/>
      <c r="K31" s="123"/>
      <c r="L31" s="123"/>
    </row>
    <row r="32" spans="2:16" x14ac:dyDescent="0.2">
      <c r="B32" s="122"/>
      <c r="C32" s="123"/>
      <c r="D32" s="123"/>
      <c r="E32" s="124"/>
      <c r="F32" s="124"/>
      <c r="G32" s="124"/>
      <c r="H32" s="124"/>
      <c r="I32" s="124"/>
      <c r="J32" s="123"/>
      <c r="K32" s="123"/>
      <c r="L32" s="123"/>
    </row>
  </sheetData>
  <mergeCells count="10">
    <mergeCell ref="A2:A3"/>
    <mergeCell ref="B2:B3"/>
    <mergeCell ref="A10:A11"/>
    <mergeCell ref="B10:B11"/>
    <mergeCell ref="B6:B7"/>
    <mergeCell ref="A4:A5"/>
    <mergeCell ref="B4:B5"/>
    <mergeCell ref="A6:A7"/>
    <mergeCell ref="A8:A9"/>
    <mergeCell ref="B8:B9"/>
  </mergeCells>
  <phoneticPr fontId="0" type="noConversion"/>
  <printOptions horizontalCentered="1"/>
  <pageMargins left="0.25" right="0.25" top="1" bottom="0.5" header="0.5" footer="0.5"/>
  <pageSetup scale="79" orientation="landscape" r:id="rId1"/>
  <headerFooter alignWithMargins="0">
    <oddHeader>&amp;C&amp;"Arial,Bold"&amp;12FirstWindow Daily Status Report</oddHeader>
    <oddFooter>&amp;L&amp;D&amp;R&amp;P of &amp;N</oddFooter>
  </headerFooter>
  <ignoredErrors>
    <ignoredError sqref="E4:L8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zoomScale="75" zoomScaleNormal="75" zoomScaleSheetLayoutView="55" workbookViewId="0">
      <pane ySplit="1" topLeftCell="A20" activePane="bottomLeft" state="frozen"/>
      <selection activeCell="J10" sqref="J10"/>
      <selection pane="bottomLeft" activeCell="A30" sqref="A30"/>
    </sheetView>
  </sheetViews>
  <sheetFormatPr defaultRowHeight="12.75" x14ac:dyDescent="0.2"/>
  <cols>
    <col min="1" max="1" width="17" style="7" customWidth="1"/>
    <col min="2" max="2" width="15.42578125" style="8" bestFit="1" customWidth="1"/>
    <col min="3" max="3" width="13.28515625" style="8" customWidth="1"/>
    <col min="4" max="4" width="13" style="8" customWidth="1"/>
    <col min="5" max="5" width="14.140625" style="9" customWidth="1"/>
    <col min="6" max="6" width="11.7109375" style="8" customWidth="1"/>
    <col min="7" max="9" width="13.42578125" style="8" customWidth="1"/>
    <col min="10" max="10" width="11" style="9" customWidth="1"/>
    <col min="11" max="11" width="11.140625" style="8" bestFit="1" customWidth="1"/>
    <col min="12" max="12" width="39.28515625" style="6" customWidth="1"/>
    <col min="13" max="16384" width="9.140625" style="6"/>
  </cols>
  <sheetData>
    <row r="1" spans="1:13" ht="70.5" customHeight="1" thickBot="1" x14ac:dyDescent="0.25">
      <c r="A1" s="25" t="s">
        <v>56</v>
      </c>
      <c r="B1" s="26" t="s">
        <v>61</v>
      </c>
      <c r="C1" s="25" t="s">
        <v>49</v>
      </c>
      <c r="D1" s="25" t="s">
        <v>36</v>
      </c>
      <c r="E1" s="26" t="s">
        <v>51</v>
      </c>
      <c r="F1" s="25" t="s">
        <v>50</v>
      </c>
      <c r="G1" s="25" t="s">
        <v>53</v>
      </c>
      <c r="H1" s="26" t="s">
        <v>52</v>
      </c>
      <c r="I1" s="25" t="s">
        <v>63</v>
      </c>
      <c r="J1" s="25" t="s">
        <v>37</v>
      </c>
      <c r="K1" s="26" t="s">
        <v>57</v>
      </c>
      <c r="L1" s="25" t="s">
        <v>62</v>
      </c>
    </row>
    <row r="2" spans="1:13" s="10" customFormat="1" ht="30" customHeight="1" x14ac:dyDescent="0.2">
      <c r="A2" s="269" t="s">
        <v>269</v>
      </c>
      <c r="B2" s="271">
        <v>325</v>
      </c>
      <c r="C2" s="105">
        <v>0</v>
      </c>
      <c r="D2" s="106">
        <v>0</v>
      </c>
      <c r="E2" s="106">
        <v>0</v>
      </c>
      <c r="F2" s="106">
        <v>315</v>
      </c>
      <c r="G2" s="107">
        <v>10</v>
      </c>
      <c r="H2" s="107">
        <v>10</v>
      </c>
      <c r="I2" s="107">
        <v>0</v>
      </c>
      <c r="J2" s="108">
        <v>0</v>
      </c>
      <c r="K2" s="107">
        <v>10</v>
      </c>
      <c r="L2" s="272"/>
      <c r="M2" s="12"/>
    </row>
    <row r="3" spans="1:13" s="10" customFormat="1" ht="24.75" customHeight="1" x14ac:dyDescent="0.2">
      <c r="A3" s="270"/>
      <c r="B3" s="270"/>
      <c r="C3" s="109">
        <f>C2/B2</f>
        <v>0</v>
      </c>
      <c r="D3" s="109">
        <f>D2/B2</f>
        <v>0</v>
      </c>
      <c r="E3" s="109">
        <f>E2/B2</f>
        <v>0</v>
      </c>
      <c r="F3" s="109">
        <f>F2/B2</f>
        <v>0.96923076923076923</v>
      </c>
      <c r="G3" s="109">
        <f>G2/B2</f>
        <v>3.0769230769230771E-2</v>
      </c>
      <c r="H3" s="109">
        <f>H2/G2</f>
        <v>1</v>
      </c>
      <c r="I3" s="109">
        <f>I2/G2</f>
        <v>0</v>
      </c>
      <c r="J3" s="109">
        <f>J2/G2</f>
        <v>0</v>
      </c>
      <c r="K3" s="109"/>
      <c r="L3" s="273"/>
      <c r="M3" s="12"/>
    </row>
    <row r="4" spans="1:13" s="10" customFormat="1" ht="30" customHeight="1" x14ac:dyDescent="0.2">
      <c r="A4" s="283" t="s">
        <v>274</v>
      </c>
      <c r="B4" s="279">
        <v>323</v>
      </c>
      <c r="C4" s="206">
        <v>0</v>
      </c>
      <c r="D4" s="207">
        <v>0</v>
      </c>
      <c r="E4" s="207">
        <v>0</v>
      </c>
      <c r="F4" s="207">
        <v>282</v>
      </c>
      <c r="G4" s="208">
        <v>41</v>
      </c>
      <c r="H4" s="208">
        <v>41</v>
      </c>
      <c r="I4" s="208">
        <v>0</v>
      </c>
      <c r="J4" s="209">
        <v>0</v>
      </c>
      <c r="K4" s="208">
        <v>31</v>
      </c>
      <c r="L4" s="281"/>
      <c r="M4" s="12"/>
    </row>
    <row r="5" spans="1:13" s="10" customFormat="1" ht="24.75" customHeight="1" x14ac:dyDescent="0.2">
      <c r="A5" s="280"/>
      <c r="B5" s="280"/>
      <c r="C5" s="210">
        <f>C4/B4</f>
        <v>0</v>
      </c>
      <c r="D5" s="210">
        <f>D4/B4</f>
        <v>0</v>
      </c>
      <c r="E5" s="210">
        <f>E4/B4</f>
        <v>0</v>
      </c>
      <c r="F5" s="210">
        <f>F4/B4</f>
        <v>0.87306501547987614</v>
      </c>
      <c r="G5" s="210">
        <f>G4/B4</f>
        <v>0.12693498452012383</v>
      </c>
      <c r="H5" s="210">
        <f>H4/G4</f>
        <v>1</v>
      </c>
      <c r="I5" s="210">
        <f>I4/G4</f>
        <v>0</v>
      </c>
      <c r="J5" s="210">
        <f>J4/G4</f>
        <v>0</v>
      </c>
      <c r="K5" s="210"/>
      <c r="L5" s="282"/>
      <c r="M5" s="12"/>
    </row>
    <row r="6" spans="1:13" s="10" customFormat="1" ht="30" customHeight="1" x14ac:dyDescent="0.2">
      <c r="A6" s="269" t="s">
        <v>278</v>
      </c>
      <c r="B6" s="271">
        <v>323</v>
      </c>
      <c r="C6" s="105">
        <v>0</v>
      </c>
      <c r="D6" s="106">
        <v>0</v>
      </c>
      <c r="E6" s="106">
        <v>3</v>
      </c>
      <c r="F6" s="106">
        <v>267</v>
      </c>
      <c r="G6" s="107">
        <v>53</v>
      </c>
      <c r="H6" s="107">
        <v>53</v>
      </c>
      <c r="I6" s="107">
        <v>0</v>
      </c>
      <c r="J6" s="108">
        <v>0</v>
      </c>
      <c r="K6" s="107">
        <v>12</v>
      </c>
      <c r="L6" s="272"/>
      <c r="M6" s="12"/>
    </row>
    <row r="7" spans="1:13" s="10" customFormat="1" ht="24.75" customHeight="1" x14ac:dyDescent="0.2">
      <c r="A7" s="270"/>
      <c r="B7" s="270"/>
      <c r="C7" s="109">
        <f>C6/B6</f>
        <v>0</v>
      </c>
      <c r="D7" s="109">
        <f>D6/B6</f>
        <v>0</v>
      </c>
      <c r="E7" s="109">
        <f>E6/B6</f>
        <v>9.2879256965944269E-3</v>
      </c>
      <c r="F7" s="109">
        <f>F6/B6</f>
        <v>0.82662538699690402</v>
      </c>
      <c r="G7" s="109">
        <f>G6/B6</f>
        <v>0.16408668730650156</v>
      </c>
      <c r="H7" s="109">
        <f>H6/G6</f>
        <v>1</v>
      </c>
      <c r="I7" s="109">
        <f>I6/G6</f>
        <v>0</v>
      </c>
      <c r="J7" s="109">
        <f>J6/G6</f>
        <v>0</v>
      </c>
      <c r="K7" s="109"/>
      <c r="L7" s="273"/>
      <c r="M7" s="12"/>
    </row>
    <row r="8" spans="1:13" s="10" customFormat="1" ht="30" customHeight="1" x14ac:dyDescent="0.2">
      <c r="A8" s="283" t="s">
        <v>290</v>
      </c>
      <c r="B8" s="279">
        <v>335</v>
      </c>
      <c r="C8" s="206">
        <v>1</v>
      </c>
      <c r="D8" s="207">
        <v>0</v>
      </c>
      <c r="E8" s="207">
        <v>3</v>
      </c>
      <c r="F8" s="207">
        <v>232</v>
      </c>
      <c r="G8" s="208">
        <v>99</v>
      </c>
      <c r="H8" s="208">
        <v>96</v>
      </c>
      <c r="I8" s="208">
        <v>0</v>
      </c>
      <c r="J8" s="209">
        <v>3</v>
      </c>
      <c r="K8" s="208">
        <v>46</v>
      </c>
      <c r="L8" s="281"/>
      <c r="M8" s="12"/>
    </row>
    <row r="9" spans="1:13" s="10" customFormat="1" ht="24.75" customHeight="1" x14ac:dyDescent="0.2">
      <c r="A9" s="280"/>
      <c r="B9" s="280"/>
      <c r="C9" s="210">
        <f>C8/B8</f>
        <v>2.9850746268656717E-3</v>
      </c>
      <c r="D9" s="210">
        <f>D8/B8</f>
        <v>0</v>
      </c>
      <c r="E9" s="210">
        <f>E8/B8</f>
        <v>8.9552238805970154E-3</v>
      </c>
      <c r="F9" s="210">
        <f>F8/B8</f>
        <v>0.69253731343283587</v>
      </c>
      <c r="G9" s="210">
        <f>G8/B8</f>
        <v>0.29552238805970149</v>
      </c>
      <c r="H9" s="210">
        <f>H8/G8</f>
        <v>0.96969696969696972</v>
      </c>
      <c r="I9" s="210">
        <f>I8/G8</f>
        <v>0</v>
      </c>
      <c r="J9" s="210">
        <f>J8/G8</f>
        <v>3.0303030303030304E-2</v>
      </c>
      <c r="K9" s="210"/>
      <c r="L9" s="282"/>
      <c r="M9" s="12"/>
    </row>
    <row r="10" spans="1:13" s="10" customFormat="1" ht="30" customHeight="1" x14ac:dyDescent="0.2">
      <c r="A10" s="269" t="s">
        <v>295</v>
      </c>
      <c r="B10" s="271">
        <v>348</v>
      </c>
      <c r="C10" s="105">
        <v>1</v>
      </c>
      <c r="D10" s="106">
        <v>0</v>
      </c>
      <c r="E10" s="106">
        <v>3</v>
      </c>
      <c r="F10" s="106">
        <v>203</v>
      </c>
      <c r="G10" s="107">
        <v>141</v>
      </c>
      <c r="H10" s="107">
        <v>136</v>
      </c>
      <c r="I10" s="107">
        <v>0</v>
      </c>
      <c r="J10" s="108">
        <v>5</v>
      </c>
      <c r="K10" s="107">
        <v>42</v>
      </c>
      <c r="L10" s="272"/>
      <c r="M10" s="12"/>
    </row>
    <row r="11" spans="1:13" s="10" customFormat="1" ht="24.75" customHeight="1" x14ac:dyDescent="0.2">
      <c r="A11" s="270"/>
      <c r="B11" s="270"/>
      <c r="C11" s="109">
        <f>C10/B10</f>
        <v>2.8735632183908046E-3</v>
      </c>
      <c r="D11" s="109">
        <f>D10/B10</f>
        <v>0</v>
      </c>
      <c r="E11" s="109">
        <f>E10/B10</f>
        <v>8.6206896551724137E-3</v>
      </c>
      <c r="F11" s="109">
        <f>F10/B10</f>
        <v>0.58333333333333337</v>
      </c>
      <c r="G11" s="109">
        <f>G10/B10</f>
        <v>0.40517241379310343</v>
      </c>
      <c r="H11" s="109">
        <f>H10/G10</f>
        <v>0.96453900709219853</v>
      </c>
      <c r="I11" s="109">
        <f>I10/G10</f>
        <v>0</v>
      </c>
      <c r="J11" s="109">
        <f>J10/G10</f>
        <v>3.5460992907801421E-2</v>
      </c>
      <c r="K11" s="109"/>
      <c r="L11" s="273"/>
      <c r="M11" s="12"/>
    </row>
    <row r="12" spans="1:13" s="10" customFormat="1" ht="30" customHeight="1" x14ac:dyDescent="0.2">
      <c r="A12" s="274" t="s">
        <v>300</v>
      </c>
      <c r="B12" s="276">
        <v>433</v>
      </c>
      <c r="C12" s="197">
        <v>1</v>
      </c>
      <c r="D12" s="198">
        <v>0</v>
      </c>
      <c r="E12" s="198">
        <v>3</v>
      </c>
      <c r="F12" s="198">
        <v>257</v>
      </c>
      <c r="G12" s="199">
        <v>172</v>
      </c>
      <c r="H12" s="199">
        <v>167</v>
      </c>
      <c r="I12" s="199">
        <v>0</v>
      </c>
      <c r="J12" s="200">
        <v>5</v>
      </c>
      <c r="K12" s="199">
        <v>31</v>
      </c>
      <c r="L12" s="277"/>
      <c r="M12" s="12"/>
    </row>
    <row r="13" spans="1:13" s="10" customFormat="1" ht="24.75" customHeight="1" x14ac:dyDescent="0.2">
      <c r="A13" s="275"/>
      <c r="B13" s="275"/>
      <c r="C13" s="201">
        <f>C12/B12</f>
        <v>2.3094688221709007E-3</v>
      </c>
      <c r="D13" s="201">
        <f>D12/B12</f>
        <v>0</v>
      </c>
      <c r="E13" s="201">
        <f>E12/B12</f>
        <v>6.9284064665127024E-3</v>
      </c>
      <c r="F13" s="201">
        <f>F12/B12</f>
        <v>0.59353348729792144</v>
      </c>
      <c r="G13" s="201">
        <f>G12/B12</f>
        <v>0.39722863741339492</v>
      </c>
      <c r="H13" s="201">
        <f>H12/G12</f>
        <v>0.97093023255813948</v>
      </c>
      <c r="I13" s="201">
        <f>I12/G12</f>
        <v>0</v>
      </c>
      <c r="J13" s="201">
        <f>J12/G12</f>
        <v>2.9069767441860465E-2</v>
      </c>
      <c r="K13" s="201"/>
      <c r="L13" s="278"/>
      <c r="M13" s="12"/>
    </row>
    <row r="14" spans="1:13" s="10" customFormat="1" ht="30" customHeight="1" x14ac:dyDescent="0.2">
      <c r="A14" s="269" t="s">
        <v>308</v>
      </c>
      <c r="B14" s="271">
        <v>433</v>
      </c>
      <c r="C14" s="105">
        <v>1</v>
      </c>
      <c r="D14" s="106">
        <v>0</v>
      </c>
      <c r="E14" s="106">
        <v>3</v>
      </c>
      <c r="F14" s="106">
        <v>248</v>
      </c>
      <c r="G14" s="107">
        <v>181</v>
      </c>
      <c r="H14" s="107">
        <v>176</v>
      </c>
      <c r="I14" s="107">
        <v>0</v>
      </c>
      <c r="J14" s="108">
        <v>5</v>
      </c>
      <c r="K14" s="107">
        <v>9</v>
      </c>
      <c r="L14" s="272"/>
      <c r="M14" s="12"/>
    </row>
    <row r="15" spans="1:13" s="10" customFormat="1" ht="24.75" customHeight="1" x14ac:dyDescent="0.2">
      <c r="A15" s="270"/>
      <c r="B15" s="270"/>
      <c r="C15" s="109">
        <f>C14/B14</f>
        <v>2.3094688221709007E-3</v>
      </c>
      <c r="D15" s="109">
        <f>D14/B14</f>
        <v>0</v>
      </c>
      <c r="E15" s="109">
        <f>E14/B14</f>
        <v>6.9284064665127024E-3</v>
      </c>
      <c r="F15" s="109">
        <f>F14/B14</f>
        <v>0.5727482678983834</v>
      </c>
      <c r="G15" s="109">
        <f>G14/B14</f>
        <v>0.41801385681293302</v>
      </c>
      <c r="H15" s="109">
        <f>H14/G14</f>
        <v>0.97237569060773477</v>
      </c>
      <c r="I15" s="109">
        <f>I14/G14</f>
        <v>0</v>
      </c>
      <c r="J15" s="109">
        <f>J14/G14</f>
        <v>2.7624309392265192E-2</v>
      </c>
      <c r="K15" s="109"/>
      <c r="L15" s="273"/>
      <c r="M15" s="12"/>
    </row>
    <row r="16" spans="1:13" s="10" customFormat="1" ht="30" customHeight="1" x14ac:dyDescent="0.2">
      <c r="A16" s="274" t="s">
        <v>310</v>
      </c>
      <c r="B16" s="276">
        <v>462</v>
      </c>
      <c r="C16" s="197">
        <v>1</v>
      </c>
      <c r="D16" s="198">
        <v>0</v>
      </c>
      <c r="E16" s="198">
        <v>10</v>
      </c>
      <c r="F16" s="198">
        <v>253</v>
      </c>
      <c r="G16" s="199">
        <v>198</v>
      </c>
      <c r="H16" s="199">
        <v>193</v>
      </c>
      <c r="I16" s="199">
        <v>0</v>
      </c>
      <c r="J16" s="200">
        <v>5</v>
      </c>
      <c r="K16" s="199">
        <v>17</v>
      </c>
      <c r="L16" s="277"/>
      <c r="M16" s="12"/>
    </row>
    <row r="17" spans="1:13" s="10" customFormat="1" ht="24.75" customHeight="1" x14ac:dyDescent="0.2">
      <c r="A17" s="275"/>
      <c r="B17" s="275"/>
      <c r="C17" s="201">
        <f>C16/B16</f>
        <v>2.1645021645021645E-3</v>
      </c>
      <c r="D17" s="201">
        <f>D16/B16</f>
        <v>0</v>
      </c>
      <c r="E17" s="201">
        <f>E16/B16</f>
        <v>2.1645021645021644E-2</v>
      </c>
      <c r="F17" s="201">
        <f>F16/B16</f>
        <v>0.54761904761904767</v>
      </c>
      <c r="G17" s="201">
        <f>G16/B16</f>
        <v>0.42857142857142855</v>
      </c>
      <c r="H17" s="201">
        <f>H16/G16</f>
        <v>0.9747474747474747</v>
      </c>
      <c r="I17" s="201">
        <f>I16/G16</f>
        <v>0</v>
      </c>
      <c r="J17" s="201">
        <f>J16/G16</f>
        <v>2.5252525252525252E-2</v>
      </c>
      <c r="K17" s="201"/>
      <c r="L17" s="278"/>
      <c r="M17" s="12"/>
    </row>
    <row r="18" spans="1:13" s="10" customFormat="1" ht="30" customHeight="1" x14ac:dyDescent="0.2">
      <c r="A18" s="269" t="s">
        <v>311</v>
      </c>
      <c r="B18" s="271">
        <v>462</v>
      </c>
      <c r="C18" s="105">
        <v>1</v>
      </c>
      <c r="D18" s="106">
        <v>0</v>
      </c>
      <c r="E18" s="106">
        <v>14</v>
      </c>
      <c r="F18" s="239">
        <v>232</v>
      </c>
      <c r="G18" s="107">
        <v>215</v>
      </c>
      <c r="H18" s="107">
        <v>210</v>
      </c>
      <c r="I18" s="107">
        <v>0</v>
      </c>
      <c r="J18" s="108">
        <v>5</v>
      </c>
      <c r="K18" s="107">
        <v>17</v>
      </c>
      <c r="L18" s="272"/>
      <c r="M18" s="12"/>
    </row>
    <row r="19" spans="1:13" s="10" customFormat="1" ht="24.75" customHeight="1" x14ac:dyDescent="0.2">
      <c r="A19" s="270"/>
      <c r="B19" s="270"/>
      <c r="C19" s="109">
        <f>C18/B18</f>
        <v>2.1645021645021645E-3</v>
      </c>
      <c r="D19" s="109">
        <f>D18/B18</f>
        <v>0</v>
      </c>
      <c r="E19" s="109">
        <f>E18/B18</f>
        <v>3.0303030303030304E-2</v>
      </c>
      <c r="F19" s="109">
        <f>F18/B18</f>
        <v>0.50216450216450215</v>
      </c>
      <c r="G19" s="109">
        <f>G18/B18</f>
        <v>0.46536796536796537</v>
      </c>
      <c r="H19" s="109">
        <f>H18/G18</f>
        <v>0.97674418604651159</v>
      </c>
      <c r="I19" s="109">
        <f>I18/G18</f>
        <v>0</v>
      </c>
      <c r="J19" s="109">
        <f>J18/G18</f>
        <v>2.3255813953488372E-2</v>
      </c>
      <c r="K19" s="109"/>
      <c r="L19" s="273"/>
      <c r="M19" s="12"/>
    </row>
    <row r="20" spans="1:13" s="10" customFormat="1" ht="30" customHeight="1" x14ac:dyDescent="0.2">
      <c r="A20" s="274" t="s">
        <v>319</v>
      </c>
      <c r="B20" s="276">
        <v>462</v>
      </c>
      <c r="C20" s="197">
        <v>1</v>
      </c>
      <c r="D20" s="198">
        <v>0</v>
      </c>
      <c r="E20" s="198">
        <v>11</v>
      </c>
      <c r="F20" s="240">
        <v>232</v>
      </c>
      <c r="G20" s="199">
        <v>218</v>
      </c>
      <c r="H20" s="199">
        <v>214</v>
      </c>
      <c r="I20" s="199">
        <v>0</v>
      </c>
      <c r="J20" s="200">
        <v>4</v>
      </c>
      <c r="K20" s="199">
        <v>3</v>
      </c>
      <c r="L20" s="277"/>
      <c r="M20" s="12"/>
    </row>
    <row r="21" spans="1:13" s="10" customFormat="1" ht="24.75" customHeight="1" x14ac:dyDescent="0.2">
      <c r="A21" s="275"/>
      <c r="B21" s="275"/>
      <c r="C21" s="201">
        <f>C20/B20</f>
        <v>2.1645021645021645E-3</v>
      </c>
      <c r="D21" s="201">
        <f>D20/B20</f>
        <v>0</v>
      </c>
      <c r="E21" s="201">
        <f>E20/B20</f>
        <v>2.3809523809523808E-2</v>
      </c>
      <c r="F21" s="201">
        <f>F20/B20</f>
        <v>0.50216450216450215</v>
      </c>
      <c r="G21" s="201">
        <f>G20/B20</f>
        <v>0.47186147186147187</v>
      </c>
      <c r="H21" s="201">
        <f>H20/G20</f>
        <v>0.98165137614678899</v>
      </c>
      <c r="I21" s="201">
        <f>I20/G20</f>
        <v>0</v>
      </c>
      <c r="J21" s="201">
        <f>J20/G20</f>
        <v>1.834862385321101E-2</v>
      </c>
      <c r="K21" s="201"/>
      <c r="L21" s="278"/>
      <c r="M21" s="12"/>
    </row>
    <row r="22" spans="1:13" s="10" customFormat="1" ht="30" customHeight="1" x14ac:dyDescent="0.2">
      <c r="A22" s="269" t="s">
        <v>320</v>
      </c>
      <c r="B22" s="271">
        <v>455</v>
      </c>
      <c r="C22" s="105">
        <v>1</v>
      </c>
      <c r="D22" s="106">
        <v>11</v>
      </c>
      <c r="E22" s="106">
        <v>6</v>
      </c>
      <c r="F22" s="239">
        <v>202</v>
      </c>
      <c r="G22" s="107">
        <v>235</v>
      </c>
      <c r="H22" s="107">
        <v>231</v>
      </c>
      <c r="I22" s="107">
        <v>0</v>
      </c>
      <c r="J22" s="108">
        <v>4</v>
      </c>
      <c r="K22" s="107">
        <v>17</v>
      </c>
      <c r="L22" s="272"/>
      <c r="M22" s="12"/>
    </row>
    <row r="23" spans="1:13" s="10" customFormat="1" ht="24.75" customHeight="1" x14ac:dyDescent="0.2">
      <c r="A23" s="270"/>
      <c r="B23" s="270"/>
      <c r="C23" s="109">
        <f>C22/B22</f>
        <v>2.1978021978021978E-3</v>
      </c>
      <c r="D23" s="109">
        <f>D22/B22</f>
        <v>2.4175824175824177E-2</v>
      </c>
      <c r="E23" s="109">
        <f>E22/B22</f>
        <v>1.3186813186813187E-2</v>
      </c>
      <c r="F23" s="109">
        <f>F22/B22</f>
        <v>0.44395604395604393</v>
      </c>
      <c r="G23" s="109">
        <f>G22/B22</f>
        <v>0.51648351648351654</v>
      </c>
      <c r="H23" s="109">
        <f>H22/G22</f>
        <v>0.98297872340425529</v>
      </c>
      <c r="I23" s="109">
        <f>I22/G22</f>
        <v>0</v>
      </c>
      <c r="J23" s="109">
        <f>J22/G22</f>
        <v>1.7021276595744681E-2</v>
      </c>
      <c r="K23" s="109"/>
      <c r="L23" s="273"/>
      <c r="M23" s="12"/>
    </row>
    <row r="24" spans="1:13" s="10" customFormat="1" ht="30" customHeight="1" x14ac:dyDescent="0.2">
      <c r="A24" s="274" t="s">
        <v>324</v>
      </c>
      <c r="B24" s="276">
        <v>454</v>
      </c>
      <c r="C24" s="197">
        <v>1</v>
      </c>
      <c r="D24" s="198">
        <v>24</v>
      </c>
      <c r="E24" s="198">
        <v>7</v>
      </c>
      <c r="F24" s="240">
        <v>169</v>
      </c>
      <c r="G24" s="199">
        <v>253</v>
      </c>
      <c r="H24" s="199">
        <v>249</v>
      </c>
      <c r="I24" s="199">
        <v>0</v>
      </c>
      <c r="J24" s="200">
        <v>4</v>
      </c>
      <c r="K24" s="199">
        <v>18</v>
      </c>
      <c r="L24" s="277"/>
      <c r="M24" s="12"/>
    </row>
    <row r="25" spans="1:13" s="10" customFormat="1" ht="24.75" customHeight="1" x14ac:dyDescent="0.2">
      <c r="A25" s="275"/>
      <c r="B25" s="275"/>
      <c r="C25" s="201">
        <f>C24/B24</f>
        <v>2.2026431718061676E-3</v>
      </c>
      <c r="D25" s="201">
        <f>D24/B24</f>
        <v>5.2863436123348019E-2</v>
      </c>
      <c r="E25" s="201">
        <f>E24/B24</f>
        <v>1.5418502202643172E-2</v>
      </c>
      <c r="F25" s="201">
        <f>F24/B24</f>
        <v>0.3722466960352423</v>
      </c>
      <c r="G25" s="201">
        <f t="array" ref="G25">G24/(B24-SUM(C24:D24))</f>
        <v>0.58974358974358976</v>
      </c>
      <c r="H25" s="201">
        <f>H24/G24</f>
        <v>0.98418972332015808</v>
      </c>
      <c r="I25" s="201">
        <f>I24/G24</f>
        <v>0</v>
      </c>
      <c r="J25" s="201">
        <f>J24/G24</f>
        <v>1.5810276679841896E-2</v>
      </c>
      <c r="K25" s="201"/>
      <c r="L25" s="278"/>
      <c r="M25" s="12"/>
    </row>
    <row r="26" spans="1:13" s="10" customFormat="1" ht="30" customHeight="1" x14ac:dyDescent="0.2">
      <c r="A26" s="269" t="s">
        <v>327</v>
      </c>
      <c r="B26" s="271">
        <v>466</v>
      </c>
      <c r="C26" s="105">
        <v>1</v>
      </c>
      <c r="D26" s="106">
        <v>24</v>
      </c>
      <c r="E26" s="106">
        <v>10</v>
      </c>
      <c r="F26" s="239">
        <v>163</v>
      </c>
      <c r="G26" s="107">
        <v>268</v>
      </c>
      <c r="H26" s="107">
        <v>264</v>
      </c>
      <c r="I26" s="107">
        <v>0</v>
      </c>
      <c r="J26" s="108">
        <v>4</v>
      </c>
      <c r="K26" s="107">
        <v>15</v>
      </c>
      <c r="L26" s="272"/>
      <c r="M26" s="12"/>
    </row>
    <row r="27" spans="1:13" s="10" customFormat="1" ht="24.75" customHeight="1" x14ac:dyDescent="0.2">
      <c r="A27" s="270"/>
      <c r="B27" s="270"/>
      <c r="C27" s="109">
        <f>C26/B26</f>
        <v>2.1459227467811159E-3</v>
      </c>
      <c r="D27" s="109">
        <f>D26/B26</f>
        <v>5.1502145922746781E-2</v>
      </c>
      <c r="E27" s="109">
        <f>E26/B26</f>
        <v>2.1459227467811159E-2</v>
      </c>
      <c r="F27" s="109">
        <f>F26/B26</f>
        <v>0.34978540772532191</v>
      </c>
      <c r="G27" s="109">
        <f t="array" ref="G27">G26/(B26-SUM(C26:D26))</f>
        <v>0.60770975056689347</v>
      </c>
      <c r="H27" s="109">
        <f>H26/G26</f>
        <v>0.9850746268656716</v>
      </c>
      <c r="I27" s="109">
        <f>I26/G26</f>
        <v>0</v>
      </c>
      <c r="J27" s="109">
        <f>J26/G26</f>
        <v>1.4925373134328358E-2</v>
      </c>
      <c r="K27" s="109"/>
      <c r="L27" s="273"/>
      <c r="M27" s="12"/>
    </row>
    <row r="28" spans="1:13" s="10" customFormat="1" ht="30" customHeight="1" x14ac:dyDescent="0.2">
      <c r="A28" s="274" t="s">
        <v>335</v>
      </c>
      <c r="B28" s="276">
        <v>536</v>
      </c>
      <c r="C28" s="197">
        <v>5</v>
      </c>
      <c r="D28" s="198">
        <v>25</v>
      </c>
      <c r="E28" s="198">
        <v>12</v>
      </c>
      <c r="F28" s="240">
        <v>154</v>
      </c>
      <c r="G28" s="199">
        <v>340</v>
      </c>
      <c r="H28" s="199">
        <v>336</v>
      </c>
      <c r="I28" s="199">
        <v>0</v>
      </c>
      <c r="J28" s="200">
        <v>4</v>
      </c>
      <c r="K28" s="199">
        <v>72</v>
      </c>
      <c r="L28" s="277"/>
      <c r="M28" s="12"/>
    </row>
    <row r="29" spans="1:13" s="10" customFormat="1" ht="24.75" customHeight="1" x14ac:dyDescent="0.2">
      <c r="A29" s="275"/>
      <c r="B29" s="275"/>
      <c r="C29" s="201">
        <f>C28/B28</f>
        <v>9.3283582089552231E-3</v>
      </c>
      <c r="D29" s="201">
        <f>D28/B28</f>
        <v>4.6641791044776122E-2</v>
      </c>
      <c r="E29" s="201">
        <f>E28/B28</f>
        <v>2.2388059701492536E-2</v>
      </c>
      <c r="F29" s="201">
        <f>F28/B28</f>
        <v>0.28731343283582089</v>
      </c>
      <c r="G29" s="201">
        <f t="array" ref="G29">G28/(B28-SUM(C28:D28))</f>
        <v>0.67193675889328064</v>
      </c>
      <c r="H29" s="201">
        <f>H28/G28</f>
        <v>0.9882352941176471</v>
      </c>
      <c r="I29" s="201">
        <f>I28/G28</f>
        <v>0</v>
      </c>
      <c r="J29" s="201">
        <f>J28/G28</f>
        <v>1.1764705882352941E-2</v>
      </c>
      <c r="K29" s="201"/>
      <c r="L29" s="278"/>
      <c r="M29" s="12"/>
    </row>
  </sheetData>
  <mergeCells count="42">
    <mergeCell ref="A12:A13"/>
    <mergeCell ref="A6:A7"/>
    <mergeCell ref="A28:A29"/>
    <mergeCell ref="B28:B29"/>
    <mergeCell ref="L28:L29"/>
    <mergeCell ref="B6:B7"/>
    <mergeCell ref="L6:L7"/>
    <mergeCell ref="A10:A11"/>
    <mergeCell ref="B10:B11"/>
    <mergeCell ref="L10:L11"/>
    <mergeCell ref="A8:A9"/>
    <mergeCell ref="A2:A3"/>
    <mergeCell ref="B2:B3"/>
    <mergeCell ref="L2:L3"/>
    <mergeCell ref="A4:A5"/>
    <mergeCell ref="B4:B5"/>
    <mergeCell ref="L4:L5"/>
    <mergeCell ref="B16:B17"/>
    <mergeCell ref="L16:L17"/>
    <mergeCell ref="B8:B9"/>
    <mergeCell ref="L8:L9"/>
    <mergeCell ref="B12:B13"/>
    <mergeCell ref="L12:L13"/>
    <mergeCell ref="A20:A21"/>
    <mergeCell ref="B20:B21"/>
    <mergeCell ref="L20:L21"/>
    <mergeCell ref="A14:A15"/>
    <mergeCell ref="B14:B15"/>
    <mergeCell ref="L14:L15"/>
    <mergeCell ref="A18:A19"/>
    <mergeCell ref="B18:B19"/>
    <mergeCell ref="L18:L19"/>
    <mergeCell ref="A16:A17"/>
    <mergeCell ref="A26:A27"/>
    <mergeCell ref="B26:B27"/>
    <mergeCell ref="L26:L27"/>
    <mergeCell ref="A22:A23"/>
    <mergeCell ref="B22:B23"/>
    <mergeCell ref="L22:L23"/>
    <mergeCell ref="A24:A25"/>
    <mergeCell ref="B24:B25"/>
    <mergeCell ref="L24:L25"/>
  </mergeCells>
  <phoneticPr fontId="0" type="noConversion"/>
  <printOptions horizontalCentered="1"/>
  <pageMargins left="0.25" right="0.25" top="1" bottom="0.5" header="0.5" footer="0.5"/>
  <pageSetup scale="73" orientation="landscape" r:id="rId1"/>
  <headerFooter alignWithMargins="0">
    <oddHeader>&amp;C&amp;"Arial,Bold"&amp;12FirstWindow Daily Status Report</oddHeader>
    <oddFooter>&amp;L&amp;D&amp;R&amp;P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2"/>
  <sheetViews>
    <sheetView topLeftCell="B1" zoomScale="75" zoomScaleNormal="75" workbookViewId="0">
      <selection activeCell="B12" sqref="B12"/>
    </sheetView>
  </sheetViews>
  <sheetFormatPr defaultRowHeight="12.75" x14ac:dyDescent="0.2"/>
  <cols>
    <col min="1" max="1" width="0" style="56" hidden="1" customWidth="1"/>
    <col min="2" max="2" width="27.5703125" style="63" customWidth="1"/>
    <col min="3" max="3" width="15" style="83" customWidth="1"/>
    <col min="4" max="4" width="14.28515625" style="83" customWidth="1"/>
    <col min="5" max="5" width="17.28515625" style="84" customWidth="1"/>
    <col min="6" max="7" width="12.7109375" style="84" customWidth="1"/>
    <col min="8" max="8" width="13.85546875" style="84" customWidth="1"/>
    <col min="9" max="9" width="14" style="84" customWidth="1"/>
    <col min="10" max="10" width="15.28515625" style="83" customWidth="1"/>
    <col min="11" max="11" width="16" style="83" customWidth="1"/>
    <col min="12" max="12" width="13.5703125" style="83" customWidth="1"/>
    <col min="13" max="13" width="15.85546875" style="7" hidden="1" customWidth="1"/>
    <col min="14" max="16384" width="9.140625" style="56"/>
  </cols>
  <sheetData>
    <row r="1" spans="1:41" ht="48.75" customHeight="1" thickBot="1" x14ac:dyDescent="0.3">
      <c r="A1" s="55" t="s">
        <v>60</v>
      </c>
      <c r="B1" s="127" t="s">
        <v>179</v>
      </c>
      <c r="C1" s="64" t="s">
        <v>66</v>
      </c>
      <c r="D1" s="64" t="s">
        <v>71</v>
      </c>
      <c r="E1" s="64" t="s">
        <v>23</v>
      </c>
      <c r="F1" s="64" t="s">
        <v>36</v>
      </c>
      <c r="G1" s="65" t="s">
        <v>51</v>
      </c>
      <c r="H1" s="65" t="s">
        <v>50</v>
      </c>
      <c r="I1" s="64" t="s">
        <v>53</v>
      </c>
      <c r="J1" s="65" t="s">
        <v>52</v>
      </c>
      <c r="K1" s="65" t="s">
        <v>63</v>
      </c>
      <c r="L1" s="64" t="s">
        <v>37</v>
      </c>
      <c r="M1" s="55" t="s">
        <v>54</v>
      </c>
      <c r="N1" s="123"/>
      <c r="O1" s="123"/>
      <c r="P1" s="125"/>
      <c r="T1" s="83"/>
      <c r="U1" s="83"/>
      <c r="V1" s="7"/>
      <c r="Z1" s="83"/>
      <c r="AA1" s="83"/>
      <c r="AB1" s="7"/>
      <c r="AF1" s="83"/>
      <c r="AG1" s="83"/>
      <c r="AH1" s="7"/>
      <c r="AL1" s="83"/>
      <c r="AM1" s="83"/>
      <c r="AN1" s="7"/>
    </row>
    <row r="2" spans="1:41" s="62" customFormat="1" ht="17.25" customHeight="1" x14ac:dyDescent="0.2">
      <c r="A2" s="261">
        <v>2</v>
      </c>
      <c r="B2" s="263" t="s">
        <v>11</v>
      </c>
      <c r="C2" s="67">
        <v>2</v>
      </c>
      <c r="D2" s="66">
        <f t="array" ref="D2">SUM(IF('TD Exec Data Sheet2'!$K$2:$K$5="SmokeTest",'TD Exec Data Sheet2'!$I$2:$I$5,0))</f>
        <v>16</v>
      </c>
      <c r="E2" s="68">
        <f t="array" ref="E2">SUM(IF('TD Exec Data Sheet2'!$K$2:$K$5="SmokeTest",'TD Exec Data Sheet2'!$B$2:$B$5,0))</f>
        <v>0</v>
      </c>
      <c r="F2" s="68">
        <f t="array" ref="F2">SUM(IF('TD Exec Data Sheet2'!$K$2:$K$5="SmokeTest",'TD Exec Data Sheet2'!$D$2:$D$5,0))</f>
        <v>0</v>
      </c>
      <c r="G2" s="68">
        <f t="array" ref="G2">SUM(IF('TD Exec Data Sheet2'!$K$2:$K$5="SmokeTest",'TD Exec Data Sheet2'!$F$2:$F$5,0))</f>
        <v>0</v>
      </c>
      <c r="H2" s="68">
        <f t="array" ref="H2">SUM(IF('TD Exec Data Sheet2'!$K$2:$K$5="SmokeTest",'TD Exec Data Sheet2'!$E$2:$E$5,0))</f>
        <v>0</v>
      </c>
      <c r="I2" s="69">
        <f t="array" ref="I2">SUM(J2:L2)</f>
        <v>16</v>
      </c>
      <c r="J2" s="68">
        <f t="array" ref="J2">SUM(IF('TD Exec Data Sheet2'!$K$2:$K$5="SmokeTest",'TD Exec Data Sheet2'!$G$2:$G$5,0))</f>
        <v>16</v>
      </c>
      <c r="K2" s="68">
        <f t="array" ref="K2">SUM(IF('TD Exec Data Sheet2'!$K$2:$K$5="SmokeTest",'TD Exec Data Sheet2'!$H$2:$H$5,0))</f>
        <v>0</v>
      </c>
      <c r="L2" s="68">
        <f t="array" ref="L2">SUM(IF('TD Exec Data Sheet2'!$K$2:$K$5="SmokeTest",'TD Exec Data Sheet2'!$C$2:$C$5,0))</f>
        <v>0</v>
      </c>
      <c r="M2" s="90" t="s">
        <v>55</v>
      </c>
      <c r="N2" s="195"/>
      <c r="O2" s="195"/>
      <c r="P2" s="196"/>
      <c r="T2" s="195"/>
      <c r="U2" s="195"/>
      <c r="V2" s="196"/>
      <c r="Z2" s="195"/>
      <c r="AA2" s="195"/>
      <c r="AB2" s="196"/>
      <c r="AF2" s="195"/>
      <c r="AG2" s="195"/>
      <c r="AH2" s="196"/>
      <c r="AL2" s="195"/>
      <c r="AM2" s="195"/>
      <c r="AN2" s="196"/>
    </row>
    <row r="3" spans="1:41" s="92" customFormat="1" ht="16.5" customHeight="1" x14ac:dyDescent="0.2">
      <c r="A3" s="262"/>
      <c r="B3" s="263"/>
      <c r="C3" s="70"/>
      <c r="D3" s="70"/>
      <c r="E3" s="71" t="str">
        <f>IF(E2&gt;0,E2/$D2,"0%")</f>
        <v>0%</v>
      </c>
      <c r="F3" s="71" t="str">
        <f>IF(F2&gt;0,F2/$D2,"0%")</f>
        <v>0%</v>
      </c>
      <c r="G3" s="71" t="str">
        <f>IF(G2&gt;0,G2/$D2,"0%")</f>
        <v>0%</v>
      </c>
      <c r="H3" s="71" t="str">
        <f>IF(H2&gt;0,H2/$D2,"0%")</f>
        <v>0%</v>
      </c>
      <c r="I3" s="71">
        <f t="array" ref="I3">IF(I2&gt;0,I2/(D2-SUM(E2:F2)),"0%")</f>
        <v>1</v>
      </c>
      <c r="J3" s="71">
        <f>IF($I2&gt;0,J2/$I2,"0%")</f>
        <v>1</v>
      </c>
      <c r="K3" s="71">
        <f>IF($I2&gt;0,K2/$I2,"0%")</f>
        <v>0</v>
      </c>
      <c r="L3" s="71">
        <f>IF($I2&gt;0,L2/$I2,"0%")</f>
        <v>0</v>
      </c>
      <c r="M3" s="91"/>
      <c r="N3" s="195"/>
      <c r="O3" s="195"/>
      <c r="P3" s="196"/>
      <c r="Q3" s="62"/>
      <c r="R3" s="62"/>
      <c r="S3" s="62"/>
      <c r="T3" s="195"/>
      <c r="U3" s="195"/>
      <c r="V3" s="196"/>
      <c r="W3" s="62"/>
      <c r="X3" s="62"/>
      <c r="Y3" s="62"/>
      <c r="Z3" s="195"/>
      <c r="AA3" s="195"/>
      <c r="AB3" s="196"/>
      <c r="AC3" s="62"/>
      <c r="AD3" s="62"/>
      <c r="AE3" s="62"/>
      <c r="AF3" s="195"/>
      <c r="AG3" s="195"/>
      <c r="AH3" s="196"/>
      <c r="AI3" s="62"/>
      <c r="AJ3" s="62"/>
      <c r="AK3" s="62"/>
      <c r="AL3" s="195"/>
      <c r="AM3" s="195"/>
      <c r="AN3" s="196"/>
      <c r="AO3" s="62"/>
    </row>
    <row r="4" spans="1:41" s="62" customFormat="1" ht="17.25" customHeight="1" x14ac:dyDescent="0.2">
      <c r="A4" s="261">
        <v>2</v>
      </c>
      <c r="B4" s="268" t="s">
        <v>12</v>
      </c>
      <c r="C4" s="73">
        <v>2</v>
      </c>
      <c r="D4" s="72">
        <f t="array" ref="D4">SUM(IF('TD Exec Data Sheet2'!$K$2:$K$5="Production Fixes",'TD Exec Data Sheet2'!$I$2:$I$5,0))</f>
        <v>44</v>
      </c>
      <c r="E4" s="74">
        <f t="array" ref="E4">SUM(IF('TD Exec Data Sheet2'!$K$2:$K$5="Production Fixes",'TD Exec Data Sheet2'!$B$2:$B$5,0))</f>
        <v>0</v>
      </c>
      <c r="F4" s="74">
        <f t="array" ref="F4">SUM(IF('TD Exec Data Sheet2'!$K$2:$K$5="Production Fixes",'TD Exec Data Sheet2'!$D$2:$D$5,0))</f>
        <v>0</v>
      </c>
      <c r="G4" s="74">
        <f t="array" ref="G4">SUM(IF('TD Exec Data Sheet2'!$K$2:$K$5="Production Fixes",'TD Exec Data Sheet2'!$F$2:$F$5,0))</f>
        <v>0</v>
      </c>
      <c r="H4" s="74">
        <f t="array" ref="H4">SUM(IF('TD Exec Data Sheet2'!$K$2:$K$5="Production Fixes",'TD Exec Data Sheet2'!$E$2:$E$5,0))</f>
        <v>0</v>
      </c>
      <c r="I4" s="75">
        <f t="array" ref="I4">SUM(J4:L4)</f>
        <v>44</v>
      </c>
      <c r="J4" s="74">
        <f t="array" ref="J4">SUM(IF('TD Exec Data Sheet2'!$K$2:$K$5="Production Fixes",'TD Exec Data Sheet2'!$G$2:$G$5,0))</f>
        <v>44</v>
      </c>
      <c r="K4" s="74">
        <f t="array" ref="K4">SUM(IF('TD Exec Data Sheet2'!$K$2:$K$5="Production Fixes",'TD Exec Data Sheet2'!$H$2:$H$5,0))</f>
        <v>0</v>
      </c>
      <c r="L4" s="74">
        <f t="array" ref="L4">SUM(IF('TD Exec Data Sheet2'!$K$2:$K$5="Production Fixes",'TD Exec Data Sheet2'!$C$2:$C$5,0))</f>
        <v>0</v>
      </c>
      <c r="M4" s="90" t="s">
        <v>55</v>
      </c>
      <c r="N4" s="123"/>
      <c r="O4" s="123"/>
      <c r="P4" s="125"/>
      <c r="Q4" s="56"/>
      <c r="R4" s="56"/>
      <c r="S4" s="56"/>
      <c r="T4" s="83"/>
      <c r="U4" s="83"/>
      <c r="V4" s="7"/>
      <c r="W4" s="56"/>
      <c r="X4" s="56"/>
      <c r="Y4" s="56"/>
      <c r="Z4" s="83"/>
      <c r="AA4" s="83"/>
      <c r="AB4" s="7"/>
      <c r="AC4" s="56"/>
      <c r="AD4" s="56"/>
      <c r="AE4" s="56"/>
      <c r="AF4" s="83"/>
      <c r="AG4" s="83"/>
      <c r="AH4" s="7"/>
      <c r="AI4" s="56"/>
      <c r="AJ4" s="56"/>
      <c r="AK4" s="56"/>
      <c r="AL4" s="83"/>
      <c r="AM4" s="83"/>
      <c r="AN4" s="7"/>
      <c r="AO4" s="56"/>
    </row>
    <row r="5" spans="1:41" s="92" customFormat="1" ht="16.5" customHeight="1" x14ac:dyDescent="0.2">
      <c r="A5" s="262"/>
      <c r="B5" s="268"/>
      <c r="C5" s="76"/>
      <c r="D5" s="76"/>
      <c r="E5" s="77" t="str">
        <f>IF(E4&gt;0,E4/$D4,"0%")</f>
        <v>0%</v>
      </c>
      <c r="F5" s="77" t="str">
        <f>IF(F4&gt;0,F4/$D4,"0%")</f>
        <v>0%</v>
      </c>
      <c r="G5" s="77" t="str">
        <f>IF(G4&gt;0,G4/$D4,"0%")</f>
        <v>0%</v>
      </c>
      <c r="H5" s="77" t="str">
        <f>IF(H4&gt;0,H4/$D4,"0%")</f>
        <v>0%</v>
      </c>
      <c r="I5" s="77">
        <f t="array" ref="I5">IF(I4&gt;0,I4/(D4-SUM(E4:F4)),"0%")</f>
        <v>1</v>
      </c>
      <c r="J5" s="77">
        <f>IF($I4&gt;0,J4/$I4,"0%")</f>
        <v>1</v>
      </c>
      <c r="K5" s="77">
        <f>IF($I4&gt;0,K4/$I4,"0%")</f>
        <v>0</v>
      </c>
      <c r="L5" s="77">
        <f>IF($I4&gt;0,L4/$I4,"0%")</f>
        <v>0</v>
      </c>
      <c r="M5" s="91"/>
      <c r="N5" s="123"/>
      <c r="O5" s="123"/>
      <c r="P5" s="125"/>
      <c r="Q5" s="56"/>
      <c r="R5" s="56"/>
      <c r="S5" s="56"/>
      <c r="T5" s="83"/>
      <c r="U5" s="83"/>
      <c r="V5" s="7"/>
      <c r="W5" s="56"/>
      <c r="X5" s="56"/>
      <c r="Y5" s="56"/>
      <c r="Z5" s="83"/>
      <c r="AA5" s="83"/>
      <c r="AB5" s="7"/>
      <c r="AC5" s="56"/>
      <c r="AD5" s="56"/>
      <c r="AE5" s="56"/>
      <c r="AF5" s="83"/>
      <c r="AG5" s="83"/>
      <c r="AH5" s="7"/>
      <c r="AI5" s="56"/>
      <c r="AJ5" s="56"/>
      <c r="AK5" s="56"/>
      <c r="AL5" s="83"/>
      <c r="AM5" s="83"/>
      <c r="AN5" s="7"/>
      <c r="AO5" s="56"/>
    </row>
    <row r="6" spans="1:41" ht="17.25" customHeight="1" x14ac:dyDescent="0.2">
      <c r="A6" s="261">
        <v>9</v>
      </c>
      <c r="B6" s="263" t="s">
        <v>13</v>
      </c>
      <c r="C6" s="67">
        <v>2</v>
      </c>
      <c r="D6" s="67">
        <f t="array" ref="D6">SUM(IF('TD Exec Data Sheet2'!$K$2:$K$5="New Functionality",'TD Exec Data Sheet2'!$I$2:$I$5,0))</f>
        <v>387</v>
      </c>
      <c r="E6" s="68">
        <f t="array" ref="E6">SUM(IF('TD Exec Data Sheet2'!$K$2:$K$5="New Functionality",'TD Exec Data Sheet2'!$B$2:$B$5,0))</f>
        <v>9</v>
      </c>
      <c r="F6" s="68">
        <f t="array" ref="F6">SUM(IF('TD Exec Data Sheet2'!$K$2:$K$5="New Functionality",'TD Exec Data Sheet2'!$D$2:$D$5,0))</f>
        <v>79</v>
      </c>
      <c r="G6" s="68">
        <f t="array" ref="G6">SUM(IF('TD Exec Data Sheet2'!$K$2:$K$5="New Functionality",'TD Exec Data Sheet2'!$F$2:$F$5,0))</f>
        <v>0</v>
      </c>
      <c r="H6" s="68">
        <f t="array" ref="H6">SUM(IF('TD Exec Data Sheet2'!$K$2:$K$5="New Functionality",'TD Exec Data Sheet2'!$E$2:$E$5,0))</f>
        <v>0</v>
      </c>
      <c r="I6" s="69">
        <f t="array" ref="I6">SUM(J6:L6)</f>
        <v>299</v>
      </c>
      <c r="J6" s="68">
        <f t="array" ref="J6">SUM(IF('TD Exec Data Sheet2'!$K$2:$K$5="New Functionality",'TD Exec Data Sheet2'!$G$2:$G$5,0))</f>
        <v>289</v>
      </c>
      <c r="K6" s="68">
        <f t="array" ref="K6">SUM(IF('TD Exec Data Sheet2'!$K$2:$K$5="New Functionality",'TD Exec Data Sheet2'!$H$2:$H$5,0))</f>
        <v>0</v>
      </c>
      <c r="L6" s="68">
        <f t="array" ref="L6">SUM(IF('TD Exec Data Sheet2'!$K$2:$K$5="New Functionality",'TD Exec Data Sheet2'!$C$2:$C$5,0))</f>
        <v>10</v>
      </c>
      <c r="M6" s="58"/>
      <c r="N6" s="123"/>
      <c r="O6" s="123"/>
      <c r="P6" s="125"/>
      <c r="T6" s="83"/>
      <c r="U6" s="83"/>
      <c r="V6" s="7"/>
      <c r="Z6" s="83"/>
      <c r="AA6" s="83"/>
      <c r="AB6" s="7"/>
      <c r="AF6" s="83"/>
      <c r="AG6" s="83"/>
      <c r="AH6" s="7"/>
      <c r="AL6" s="83"/>
      <c r="AM6" s="83"/>
      <c r="AN6" s="7"/>
    </row>
    <row r="7" spans="1:41" s="57" customFormat="1" ht="14.25" customHeight="1" x14ac:dyDescent="0.2">
      <c r="A7" s="262"/>
      <c r="B7" s="263"/>
      <c r="C7" s="70"/>
      <c r="D7" s="70"/>
      <c r="E7" s="71">
        <f>IF($D6&gt;0,E6/$D6,"0%")</f>
        <v>2.3255813953488372E-2</v>
      </c>
      <c r="F7" s="71">
        <f>IF($D6&gt;0,F6/$D6,"0%")</f>
        <v>0.20413436692506459</v>
      </c>
      <c r="G7" s="71">
        <f>IF($D6&gt;0,G6/$D6,"0%")</f>
        <v>0</v>
      </c>
      <c r="H7" s="71">
        <f>IF($D6&gt;0,H6/$D6,"0%")</f>
        <v>0</v>
      </c>
      <c r="I7" s="71">
        <f t="array" ref="I7">IF(I6&gt;0,I6/(D6-SUM(E6:F6)),"0%")</f>
        <v>1</v>
      </c>
      <c r="J7" s="71">
        <f>IF($I6&gt;0,J6/$I6,"0%")</f>
        <v>0.96655518394648832</v>
      </c>
      <c r="K7" s="71">
        <f>IF($I6&gt;0,K6/$I6,"0%")</f>
        <v>0</v>
      </c>
      <c r="L7" s="71">
        <f>IF($I6&gt;0,L6/$I6,"0%")</f>
        <v>3.3444816053511704E-2</v>
      </c>
      <c r="M7" s="59"/>
      <c r="N7" s="123"/>
      <c r="O7" s="123"/>
      <c r="P7" s="125"/>
      <c r="Q7" s="56"/>
      <c r="R7" s="56"/>
      <c r="S7" s="56"/>
      <c r="T7" s="83"/>
      <c r="U7" s="83"/>
      <c r="V7" s="7"/>
      <c r="W7" s="56"/>
      <c r="X7" s="56"/>
      <c r="Y7" s="56"/>
      <c r="Z7" s="83"/>
      <c r="AA7" s="83"/>
      <c r="AB7" s="7"/>
      <c r="AC7" s="56"/>
      <c r="AD7" s="56"/>
      <c r="AE7" s="56"/>
      <c r="AF7" s="83"/>
      <c r="AG7" s="83"/>
      <c r="AH7" s="7"/>
      <c r="AI7" s="56"/>
      <c r="AJ7" s="56"/>
      <c r="AK7" s="56"/>
      <c r="AL7" s="83"/>
      <c r="AM7" s="83"/>
      <c r="AN7" s="7"/>
      <c r="AO7" s="56"/>
    </row>
    <row r="8" spans="1:41" s="62" customFormat="1" ht="17.25" customHeight="1" x14ac:dyDescent="0.2">
      <c r="A8" s="261">
        <v>2</v>
      </c>
      <c r="B8" s="268" t="s">
        <v>105</v>
      </c>
      <c r="C8" s="73">
        <v>2</v>
      </c>
      <c r="D8" s="72">
        <f t="array" ref="D8">SUM(IF('TD Exec Data Sheet2'!$K$2:$K$5="Regression",'TD Exec Data Sheet2'!$I$2:$I$5,0))</f>
        <v>253</v>
      </c>
      <c r="E8" s="74">
        <f t="array" ref="E8">SUM(IF('TD Exec Data Sheet2'!$K$2:$K$5="Regression",'TD Exec Data Sheet2'!$B$2:$B$5,0))</f>
        <v>4</v>
      </c>
      <c r="F8" s="74">
        <f t="array" ref="F8">SUM(IF('TD Exec Data Sheet2'!$K$2:$K$5="Regression",'TD Exec Data Sheet2'!$D$2:$D$5,0))</f>
        <v>19</v>
      </c>
      <c r="G8" s="74">
        <f t="array" ref="G8">SUM(IF('TD Exec Data Sheet2'!$K$2:$K$5="Regression",'TD Exec Data Sheet2'!$F$2:$F$5,0))</f>
        <v>0</v>
      </c>
      <c r="H8" s="74">
        <f t="array" ref="H8">SUM(IF('TD Exec Data Sheet2'!$K$2:$K$5="Regression",'TD Exec Data Sheet2'!$E$2:$E$5,0))</f>
        <v>0</v>
      </c>
      <c r="I8" s="75">
        <f t="array" ref="I8">SUM(J8:L8)</f>
        <v>230</v>
      </c>
      <c r="J8" s="74">
        <f t="array" ref="J8">SUM(IF('TD Exec Data Sheet2'!$K$2:$K$5="Regression",'TD Exec Data Sheet2'!$G$2:$G$5,0))</f>
        <v>230</v>
      </c>
      <c r="K8" s="74">
        <f t="array" ref="K8">SUM(IF('TD Exec Data Sheet2'!$K$2:$K$5="Regression",'TD Exec Data Sheet2'!$H$2:$H$5,0))</f>
        <v>0</v>
      </c>
      <c r="L8" s="74">
        <f t="array" ref="L8">SUM(IF('TD Exec Data Sheet2'!$K$2:$K$5="Regression",'TD Exec Data Sheet2'!$C$2:$C$5,0))</f>
        <v>0</v>
      </c>
      <c r="M8" s="90" t="s">
        <v>55</v>
      </c>
      <c r="N8" s="123"/>
      <c r="O8" s="123"/>
      <c r="P8" s="125"/>
      <c r="Q8" s="56"/>
      <c r="R8" s="56"/>
      <c r="S8" s="56"/>
      <c r="T8" s="83"/>
      <c r="U8" s="83"/>
      <c r="V8" s="7"/>
      <c r="W8" s="56"/>
      <c r="X8" s="56"/>
      <c r="Y8" s="56"/>
      <c r="Z8" s="83"/>
      <c r="AA8" s="83"/>
      <c r="AB8" s="7"/>
      <c r="AC8" s="56"/>
      <c r="AD8" s="56"/>
      <c r="AE8" s="56"/>
      <c r="AF8" s="83"/>
      <c r="AG8" s="83"/>
      <c r="AH8" s="7"/>
      <c r="AI8" s="56"/>
      <c r="AJ8" s="56"/>
      <c r="AK8" s="56"/>
      <c r="AL8" s="83"/>
      <c r="AM8" s="83"/>
      <c r="AN8" s="7"/>
      <c r="AO8" s="56"/>
    </row>
    <row r="9" spans="1:41" s="92" customFormat="1" ht="14.25" customHeight="1" x14ac:dyDescent="0.2">
      <c r="A9" s="262"/>
      <c r="B9" s="268"/>
      <c r="C9" s="76"/>
      <c r="D9" s="76"/>
      <c r="E9" s="77">
        <f>IF(E8&gt;0,E8/$D8,"0%")</f>
        <v>1.5810276679841896E-2</v>
      </c>
      <c r="F9" s="77">
        <f>IF(F8&gt;0,F8/$D8,"0%")</f>
        <v>7.5098814229249009E-2</v>
      </c>
      <c r="G9" s="77" t="str">
        <f>IF(G8&gt;0,G8/$D8,"0%")</f>
        <v>0%</v>
      </c>
      <c r="H9" s="77" t="str">
        <f>IF(H8&gt;0,H8/$D8,"0%")</f>
        <v>0%</v>
      </c>
      <c r="I9" s="77">
        <f t="array" ref="I9">IF(I8&gt;0,I8/(D8-SUM(E8:F8)),"0%")</f>
        <v>1</v>
      </c>
      <c r="J9" s="77">
        <f>IF($I8&gt;0,J8/$I8,"0%")</f>
        <v>1</v>
      </c>
      <c r="K9" s="77">
        <f>IF($I8&gt;0,K8/$I8,"0%")</f>
        <v>0</v>
      </c>
      <c r="L9" s="77">
        <f>IF($I8&gt;0,L8/$I8,"0%")</f>
        <v>0</v>
      </c>
      <c r="M9" s="91"/>
      <c r="N9" s="123"/>
      <c r="O9" s="123"/>
      <c r="P9" s="125"/>
      <c r="Q9" s="56"/>
      <c r="R9" s="56"/>
      <c r="S9" s="56"/>
      <c r="T9" s="83"/>
      <c r="U9" s="83"/>
      <c r="V9" s="7"/>
      <c r="W9" s="56"/>
      <c r="X9" s="56"/>
      <c r="Y9" s="56"/>
      <c r="Z9" s="83"/>
      <c r="AA9" s="83"/>
      <c r="AB9" s="7"/>
      <c r="AC9" s="56"/>
      <c r="AD9" s="56"/>
      <c r="AE9" s="56"/>
      <c r="AF9" s="83"/>
      <c r="AG9" s="83"/>
      <c r="AH9" s="7"/>
      <c r="AI9" s="56"/>
      <c r="AJ9" s="56"/>
      <c r="AK9" s="56"/>
      <c r="AL9" s="83"/>
      <c r="AM9" s="83"/>
      <c r="AN9" s="7"/>
      <c r="AO9" s="56"/>
    </row>
    <row r="10" spans="1:41" ht="22.5" customHeight="1" x14ac:dyDescent="0.2">
      <c r="A10" s="264"/>
      <c r="B10" s="266" t="s">
        <v>40</v>
      </c>
      <c r="C10" s="79"/>
      <c r="D10" s="78">
        <f>SUM(D4,D6,D8,D2)</f>
        <v>700</v>
      </c>
      <c r="E10" s="78">
        <f t="array" ref="E10">SUM(E4,E6,E8,E2)</f>
        <v>13</v>
      </c>
      <c r="F10" s="78">
        <f t="array" ref="F10">SUM(F4,F6,F8,F2)</f>
        <v>98</v>
      </c>
      <c r="G10" s="78">
        <f t="array" ref="G10">SUM(G4,G6,G8,G2)</f>
        <v>0</v>
      </c>
      <c r="H10" s="78">
        <f t="array" ref="H10">SUM(H4,H6,H8,H2)</f>
        <v>0</v>
      </c>
      <c r="I10" s="78">
        <f t="array" ref="I10">SUM(I4,I6,I8,I2)</f>
        <v>589</v>
      </c>
      <c r="J10" s="78">
        <f t="array" ref="J10">SUM(J4,J6,J8,J2)</f>
        <v>579</v>
      </c>
      <c r="K10" s="78">
        <f t="array" ref="K10">SUM(K4,K6,K8,K2)</f>
        <v>0</v>
      </c>
      <c r="L10" s="78">
        <f t="array" ref="L10">SUM(L4,L6,L8,L2)</f>
        <v>10</v>
      </c>
      <c r="M10" s="60" t="s">
        <v>55</v>
      </c>
      <c r="N10" s="123"/>
      <c r="O10" s="123"/>
      <c r="P10" s="125"/>
      <c r="T10" s="83"/>
      <c r="U10" s="83"/>
      <c r="V10" s="7"/>
      <c r="Z10" s="83"/>
      <c r="AA10" s="83"/>
      <c r="AB10" s="7"/>
      <c r="AF10" s="83"/>
      <c r="AG10" s="83"/>
      <c r="AH10" s="7"/>
      <c r="AL10" s="83"/>
      <c r="AM10" s="83"/>
      <c r="AN10" s="7"/>
    </row>
    <row r="11" spans="1:41" s="57" customFormat="1" ht="16.5" customHeight="1" x14ac:dyDescent="0.2">
      <c r="A11" s="265"/>
      <c r="B11" s="267"/>
      <c r="C11" s="81"/>
      <c r="D11" s="80"/>
      <c r="E11" s="82">
        <f>IF($D10&gt;0,E10/$D10,"0%")</f>
        <v>1.8571428571428572E-2</v>
      </c>
      <c r="F11" s="82">
        <f>IF($D10&gt;0,F10/$D10,"0%")</f>
        <v>0.14000000000000001</v>
      </c>
      <c r="G11" s="82">
        <f>IF($D10&gt;0,G10/$D10,"0%")</f>
        <v>0</v>
      </c>
      <c r="H11" s="82">
        <f>IF($D10&gt;0,H10/$D10,"0%")</f>
        <v>0</v>
      </c>
      <c r="I11" s="82">
        <f>IF($D10&gt;0,I10/(D10-SUM(E10:F10)),"0%")</f>
        <v>1</v>
      </c>
      <c r="J11" s="82">
        <f t="array" ref="J11">IF($I10&gt;0,J10/I10,"0%")</f>
        <v>0.98302207130730046</v>
      </c>
      <c r="K11" s="82">
        <f t="array" ref="K11">IF($I10&gt;0,K10/I10,"0%")</f>
        <v>0</v>
      </c>
      <c r="L11" s="82">
        <f t="array" ref="L11">IF($I10&gt;0,L10/I10,"0%")</f>
        <v>1.6977928692699491E-2</v>
      </c>
      <c r="M11" s="61"/>
      <c r="N11" s="123"/>
      <c r="O11" s="123"/>
      <c r="P11" s="125"/>
      <c r="Q11" s="56"/>
      <c r="R11" s="56"/>
      <c r="S11" s="56"/>
      <c r="T11" s="83"/>
      <c r="U11" s="83"/>
      <c r="V11" s="7"/>
      <c r="W11" s="56"/>
      <c r="X11" s="56"/>
      <c r="Y11" s="56"/>
      <c r="Z11" s="83"/>
      <c r="AA11" s="83"/>
      <c r="AB11" s="7"/>
      <c r="AC11" s="56"/>
      <c r="AD11" s="56"/>
      <c r="AE11" s="56"/>
      <c r="AF11" s="83"/>
      <c r="AG11" s="83"/>
      <c r="AH11" s="7"/>
      <c r="AI11" s="56"/>
      <c r="AJ11" s="56"/>
      <c r="AK11" s="56"/>
      <c r="AL11" s="83"/>
      <c r="AM11" s="83"/>
      <c r="AN11" s="7"/>
      <c r="AO11" s="56"/>
    </row>
    <row r="12" spans="1:41" x14ac:dyDescent="0.2">
      <c r="B12" s="122"/>
      <c r="C12" s="123"/>
      <c r="D12" s="123"/>
      <c r="E12" s="124"/>
      <c r="F12" s="124"/>
      <c r="G12" s="124"/>
      <c r="H12" s="124"/>
      <c r="I12" s="124"/>
      <c r="J12" s="123"/>
      <c r="K12" s="123"/>
      <c r="L12" s="123"/>
      <c r="N12" s="126"/>
      <c r="O12" s="126"/>
      <c r="P12" s="126"/>
    </row>
    <row r="13" spans="1:41" x14ac:dyDescent="0.2">
      <c r="B13" s="122"/>
      <c r="C13" s="123"/>
      <c r="D13" s="123"/>
      <c r="E13" s="124"/>
      <c r="F13" s="124"/>
      <c r="G13" s="124"/>
      <c r="H13" s="124"/>
      <c r="I13" s="124"/>
      <c r="J13" s="123"/>
      <c r="K13" s="123"/>
      <c r="L13" s="123"/>
      <c r="N13" s="126"/>
      <c r="O13" s="126"/>
      <c r="P13" s="126"/>
    </row>
    <row r="14" spans="1:41" x14ac:dyDescent="0.2">
      <c r="B14" s="122"/>
      <c r="C14" s="123"/>
      <c r="D14" s="123"/>
      <c r="E14" s="124"/>
      <c r="F14" s="124"/>
      <c r="G14" s="124"/>
      <c r="H14" s="124"/>
      <c r="I14" s="124"/>
      <c r="J14" s="123"/>
      <c r="K14" s="123"/>
      <c r="L14" s="123"/>
      <c r="N14" s="126"/>
      <c r="O14" s="126"/>
      <c r="P14" s="126"/>
    </row>
    <row r="15" spans="1:41" x14ac:dyDescent="0.2">
      <c r="B15" s="122"/>
      <c r="C15" s="123"/>
      <c r="D15" s="123"/>
      <c r="E15" s="124"/>
      <c r="F15" s="124"/>
      <c r="G15" s="124"/>
      <c r="H15" s="124"/>
      <c r="I15" s="124"/>
      <c r="J15" s="123"/>
      <c r="K15" s="123"/>
      <c r="L15" s="123"/>
      <c r="N15" s="126"/>
      <c r="O15" s="126"/>
      <c r="P15" s="126"/>
    </row>
    <row r="16" spans="1:41" x14ac:dyDescent="0.2">
      <c r="B16" s="122"/>
      <c r="C16" s="123"/>
      <c r="D16" s="123"/>
      <c r="E16" s="124"/>
      <c r="F16" s="124"/>
      <c r="G16" s="124"/>
      <c r="H16" s="124"/>
      <c r="I16" s="124"/>
      <c r="J16" s="123"/>
      <c r="K16" s="123"/>
      <c r="L16" s="123"/>
      <c r="N16" s="126"/>
      <c r="O16" s="126"/>
      <c r="P16" s="126"/>
    </row>
    <row r="17" spans="2:16" x14ac:dyDescent="0.2">
      <c r="B17" s="122"/>
      <c r="C17" s="123"/>
      <c r="D17" s="123"/>
      <c r="E17" s="124"/>
      <c r="F17" s="124"/>
      <c r="G17" s="124"/>
      <c r="H17" s="124"/>
      <c r="I17" s="124"/>
      <c r="J17" s="123"/>
      <c r="K17" s="123"/>
      <c r="L17" s="123"/>
      <c r="N17" s="126"/>
      <c r="O17" s="126"/>
      <c r="P17" s="126"/>
    </row>
    <row r="18" spans="2:16" x14ac:dyDescent="0.2">
      <c r="B18" s="122"/>
      <c r="C18" s="123"/>
      <c r="D18" s="123"/>
      <c r="E18" s="124"/>
      <c r="F18" s="124"/>
      <c r="G18" s="124"/>
      <c r="H18" s="124"/>
      <c r="I18" s="124"/>
      <c r="J18" s="123"/>
      <c r="K18" s="123"/>
      <c r="L18" s="123"/>
      <c r="N18" s="126"/>
      <c r="O18" s="126"/>
      <c r="P18" s="126"/>
    </row>
    <row r="19" spans="2:16" x14ac:dyDescent="0.2">
      <c r="B19" s="122"/>
      <c r="C19" s="123"/>
      <c r="D19" s="123"/>
      <c r="E19" s="124"/>
      <c r="F19" s="124"/>
      <c r="G19" s="124"/>
      <c r="H19" s="124"/>
      <c r="I19" s="124"/>
      <c r="J19" s="123"/>
      <c r="K19" s="123"/>
      <c r="L19" s="123"/>
      <c r="N19" s="126"/>
      <c r="O19" s="126"/>
      <c r="P19" s="126"/>
    </row>
    <row r="20" spans="2:16" x14ac:dyDescent="0.2">
      <c r="B20" s="122"/>
      <c r="C20" s="123"/>
      <c r="D20" s="123"/>
      <c r="E20" s="124"/>
      <c r="F20" s="124"/>
      <c r="G20" s="124"/>
      <c r="H20" s="124"/>
      <c r="I20" s="124"/>
      <c r="J20" s="123"/>
      <c r="K20" s="123"/>
      <c r="L20" s="123"/>
      <c r="N20" s="126"/>
      <c r="O20" s="126"/>
      <c r="P20" s="126"/>
    </row>
    <row r="21" spans="2:16" x14ac:dyDescent="0.2">
      <c r="B21" s="122"/>
      <c r="C21" s="123"/>
      <c r="D21" s="123"/>
      <c r="E21" s="124"/>
      <c r="F21" s="124"/>
      <c r="G21" s="124"/>
      <c r="H21" s="124"/>
      <c r="I21" s="124"/>
      <c r="J21" s="123"/>
      <c r="K21" s="123"/>
      <c r="L21" s="123"/>
      <c r="N21" s="126"/>
      <c r="O21" s="126"/>
      <c r="P21" s="126"/>
    </row>
    <row r="22" spans="2:16" x14ac:dyDescent="0.2">
      <c r="B22" s="122"/>
      <c r="C22" s="123"/>
      <c r="D22" s="123"/>
      <c r="E22" s="124"/>
      <c r="F22" s="124"/>
      <c r="G22" s="124"/>
      <c r="H22" s="124"/>
      <c r="I22" s="124"/>
      <c r="J22" s="123"/>
      <c r="K22" s="123"/>
      <c r="L22" s="123"/>
      <c r="N22" s="126"/>
      <c r="O22" s="126"/>
      <c r="P22" s="126"/>
    </row>
    <row r="23" spans="2:16" x14ac:dyDescent="0.2">
      <c r="B23" s="122"/>
      <c r="C23" s="123"/>
      <c r="D23" s="123"/>
      <c r="E23" s="124"/>
      <c r="F23" s="124"/>
      <c r="G23" s="124"/>
      <c r="H23" s="124"/>
      <c r="I23" s="124"/>
      <c r="J23" s="123"/>
      <c r="K23" s="123"/>
      <c r="L23" s="123"/>
      <c r="N23" s="126"/>
      <c r="O23" s="126"/>
      <c r="P23" s="126"/>
    </row>
    <row r="24" spans="2:16" x14ac:dyDescent="0.2">
      <c r="B24" s="122"/>
      <c r="C24" s="123"/>
      <c r="D24" s="123"/>
      <c r="E24" s="124"/>
      <c r="F24" s="124"/>
      <c r="G24" s="124"/>
      <c r="H24" s="124"/>
      <c r="I24" s="124"/>
      <c r="J24" s="123"/>
      <c r="K24" s="123"/>
      <c r="L24" s="123"/>
      <c r="N24" s="126"/>
      <c r="O24" s="126"/>
      <c r="P24" s="126"/>
    </row>
    <row r="25" spans="2:16" x14ac:dyDescent="0.2">
      <c r="B25" s="122"/>
      <c r="C25" s="123"/>
      <c r="D25" s="123"/>
      <c r="E25" s="124"/>
      <c r="F25" s="124"/>
      <c r="G25" s="124"/>
      <c r="H25" s="124"/>
      <c r="I25" s="124"/>
      <c r="J25" s="123"/>
      <c r="K25" s="123"/>
      <c r="L25" s="123"/>
      <c r="N25" s="126"/>
      <c r="O25" s="126"/>
      <c r="P25" s="126"/>
    </row>
    <row r="26" spans="2:16" x14ac:dyDescent="0.2">
      <c r="B26" s="122"/>
      <c r="C26" s="123"/>
      <c r="D26" s="123"/>
      <c r="E26" s="124"/>
      <c r="F26" s="124"/>
      <c r="G26" s="124"/>
      <c r="H26" s="124"/>
      <c r="I26" s="124"/>
      <c r="J26" s="123"/>
      <c r="K26" s="123"/>
      <c r="L26" s="123"/>
      <c r="N26" s="126"/>
      <c r="O26" s="126"/>
      <c r="P26" s="126"/>
    </row>
    <row r="27" spans="2:16" x14ac:dyDescent="0.2">
      <c r="B27" s="122"/>
      <c r="C27" s="123"/>
      <c r="D27" s="123"/>
      <c r="E27" s="124"/>
      <c r="F27" s="124"/>
      <c r="G27" s="124"/>
      <c r="H27" s="124"/>
      <c r="I27" s="124"/>
      <c r="J27" s="123"/>
      <c r="K27" s="123"/>
      <c r="L27" s="123"/>
    </row>
    <row r="28" spans="2:16" x14ac:dyDescent="0.2">
      <c r="B28" s="122"/>
      <c r="C28" s="123"/>
      <c r="D28" s="123"/>
      <c r="E28" s="124"/>
      <c r="F28" s="124"/>
      <c r="G28" s="124"/>
      <c r="H28" s="124"/>
      <c r="I28" s="124"/>
      <c r="J28" s="123"/>
      <c r="K28" s="123"/>
      <c r="L28" s="123"/>
    </row>
    <row r="29" spans="2:16" x14ac:dyDescent="0.2">
      <c r="B29" s="122"/>
      <c r="C29" s="123"/>
      <c r="D29" s="123"/>
      <c r="E29" s="124"/>
      <c r="F29" s="124"/>
      <c r="G29" s="124"/>
      <c r="H29" s="124"/>
      <c r="I29" s="124"/>
      <c r="J29" s="123"/>
      <c r="K29" s="123"/>
      <c r="L29" s="123"/>
    </row>
    <row r="30" spans="2:16" x14ac:dyDescent="0.2">
      <c r="B30" s="122"/>
      <c r="C30" s="123"/>
      <c r="D30" s="123"/>
      <c r="E30" s="124"/>
      <c r="F30" s="124"/>
      <c r="G30" s="124"/>
      <c r="H30" s="124"/>
      <c r="I30" s="124"/>
      <c r="J30" s="123"/>
      <c r="K30" s="123"/>
      <c r="L30" s="123"/>
    </row>
    <row r="31" spans="2:16" x14ac:dyDescent="0.2">
      <c r="B31" s="122"/>
      <c r="C31" s="123"/>
      <c r="D31" s="123"/>
      <c r="E31" s="124"/>
      <c r="F31" s="124"/>
      <c r="G31" s="124"/>
      <c r="H31" s="124"/>
      <c r="I31" s="124"/>
      <c r="J31" s="123"/>
      <c r="K31" s="123"/>
      <c r="L31" s="123"/>
    </row>
    <row r="32" spans="2:16" x14ac:dyDescent="0.2">
      <c r="B32" s="122"/>
      <c r="C32" s="123"/>
      <c r="D32" s="123"/>
      <c r="E32" s="124"/>
      <c r="F32" s="124"/>
      <c r="G32" s="124"/>
      <c r="H32" s="124"/>
      <c r="I32" s="124"/>
      <c r="J32" s="123"/>
      <c r="K32" s="123"/>
      <c r="L32" s="123"/>
    </row>
  </sheetData>
  <mergeCells count="10">
    <mergeCell ref="A2:A3"/>
    <mergeCell ref="B2:B3"/>
    <mergeCell ref="A10:A11"/>
    <mergeCell ref="B10:B11"/>
    <mergeCell ref="B6:B7"/>
    <mergeCell ref="A4:A5"/>
    <mergeCell ref="B4:B5"/>
    <mergeCell ref="A6:A7"/>
    <mergeCell ref="A8:A9"/>
    <mergeCell ref="B8:B9"/>
  </mergeCells>
  <phoneticPr fontId="0" type="noConversion"/>
  <printOptions horizontalCentered="1"/>
  <pageMargins left="0.25" right="0.25" top="1" bottom="0.5" header="0.5" footer="0.5"/>
  <pageSetup scale="79" orientation="landscape" r:id="rId1"/>
  <headerFooter alignWithMargins="0">
    <oddHeader>&amp;C&amp;"Arial,Bold"&amp;12FirstWindow Daily Status Report</oddHeader>
    <oddFooter>&amp;L&amp;D&amp;R&amp;P of &amp;N</oddFooter>
  </headerFooter>
  <ignoredErrors>
    <ignoredError sqref="E4:H4 J4:L4 E8:H8 J6:L6 E6:H6 E5:H5 E7:H7 J5:L5 J7:L7 J8:L8 I4 I6 I8 I3 I5 I7 I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zoomScale="75" zoomScaleNormal="75" zoomScaleSheetLayoutView="55" workbookViewId="0">
      <pane ySplit="1" topLeftCell="A29" activePane="bottomLeft" state="frozen"/>
      <selection activeCell="J10" sqref="J10"/>
      <selection pane="bottomLeft" activeCell="A44" sqref="A44"/>
    </sheetView>
  </sheetViews>
  <sheetFormatPr defaultRowHeight="12.75" x14ac:dyDescent="0.2"/>
  <cols>
    <col min="1" max="1" width="17" style="7" customWidth="1"/>
    <col min="2" max="2" width="15.42578125" style="8" bestFit="1" customWidth="1"/>
    <col min="3" max="3" width="13.28515625" style="8" customWidth="1"/>
    <col min="4" max="4" width="13" style="8" customWidth="1"/>
    <col min="5" max="5" width="14.140625" style="9" customWidth="1"/>
    <col min="6" max="6" width="11.7109375" style="8" customWidth="1"/>
    <col min="7" max="9" width="13.42578125" style="8" customWidth="1"/>
    <col min="10" max="10" width="11" style="9" customWidth="1"/>
    <col min="11" max="11" width="11.140625" style="8" bestFit="1" customWidth="1"/>
    <col min="12" max="12" width="39.28515625" style="6" customWidth="1"/>
    <col min="13" max="16384" width="9.140625" style="6"/>
  </cols>
  <sheetData>
    <row r="1" spans="1:13" ht="70.5" customHeight="1" thickBot="1" x14ac:dyDescent="0.25">
      <c r="A1" s="25" t="s">
        <v>56</v>
      </c>
      <c r="B1" s="26" t="s">
        <v>61</v>
      </c>
      <c r="C1" s="25" t="s">
        <v>49</v>
      </c>
      <c r="D1" s="25" t="s">
        <v>36</v>
      </c>
      <c r="E1" s="26" t="s">
        <v>51</v>
      </c>
      <c r="F1" s="25" t="s">
        <v>50</v>
      </c>
      <c r="G1" s="25" t="s">
        <v>53</v>
      </c>
      <c r="H1" s="26" t="s">
        <v>52</v>
      </c>
      <c r="I1" s="25" t="s">
        <v>63</v>
      </c>
      <c r="J1" s="25" t="s">
        <v>37</v>
      </c>
      <c r="K1" s="26" t="s">
        <v>57</v>
      </c>
      <c r="L1" s="25" t="s">
        <v>62</v>
      </c>
    </row>
    <row r="2" spans="1:13" s="10" customFormat="1" ht="30" customHeight="1" x14ac:dyDescent="0.2">
      <c r="A2" s="269" t="s">
        <v>180</v>
      </c>
      <c r="B2" s="271">
        <v>121</v>
      </c>
      <c r="C2" s="105">
        <v>0</v>
      </c>
      <c r="D2" s="106">
        <v>0</v>
      </c>
      <c r="E2" s="106">
        <v>0</v>
      </c>
      <c r="F2" s="106">
        <v>0</v>
      </c>
      <c r="G2" s="107">
        <v>121</v>
      </c>
      <c r="H2" s="107">
        <v>0</v>
      </c>
      <c r="I2" s="107">
        <v>0</v>
      </c>
      <c r="J2" s="108">
        <v>0</v>
      </c>
      <c r="K2" s="107">
        <v>0</v>
      </c>
      <c r="L2" s="272"/>
      <c r="M2" s="12"/>
    </row>
    <row r="3" spans="1:13" s="10" customFormat="1" ht="24.75" customHeight="1" x14ac:dyDescent="0.2">
      <c r="A3" s="270"/>
      <c r="B3" s="270"/>
      <c r="C3" s="109">
        <f>C2/B2</f>
        <v>0</v>
      </c>
      <c r="D3" s="109">
        <f>D2/B2</f>
        <v>0</v>
      </c>
      <c r="E3" s="109">
        <f>E2/B2</f>
        <v>0</v>
      </c>
      <c r="F3" s="109">
        <f>F2/B2</f>
        <v>0</v>
      </c>
      <c r="G3" s="109">
        <f>G2/B2</f>
        <v>1</v>
      </c>
      <c r="H3" s="109">
        <f>H2/G2</f>
        <v>0</v>
      </c>
      <c r="I3" s="109">
        <f>I2/G2</f>
        <v>0</v>
      </c>
      <c r="J3" s="109">
        <f>J2/G2</f>
        <v>0</v>
      </c>
      <c r="K3" s="109"/>
      <c r="L3" s="273"/>
      <c r="M3" s="12"/>
    </row>
    <row r="4" spans="1:13" s="10" customFormat="1" ht="30" customHeight="1" x14ac:dyDescent="0.2">
      <c r="A4" s="274" t="s">
        <v>182</v>
      </c>
      <c r="B4" s="276">
        <v>698</v>
      </c>
      <c r="C4" s="197">
        <v>0</v>
      </c>
      <c r="D4" s="198">
        <v>0</v>
      </c>
      <c r="E4" s="198">
        <v>0</v>
      </c>
      <c r="F4" s="198">
        <v>696</v>
      </c>
      <c r="G4" s="199">
        <v>2</v>
      </c>
      <c r="H4" s="199">
        <v>2</v>
      </c>
      <c r="I4" s="199">
        <v>0</v>
      </c>
      <c r="J4" s="200">
        <v>0</v>
      </c>
      <c r="K4" s="199">
        <v>2</v>
      </c>
      <c r="L4" s="277"/>
      <c r="M4" s="12"/>
    </row>
    <row r="5" spans="1:13" s="10" customFormat="1" ht="24.75" customHeight="1" x14ac:dyDescent="0.2">
      <c r="A5" s="275"/>
      <c r="B5" s="275"/>
      <c r="C5" s="201">
        <f>C4/B4</f>
        <v>0</v>
      </c>
      <c r="D5" s="201">
        <f>D4/B4</f>
        <v>0</v>
      </c>
      <c r="E5" s="201">
        <f>E4/B4</f>
        <v>0</v>
      </c>
      <c r="F5" s="201">
        <f>F4/B4</f>
        <v>0.99713467048710602</v>
      </c>
      <c r="G5" s="201">
        <f>G4/B4</f>
        <v>2.8653295128939827E-3</v>
      </c>
      <c r="H5" s="201">
        <f>H4/G4</f>
        <v>1</v>
      </c>
      <c r="I5" s="201">
        <f>I4/G4</f>
        <v>0</v>
      </c>
      <c r="J5" s="201">
        <f>J4/G4</f>
        <v>0</v>
      </c>
      <c r="K5" s="201"/>
      <c r="L5" s="278"/>
      <c r="M5" s="12"/>
    </row>
    <row r="6" spans="1:13" s="10" customFormat="1" ht="30" customHeight="1" x14ac:dyDescent="0.2">
      <c r="A6" s="269" t="s">
        <v>185</v>
      </c>
      <c r="B6" s="271">
        <v>987</v>
      </c>
      <c r="C6" s="105">
        <v>0</v>
      </c>
      <c r="D6" s="106">
        <v>0</v>
      </c>
      <c r="E6" s="106">
        <v>2</v>
      </c>
      <c r="F6" s="106">
        <v>958</v>
      </c>
      <c r="G6" s="107">
        <v>27</v>
      </c>
      <c r="H6" s="107">
        <v>27</v>
      </c>
      <c r="I6" s="107">
        <v>0</v>
      </c>
      <c r="J6" s="108">
        <v>0</v>
      </c>
      <c r="K6" s="107">
        <v>25</v>
      </c>
      <c r="L6" s="272"/>
      <c r="M6" s="12"/>
    </row>
    <row r="7" spans="1:13" s="10" customFormat="1" ht="24.75" customHeight="1" x14ac:dyDescent="0.2">
      <c r="A7" s="270"/>
      <c r="B7" s="270"/>
      <c r="C7" s="109">
        <f>C6/B6</f>
        <v>0</v>
      </c>
      <c r="D7" s="109">
        <f>D6/B6</f>
        <v>0</v>
      </c>
      <c r="E7" s="109">
        <f>E6/B6</f>
        <v>2.0263424518743669E-3</v>
      </c>
      <c r="F7" s="109">
        <f>F6/B6</f>
        <v>0.97061803444782169</v>
      </c>
      <c r="G7" s="109">
        <f>G6/B6</f>
        <v>2.7355623100303952E-2</v>
      </c>
      <c r="H7" s="109">
        <f>H6/G6</f>
        <v>1</v>
      </c>
      <c r="I7" s="109">
        <f>I6/G6</f>
        <v>0</v>
      </c>
      <c r="J7" s="109">
        <f>J6/G6</f>
        <v>0</v>
      </c>
      <c r="K7" s="109"/>
      <c r="L7" s="273"/>
      <c r="M7" s="12"/>
    </row>
    <row r="8" spans="1:13" s="10" customFormat="1" ht="30" customHeight="1" x14ac:dyDescent="0.2">
      <c r="A8" s="283" t="s">
        <v>197</v>
      </c>
      <c r="B8" s="279">
        <v>651</v>
      </c>
      <c r="C8" s="206">
        <v>0</v>
      </c>
      <c r="D8" s="207">
        <v>0</v>
      </c>
      <c r="E8" s="207">
        <v>5</v>
      </c>
      <c r="F8" s="207">
        <v>599</v>
      </c>
      <c r="G8" s="208">
        <v>47</v>
      </c>
      <c r="H8" s="208">
        <v>47</v>
      </c>
      <c r="I8" s="208">
        <v>0</v>
      </c>
      <c r="J8" s="209">
        <v>0</v>
      </c>
      <c r="K8" s="208">
        <v>20</v>
      </c>
      <c r="L8" s="281"/>
      <c r="M8" s="12"/>
    </row>
    <row r="9" spans="1:13" s="10" customFormat="1" ht="24.75" customHeight="1" x14ac:dyDescent="0.2">
      <c r="A9" s="280"/>
      <c r="B9" s="280"/>
      <c r="C9" s="210">
        <f>C8/B8</f>
        <v>0</v>
      </c>
      <c r="D9" s="210">
        <f>D8/B8</f>
        <v>0</v>
      </c>
      <c r="E9" s="210">
        <f>E8/B8</f>
        <v>7.6804915514592934E-3</v>
      </c>
      <c r="F9" s="210">
        <f>F8/B8</f>
        <v>0.92012288786482332</v>
      </c>
      <c r="G9" s="210">
        <f>G8/B8</f>
        <v>7.2196620583717355E-2</v>
      </c>
      <c r="H9" s="210">
        <f>H8/G8</f>
        <v>1</v>
      </c>
      <c r="I9" s="210">
        <f>I8/G8</f>
        <v>0</v>
      </c>
      <c r="J9" s="210">
        <f>J8/G8</f>
        <v>0</v>
      </c>
      <c r="K9" s="210"/>
      <c r="L9" s="282"/>
      <c r="M9" s="12"/>
    </row>
    <row r="10" spans="1:13" s="10" customFormat="1" ht="30" customHeight="1" x14ac:dyDescent="0.2">
      <c r="A10" s="269" t="s">
        <v>205</v>
      </c>
      <c r="B10" s="271">
        <v>651</v>
      </c>
      <c r="C10" s="105">
        <v>0</v>
      </c>
      <c r="D10" s="106">
        <v>0</v>
      </c>
      <c r="E10" s="106">
        <v>11</v>
      </c>
      <c r="F10" s="106">
        <v>568</v>
      </c>
      <c r="G10" s="107">
        <v>72</v>
      </c>
      <c r="H10" s="107">
        <v>72</v>
      </c>
      <c r="I10" s="107">
        <v>0</v>
      </c>
      <c r="J10" s="108">
        <v>0</v>
      </c>
      <c r="K10" s="107">
        <v>25</v>
      </c>
      <c r="L10" s="272"/>
      <c r="M10" s="12"/>
    </row>
    <row r="11" spans="1:13" s="10" customFormat="1" ht="24.75" customHeight="1" x14ac:dyDescent="0.2">
      <c r="A11" s="270"/>
      <c r="B11" s="270"/>
      <c r="C11" s="109">
        <f>C10/B10</f>
        <v>0</v>
      </c>
      <c r="D11" s="109">
        <f>D10/B10</f>
        <v>0</v>
      </c>
      <c r="E11" s="109">
        <f>E10/B10</f>
        <v>1.6897081413210446E-2</v>
      </c>
      <c r="F11" s="109">
        <f>F10/B10</f>
        <v>0.87250384024577576</v>
      </c>
      <c r="G11" s="109">
        <f>G10/B10</f>
        <v>0.11059907834101383</v>
      </c>
      <c r="H11" s="109">
        <f>H10/G10</f>
        <v>1</v>
      </c>
      <c r="I11" s="109">
        <f>I10/G10</f>
        <v>0</v>
      </c>
      <c r="J11" s="109">
        <f>J10/G10</f>
        <v>0</v>
      </c>
      <c r="K11" s="109"/>
      <c r="L11" s="273"/>
      <c r="M11" s="12"/>
    </row>
    <row r="12" spans="1:13" s="10" customFormat="1" ht="30" customHeight="1" x14ac:dyDescent="0.2">
      <c r="A12" s="274" t="s">
        <v>206</v>
      </c>
      <c r="B12" s="276">
        <v>651</v>
      </c>
      <c r="C12" s="197">
        <v>0</v>
      </c>
      <c r="D12" s="198">
        <v>0</v>
      </c>
      <c r="E12" s="198">
        <v>19</v>
      </c>
      <c r="F12" s="198">
        <v>514</v>
      </c>
      <c r="G12" s="199">
        <v>118</v>
      </c>
      <c r="H12" s="199">
        <v>116</v>
      </c>
      <c r="I12" s="199">
        <v>0</v>
      </c>
      <c r="J12" s="200">
        <v>2</v>
      </c>
      <c r="K12" s="199">
        <v>46</v>
      </c>
      <c r="L12" s="277"/>
      <c r="M12" s="12"/>
    </row>
    <row r="13" spans="1:13" s="10" customFormat="1" ht="24.75" customHeight="1" x14ac:dyDescent="0.2">
      <c r="A13" s="275"/>
      <c r="B13" s="275"/>
      <c r="C13" s="201">
        <f>C12/B12</f>
        <v>0</v>
      </c>
      <c r="D13" s="201">
        <f>D12/B12</f>
        <v>0</v>
      </c>
      <c r="E13" s="201">
        <f>E12/B12</f>
        <v>2.9185867895545316E-2</v>
      </c>
      <c r="F13" s="201">
        <f>F12/B12</f>
        <v>0.78955453149001531</v>
      </c>
      <c r="G13" s="201">
        <f>G12/B12</f>
        <v>0.18125960061443933</v>
      </c>
      <c r="H13" s="201">
        <f>H12/G12</f>
        <v>0.98305084745762716</v>
      </c>
      <c r="I13" s="201">
        <f>I12/G12</f>
        <v>0</v>
      </c>
      <c r="J13" s="201">
        <f>J12/G12</f>
        <v>1.6949152542372881E-2</v>
      </c>
      <c r="K13" s="201"/>
      <c r="L13" s="278"/>
      <c r="M13" s="12"/>
    </row>
    <row r="14" spans="1:13" s="10" customFormat="1" ht="30" customHeight="1" x14ac:dyDescent="0.2">
      <c r="A14" s="269" t="s">
        <v>207</v>
      </c>
      <c r="B14" s="271">
        <v>656</v>
      </c>
      <c r="C14" s="105">
        <v>2</v>
      </c>
      <c r="D14" s="106">
        <v>23</v>
      </c>
      <c r="E14" s="106">
        <v>20</v>
      </c>
      <c r="F14" s="106">
        <v>484</v>
      </c>
      <c r="G14" s="107">
        <v>127</v>
      </c>
      <c r="H14" s="107">
        <v>123</v>
      </c>
      <c r="I14" s="107">
        <v>0</v>
      </c>
      <c r="J14" s="108">
        <v>4</v>
      </c>
      <c r="K14" s="107">
        <v>9</v>
      </c>
      <c r="L14" s="272"/>
      <c r="M14" s="12"/>
    </row>
    <row r="15" spans="1:13" s="10" customFormat="1" ht="24.75" customHeight="1" x14ac:dyDescent="0.2">
      <c r="A15" s="270"/>
      <c r="B15" s="270"/>
      <c r="C15" s="109">
        <f>C14/B14</f>
        <v>3.0487804878048782E-3</v>
      </c>
      <c r="D15" s="109">
        <f>D14/B14</f>
        <v>3.5060975609756101E-2</v>
      </c>
      <c r="E15" s="109">
        <f>E14/B14</f>
        <v>3.048780487804878E-2</v>
      </c>
      <c r="F15" s="109">
        <f>F14/B14</f>
        <v>0.73780487804878048</v>
      </c>
      <c r="G15" s="109">
        <f>G14/B14</f>
        <v>0.19359756097560976</v>
      </c>
      <c r="H15" s="109">
        <f>H14/G14</f>
        <v>0.96850393700787396</v>
      </c>
      <c r="I15" s="109">
        <f>I14/G14</f>
        <v>0</v>
      </c>
      <c r="J15" s="109">
        <f>J14/G14</f>
        <v>3.1496062992125984E-2</v>
      </c>
      <c r="K15" s="109"/>
      <c r="L15" s="273"/>
      <c r="M15" s="12"/>
    </row>
    <row r="16" spans="1:13" s="10" customFormat="1" ht="30" customHeight="1" x14ac:dyDescent="0.2">
      <c r="A16" s="274" t="s">
        <v>212</v>
      </c>
      <c r="B16" s="276">
        <v>687</v>
      </c>
      <c r="C16" s="197">
        <v>10</v>
      </c>
      <c r="D16" s="198">
        <v>0</v>
      </c>
      <c r="E16" s="198">
        <v>35</v>
      </c>
      <c r="F16" s="198">
        <v>473</v>
      </c>
      <c r="G16" s="199">
        <v>169</v>
      </c>
      <c r="H16" s="199">
        <v>166</v>
      </c>
      <c r="I16" s="199">
        <v>0</v>
      </c>
      <c r="J16" s="200">
        <v>3</v>
      </c>
      <c r="K16" s="199">
        <v>42</v>
      </c>
      <c r="L16" s="277"/>
      <c r="M16" s="12"/>
    </row>
    <row r="17" spans="1:13" s="10" customFormat="1" ht="24.75" customHeight="1" x14ac:dyDescent="0.2">
      <c r="A17" s="275"/>
      <c r="B17" s="275"/>
      <c r="C17" s="201">
        <f>C16/B16</f>
        <v>1.4556040756914119E-2</v>
      </c>
      <c r="D17" s="201">
        <f>D16/B16</f>
        <v>0</v>
      </c>
      <c r="E17" s="201">
        <f>E16/B16</f>
        <v>5.0946142649199416E-2</v>
      </c>
      <c r="F17" s="201">
        <f>F16/B16</f>
        <v>0.68850072780203786</v>
      </c>
      <c r="G17" s="201">
        <f>G16/B16</f>
        <v>0.24599708879184862</v>
      </c>
      <c r="H17" s="201">
        <f>H16/G16</f>
        <v>0.98224852071005919</v>
      </c>
      <c r="I17" s="201">
        <f>I16/G16</f>
        <v>0</v>
      </c>
      <c r="J17" s="201">
        <f>J16/G16</f>
        <v>1.7751479289940829E-2</v>
      </c>
      <c r="K17" s="201"/>
      <c r="L17" s="278"/>
      <c r="M17" s="12"/>
    </row>
    <row r="18" spans="1:13" s="10" customFormat="1" ht="30" customHeight="1" x14ac:dyDescent="0.2">
      <c r="A18" s="269" t="s">
        <v>216</v>
      </c>
      <c r="B18" s="271">
        <v>687</v>
      </c>
      <c r="C18" s="105">
        <v>22</v>
      </c>
      <c r="D18" s="106">
        <v>0</v>
      </c>
      <c r="E18" s="106">
        <v>37</v>
      </c>
      <c r="F18" s="106">
        <v>442</v>
      </c>
      <c r="G18" s="107">
        <v>186</v>
      </c>
      <c r="H18" s="107">
        <v>183</v>
      </c>
      <c r="I18" s="107">
        <v>0</v>
      </c>
      <c r="J18" s="108">
        <v>3</v>
      </c>
      <c r="K18" s="107">
        <v>17</v>
      </c>
      <c r="L18" s="272"/>
      <c r="M18" s="12"/>
    </row>
    <row r="19" spans="1:13" s="10" customFormat="1" ht="24.75" customHeight="1" x14ac:dyDescent="0.2">
      <c r="A19" s="270"/>
      <c r="B19" s="270"/>
      <c r="C19" s="109">
        <f>C18/B18</f>
        <v>3.2023289665211063E-2</v>
      </c>
      <c r="D19" s="109">
        <f>D18/B18</f>
        <v>0</v>
      </c>
      <c r="E19" s="109">
        <f>E18/B18</f>
        <v>5.3857350800582245E-2</v>
      </c>
      <c r="F19" s="109">
        <f>F18/B18</f>
        <v>0.64337700145560406</v>
      </c>
      <c r="G19" s="109">
        <f t="array" ref="G19">G18/(B18-SUM(C18:E18))</f>
        <v>0.29617834394904458</v>
      </c>
      <c r="H19" s="109">
        <f>H18/G18</f>
        <v>0.9838709677419355</v>
      </c>
      <c r="I19" s="109">
        <f>I18/G18</f>
        <v>0</v>
      </c>
      <c r="J19" s="109">
        <f>J18/G18</f>
        <v>1.6129032258064516E-2</v>
      </c>
      <c r="K19" s="109"/>
      <c r="L19" s="273"/>
      <c r="M19" s="12"/>
    </row>
    <row r="20" spans="1:13" s="10" customFormat="1" ht="30" customHeight="1" x14ac:dyDescent="0.2">
      <c r="A20" s="274" t="s">
        <v>221</v>
      </c>
      <c r="B20" s="276">
        <v>687</v>
      </c>
      <c r="C20" s="197">
        <v>22</v>
      </c>
      <c r="D20" s="198">
        <v>0</v>
      </c>
      <c r="E20" s="198">
        <v>38</v>
      </c>
      <c r="F20" s="198">
        <v>423</v>
      </c>
      <c r="G20" s="199">
        <v>204</v>
      </c>
      <c r="H20" s="199">
        <v>200</v>
      </c>
      <c r="I20" s="199">
        <v>0</v>
      </c>
      <c r="J20" s="200">
        <v>4</v>
      </c>
      <c r="K20" s="199">
        <v>18</v>
      </c>
      <c r="L20" s="277"/>
      <c r="M20" s="12"/>
    </row>
    <row r="21" spans="1:13" s="10" customFormat="1" ht="24.75" customHeight="1" x14ac:dyDescent="0.2">
      <c r="A21" s="275"/>
      <c r="B21" s="275"/>
      <c r="C21" s="201">
        <f>C20/B20</f>
        <v>3.2023289665211063E-2</v>
      </c>
      <c r="D21" s="201">
        <f>D20/B20</f>
        <v>0</v>
      </c>
      <c r="E21" s="201">
        <f>E20/B20</f>
        <v>5.5312954876273655E-2</v>
      </c>
      <c r="F21" s="201">
        <f>F20/B20</f>
        <v>0.61572052401746724</v>
      </c>
      <c r="G21" s="201">
        <f t="array" ref="G21">G20/(B20-SUM(C20:D20))</f>
        <v>0.30676691729323308</v>
      </c>
      <c r="H21" s="201">
        <f>H20/G20</f>
        <v>0.98039215686274506</v>
      </c>
      <c r="I21" s="201">
        <f>I20/G20</f>
        <v>0</v>
      </c>
      <c r="J21" s="201">
        <f>J20/G20</f>
        <v>1.9607843137254902E-2</v>
      </c>
      <c r="K21" s="201"/>
      <c r="L21" s="278"/>
      <c r="M21" s="12"/>
    </row>
    <row r="22" spans="1:13" s="10" customFormat="1" ht="30" customHeight="1" x14ac:dyDescent="0.2">
      <c r="A22" s="269" t="s">
        <v>224</v>
      </c>
      <c r="B22" s="271">
        <v>690</v>
      </c>
      <c r="C22" s="105">
        <v>22</v>
      </c>
      <c r="D22" s="106">
        <v>0</v>
      </c>
      <c r="E22" s="106">
        <v>53</v>
      </c>
      <c r="F22" s="106">
        <v>361</v>
      </c>
      <c r="G22" s="107">
        <v>254</v>
      </c>
      <c r="H22" s="107">
        <v>250</v>
      </c>
      <c r="I22" s="107">
        <v>0</v>
      </c>
      <c r="J22" s="108">
        <v>4</v>
      </c>
      <c r="K22" s="107">
        <v>50</v>
      </c>
      <c r="L22" s="272"/>
      <c r="M22" s="12"/>
    </row>
    <row r="23" spans="1:13" s="10" customFormat="1" ht="24.75" customHeight="1" x14ac:dyDescent="0.2">
      <c r="A23" s="270"/>
      <c r="B23" s="270"/>
      <c r="C23" s="109">
        <f>C22/B22</f>
        <v>3.1884057971014491E-2</v>
      </c>
      <c r="D23" s="109">
        <f>D22/B22</f>
        <v>0</v>
      </c>
      <c r="E23" s="109">
        <f>E22/B22</f>
        <v>7.6811594202898556E-2</v>
      </c>
      <c r="F23" s="109">
        <f>F22/B22</f>
        <v>0.52318840579710146</v>
      </c>
      <c r="G23" s="109">
        <f t="array" ref="G23">G22/(B22-SUM(C22:D22))</f>
        <v>0.38023952095808383</v>
      </c>
      <c r="H23" s="109">
        <f>H22/G22</f>
        <v>0.98425196850393704</v>
      </c>
      <c r="I23" s="109">
        <f>I22/G22</f>
        <v>0</v>
      </c>
      <c r="J23" s="109">
        <f>J22/G22</f>
        <v>1.5748031496062992E-2</v>
      </c>
      <c r="K23" s="109"/>
      <c r="L23" s="273"/>
      <c r="M23" s="12"/>
    </row>
    <row r="24" spans="1:13" s="10" customFormat="1" ht="30" customHeight="1" x14ac:dyDescent="0.2">
      <c r="A24" s="274" t="s">
        <v>225</v>
      </c>
      <c r="B24" s="276">
        <v>709</v>
      </c>
      <c r="C24" s="197">
        <v>41</v>
      </c>
      <c r="D24" s="198">
        <v>0</v>
      </c>
      <c r="E24" s="198">
        <v>42</v>
      </c>
      <c r="F24" s="198">
        <v>335</v>
      </c>
      <c r="G24" s="199">
        <v>291</v>
      </c>
      <c r="H24" s="199">
        <v>287</v>
      </c>
      <c r="I24" s="199">
        <v>0</v>
      </c>
      <c r="J24" s="200">
        <v>4</v>
      </c>
      <c r="K24" s="199">
        <v>37</v>
      </c>
      <c r="L24" s="277"/>
      <c r="M24" s="12"/>
    </row>
    <row r="25" spans="1:13" s="10" customFormat="1" ht="24.75" customHeight="1" x14ac:dyDescent="0.2">
      <c r="A25" s="275"/>
      <c r="B25" s="275"/>
      <c r="C25" s="201">
        <f>C24/B24</f>
        <v>5.7827926657263752E-2</v>
      </c>
      <c r="D25" s="201">
        <f>D24/B24</f>
        <v>0</v>
      </c>
      <c r="E25" s="201">
        <f>E24/B24</f>
        <v>5.9238363892806768E-2</v>
      </c>
      <c r="F25" s="201">
        <f>F24/B24</f>
        <v>0.47249647390691113</v>
      </c>
      <c r="G25" s="201">
        <f t="array" ref="G25">G24/(B24-SUM(C24:D24))</f>
        <v>0.43562874251497008</v>
      </c>
      <c r="H25" s="201">
        <f>H24/G24</f>
        <v>0.9862542955326461</v>
      </c>
      <c r="I25" s="201">
        <f>I24/G24</f>
        <v>0</v>
      </c>
      <c r="J25" s="201">
        <f>J24/G24</f>
        <v>1.3745704467353952E-2</v>
      </c>
      <c r="K25" s="201"/>
      <c r="L25" s="278"/>
      <c r="M25" s="12"/>
    </row>
    <row r="26" spans="1:13" s="10" customFormat="1" ht="30" customHeight="1" x14ac:dyDescent="0.2">
      <c r="A26" s="269" t="s">
        <v>229</v>
      </c>
      <c r="B26" s="271">
        <v>715</v>
      </c>
      <c r="C26" s="105">
        <v>48</v>
      </c>
      <c r="D26" s="106">
        <v>0</v>
      </c>
      <c r="E26" s="106">
        <v>41</v>
      </c>
      <c r="F26" s="106">
        <v>297</v>
      </c>
      <c r="G26" s="107">
        <v>329</v>
      </c>
      <c r="H26" s="107">
        <v>323</v>
      </c>
      <c r="I26" s="107">
        <v>0</v>
      </c>
      <c r="J26" s="108">
        <v>6</v>
      </c>
      <c r="K26" s="107">
        <v>38</v>
      </c>
      <c r="L26" s="272"/>
      <c r="M26" s="12"/>
    </row>
    <row r="27" spans="1:13" s="10" customFormat="1" ht="24.75" customHeight="1" x14ac:dyDescent="0.2">
      <c r="A27" s="270"/>
      <c r="B27" s="270"/>
      <c r="C27" s="109">
        <f>C26/B26</f>
        <v>6.7132867132867133E-2</v>
      </c>
      <c r="D27" s="109">
        <f>D26/B26</f>
        <v>0</v>
      </c>
      <c r="E27" s="109">
        <f>E26/B26</f>
        <v>5.7342657342657345E-2</v>
      </c>
      <c r="F27" s="109">
        <f>F26/B26</f>
        <v>0.41538461538461541</v>
      </c>
      <c r="G27" s="109">
        <f t="array" ref="G27">G26/(B26-SUM(C26:D26))</f>
        <v>0.49325337331334335</v>
      </c>
      <c r="H27" s="109">
        <f>H26/G26</f>
        <v>0.98176291793313075</v>
      </c>
      <c r="I27" s="109">
        <f>I26/G26</f>
        <v>0</v>
      </c>
      <c r="J27" s="109">
        <f>J26/G26</f>
        <v>1.82370820668693E-2</v>
      </c>
      <c r="K27" s="109"/>
      <c r="L27" s="273"/>
      <c r="M27" s="12"/>
    </row>
    <row r="28" spans="1:13" s="10" customFormat="1" ht="30" customHeight="1" x14ac:dyDescent="0.2">
      <c r="A28" s="274" t="s">
        <v>232</v>
      </c>
      <c r="B28" s="276">
        <v>715</v>
      </c>
      <c r="C28" s="197">
        <v>49</v>
      </c>
      <c r="D28" s="198">
        <v>0</v>
      </c>
      <c r="E28" s="198">
        <v>31</v>
      </c>
      <c r="F28" s="198">
        <v>263</v>
      </c>
      <c r="G28" s="199">
        <v>372</v>
      </c>
      <c r="H28" s="199">
        <v>366</v>
      </c>
      <c r="I28" s="199">
        <v>0</v>
      </c>
      <c r="J28" s="200">
        <v>6</v>
      </c>
      <c r="K28" s="199">
        <v>43</v>
      </c>
      <c r="L28" s="277"/>
      <c r="M28" s="12"/>
    </row>
    <row r="29" spans="1:13" s="10" customFormat="1" ht="24.75" customHeight="1" x14ac:dyDescent="0.2">
      <c r="A29" s="275"/>
      <c r="B29" s="275"/>
      <c r="C29" s="201">
        <f>C28/B28</f>
        <v>6.8531468531468534E-2</v>
      </c>
      <c r="D29" s="201">
        <f>D28/B28</f>
        <v>0</v>
      </c>
      <c r="E29" s="201">
        <f>E28/B28</f>
        <v>4.3356643356643354E-2</v>
      </c>
      <c r="F29" s="201">
        <f>F28/B28</f>
        <v>0.36783216783216782</v>
      </c>
      <c r="G29" s="201">
        <f t="array" ref="G29">G28/(B28-SUM(C28:D28))</f>
        <v>0.55855855855855852</v>
      </c>
      <c r="H29" s="201">
        <f>H28/G28</f>
        <v>0.9838709677419355</v>
      </c>
      <c r="I29" s="201">
        <f>I28/G28</f>
        <v>0</v>
      </c>
      <c r="J29" s="201">
        <f>J28/G28</f>
        <v>1.6129032258064516E-2</v>
      </c>
      <c r="K29" s="201"/>
      <c r="L29" s="278"/>
      <c r="M29" s="12"/>
    </row>
    <row r="30" spans="1:13" s="10" customFormat="1" ht="30" customHeight="1" x14ac:dyDescent="0.2">
      <c r="A30" s="269" t="s">
        <v>234</v>
      </c>
      <c r="B30" s="271">
        <v>719</v>
      </c>
      <c r="C30" s="105">
        <v>49</v>
      </c>
      <c r="D30" s="106">
        <v>0</v>
      </c>
      <c r="E30" s="106">
        <v>31</v>
      </c>
      <c r="F30" s="106">
        <v>241</v>
      </c>
      <c r="G30" s="107">
        <v>398</v>
      </c>
      <c r="H30" s="107">
        <v>391</v>
      </c>
      <c r="I30" s="107">
        <v>0</v>
      </c>
      <c r="J30" s="108">
        <v>7</v>
      </c>
      <c r="K30" s="107">
        <v>26</v>
      </c>
      <c r="L30" s="272"/>
      <c r="M30" s="12"/>
    </row>
    <row r="31" spans="1:13" s="10" customFormat="1" ht="24.75" customHeight="1" x14ac:dyDescent="0.2">
      <c r="A31" s="270"/>
      <c r="B31" s="270"/>
      <c r="C31" s="109">
        <f>C30/B30</f>
        <v>6.8150208623087627E-2</v>
      </c>
      <c r="D31" s="109">
        <f>D30/B30</f>
        <v>0</v>
      </c>
      <c r="E31" s="109">
        <f>E30/B30</f>
        <v>4.3115438108484005E-2</v>
      </c>
      <c r="F31" s="109">
        <f>F30/B30</f>
        <v>0.33518776077885953</v>
      </c>
      <c r="G31" s="109">
        <f t="array" ref="G31">G30/(B30-SUM(C30:D30))</f>
        <v>0.59402985074626868</v>
      </c>
      <c r="H31" s="109">
        <f>H30/G30</f>
        <v>0.98241206030150752</v>
      </c>
      <c r="I31" s="109">
        <f>I30/G30</f>
        <v>0</v>
      </c>
      <c r="J31" s="109">
        <f>J30/G30</f>
        <v>1.7587939698492462E-2</v>
      </c>
      <c r="K31" s="109"/>
      <c r="L31" s="273"/>
      <c r="M31" s="12"/>
    </row>
    <row r="32" spans="1:13" s="10" customFormat="1" ht="30" customHeight="1" x14ac:dyDescent="0.2">
      <c r="A32" s="274" t="s">
        <v>241</v>
      </c>
      <c r="B32" s="276">
        <v>736</v>
      </c>
      <c r="C32" s="197">
        <v>30</v>
      </c>
      <c r="D32" s="198">
        <v>20</v>
      </c>
      <c r="E32" s="198">
        <v>25</v>
      </c>
      <c r="F32" s="198">
        <v>204</v>
      </c>
      <c r="G32" s="199">
        <v>457</v>
      </c>
      <c r="H32" s="199">
        <v>449</v>
      </c>
      <c r="I32" s="199">
        <v>0</v>
      </c>
      <c r="J32" s="200">
        <v>8</v>
      </c>
      <c r="K32" s="199">
        <v>59</v>
      </c>
      <c r="L32" s="277"/>
      <c r="M32" s="12"/>
    </row>
    <row r="33" spans="1:13" s="10" customFormat="1" ht="24.75" customHeight="1" x14ac:dyDescent="0.2">
      <c r="A33" s="275"/>
      <c r="B33" s="275"/>
      <c r="C33" s="201">
        <f>C32/B32</f>
        <v>4.0760869565217392E-2</v>
      </c>
      <c r="D33" s="201">
        <f>D32/B32</f>
        <v>2.717391304347826E-2</v>
      </c>
      <c r="E33" s="201">
        <f>E32/B32</f>
        <v>3.3967391304347824E-2</v>
      </c>
      <c r="F33" s="201">
        <f>F32/B32</f>
        <v>0.27717391304347827</v>
      </c>
      <c r="G33" s="201">
        <f t="array" ref="G33">G32/(B32-SUM(C32:D32))</f>
        <v>0.66618075801749266</v>
      </c>
      <c r="H33" s="201">
        <f>H32/G32</f>
        <v>0.98249452954048144</v>
      </c>
      <c r="I33" s="201">
        <f>I32/G32</f>
        <v>0</v>
      </c>
      <c r="J33" s="201">
        <f>J32/G32</f>
        <v>1.7505470459518599E-2</v>
      </c>
      <c r="K33" s="201"/>
      <c r="L33" s="278"/>
      <c r="M33" s="12"/>
    </row>
    <row r="34" spans="1:13" s="10" customFormat="1" ht="30" customHeight="1" x14ac:dyDescent="0.2">
      <c r="A34" s="269" t="s">
        <v>252</v>
      </c>
      <c r="B34" s="271">
        <v>737</v>
      </c>
      <c r="C34" s="105">
        <v>9</v>
      </c>
      <c r="D34" s="106">
        <v>42</v>
      </c>
      <c r="E34" s="106">
        <v>2</v>
      </c>
      <c r="F34" s="106">
        <v>160</v>
      </c>
      <c r="G34" s="107">
        <v>524</v>
      </c>
      <c r="H34" s="107">
        <v>515</v>
      </c>
      <c r="I34" s="107">
        <v>0</v>
      </c>
      <c r="J34" s="108">
        <v>9</v>
      </c>
      <c r="K34" s="107">
        <v>67</v>
      </c>
      <c r="L34" s="272"/>
      <c r="M34" s="12"/>
    </row>
    <row r="35" spans="1:13" s="10" customFormat="1" ht="24.75" customHeight="1" x14ac:dyDescent="0.2">
      <c r="A35" s="270"/>
      <c r="B35" s="270"/>
      <c r="C35" s="109">
        <f>C34/B34</f>
        <v>1.2211668928086838E-2</v>
      </c>
      <c r="D35" s="109">
        <f>D34/B34</f>
        <v>5.698778833107191E-2</v>
      </c>
      <c r="E35" s="109">
        <f>E34/B34</f>
        <v>2.7137042062415195E-3</v>
      </c>
      <c r="F35" s="109">
        <f>F34/B34</f>
        <v>0.21709633649932158</v>
      </c>
      <c r="G35" s="109">
        <f t="array" ref="G35">G34/(B34-SUM(C34:D34))</f>
        <v>0.76384839650145775</v>
      </c>
      <c r="H35" s="109">
        <f>H34/G34</f>
        <v>0.98282442748091603</v>
      </c>
      <c r="I35" s="109">
        <f>I34/G34</f>
        <v>0</v>
      </c>
      <c r="J35" s="109">
        <f>J34/G34</f>
        <v>1.717557251908397E-2</v>
      </c>
      <c r="K35" s="109"/>
      <c r="L35" s="273"/>
      <c r="M35" s="12"/>
    </row>
    <row r="36" spans="1:13" s="10" customFormat="1" ht="30" customHeight="1" x14ac:dyDescent="0.2">
      <c r="A36" s="274" t="s">
        <v>256</v>
      </c>
      <c r="B36" s="276">
        <v>735</v>
      </c>
      <c r="C36" s="197">
        <v>10</v>
      </c>
      <c r="D36" s="198">
        <v>44</v>
      </c>
      <c r="E36" s="198">
        <v>1</v>
      </c>
      <c r="F36" s="198">
        <v>122</v>
      </c>
      <c r="G36" s="199">
        <v>558</v>
      </c>
      <c r="H36" s="199">
        <v>547</v>
      </c>
      <c r="I36" s="199">
        <v>0</v>
      </c>
      <c r="J36" s="200">
        <v>11</v>
      </c>
      <c r="K36" s="199">
        <v>34</v>
      </c>
      <c r="L36" s="277"/>
      <c r="M36" s="12"/>
    </row>
    <row r="37" spans="1:13" s="10" customFormat="1" ht="24.75" customHeight="1" x14ac:dyDescent="0.2">
      <c r="A37" s="275"/>
      <c r="B37" s="275"/>
      <c r="C37" s="201">
        <f>C36/B36</f>
        <v>1.3605442176870748E-2</v>
      </c>
      <c r="D37" s="201">
        <f>D36/B36</f>
        <v>5.9863945578231291E-2</v>
      </c>
      <c r="E37" s="201">
        <f>E36/B36</f>
        <v>1.3605442176870747E-3</v>
      </c>
      <c r="F37" s="201">
        <f>F36/B36</f>
        <v>0.16598639455782313</v>
      </c>
      <c r="G37" s="201">
        <f t="array" ref="G37">G36/(B36-SUM(C36:D36))</f>
        <v>0.81938325991189431</v>
      </c>
      <c r="H37" s="201">
        <f>H36/G36</f>
        <v>0.98028673835125446</v>
      </c>
      <c r="I37" s="201">
        <f>I36/G36</f>
        <v>0</v>
      </c>
      <c r="J37" s="201">
        <f>J36/G36</f>
        <v>1.9713261648745518E-2</v>
      </c>
      <c r="K37" s="201"/>
      <c r="L37" s="278"/>
      <c r="M37" s="12"/>
    </row>
    <row r="38" spans="1:13" s="10" customFormat="1" ht="30" customHeight="1" x14ac:dyDescent="0.2">
      <c r="A38" s="269" t="s">
        <v>264</v>
      </c>
      <c r="B38" s="271">
        <v>726</v>
      </c>
      <c r="C38" s="105">
        <v>9</v>
      </c>
      <c r="D38" s="106">
        <v>44</v>
      </c>
      <c r="E38" s="106">
        <v>1</v>
      </c>
      <c r="F38" s="106">
        <v>102</v>
      </c>
      <c r="G38" s="107">
        <v>570</v>
      </c>
      <c r="H38" s="107">
        <v>560</v>
      </c>
      <c r="I38" s="107">
        <v>0</v>
      </c>
      <c r="J38" s="108">
        <v>10</v>
      </c>
      <c r="K38" s="107">
        <v>12</v>
      </c>
      <c r="L38" s="272"/>
      <c r="M38" s="12"/>
    </row>
    <row r="39" spans="1:13" s="10" customFormat="1" ht="24.75" customHeight="1" x14ac:dyDescent="0.2">
      <c r="A39" s="270"/>
      <c r="B39" s="270"/>
      <c r="C39" s="109">
        <f>C38/B38</f>
        <v>1.2396694214876033E-2</v>
      </c>
      <c r="D39" s="109">
        <f>D38/B38</f>
        <v>6.0606060606060608E-2</v>
      </c>
      <c r="E39" s="109">
        <f>E38/B38</f>
        <v>1.3774104683195593E-3</v>
      </c>
      <c r="F39" s="109">
        <f>F38/B38</f>
        <v>0.14049586776859505</v>
      </c>
      <c r="G39" s="109">
        <f t="array" ref="G39">G38/(B38-SUM(C38:D38))</f>
        <v>0.84695393759286774</v>
      </c>
      <c r="H39" s="109">
        <f>H38/G38</f>
        <v>0.98245614035087714</v>
      </c>
      <c r="I39" s="109">
        <f>I38/G38</f>
        <v>0</v>
      </c>
      <c r="J39" s="109">
        <f>J38/G38</f>
        <v>1.7543859649122806E-2</v>
      </c>
      <c r="K39" s="109"/>
      <c r="L39" s="273"/>
      <c r="M39" s="12"/>
    </row>
    <row r="40" spans="1:13" s="10" customFormat="1" ht="30" customHeight="1" x14ac:dyDescent="0.2">
      <c r="A40" s="274" t="s">
        <v>265</v>
      </c>
      <c r="B40" s="276">
        <v>726</v>
      </c>
      <c r="C40" s="197">
        <v>9</v>
      </c>
      <c r="D40" s="198">
        <v>44</v>
      </c>
      <c r="E40" s="198">
        <v>1</v>
      </c>
      <c r="F40" s="198">
        <v>83</v>
      </c>
      <c r="G40" s="199">
        <v>589</v>
      </c>
      <c r="H40" s="199">
        <v>579</v>
      </c>
      <c r="I40" s="199">
        <v>0</v>
      </c>
      <c r="J40" s="200">
        <v>10</v>
      </c>
      <c r="K40" s="199">
        <v>19</v>
      </c>
      <c r="L40" s="277"/>
      <c r="M40" s="12"/>
    </row>
    <row r="41" spans="1:13" s="10" customFormat="1" ht="24.75" customHeight="1" x14ac:dyDescent="0.2">
      <c r="A41" s="275"/>
      <c r="B41" s="275"/>
      <c r="C41" s="201">
        <f>C40/B40</f>
        <v>1.2396694214876033E-2</v>
      </c>
      <c r="D41" s="201">
        <f>D40/B40</f>
        <v>6.0606060606060608E-2</v>
      </c>
      <c r="E41" s="201">
        <f>E40/B40</f>
        <v>1.3774104683195593E-3</v>
      </c>
      <c r="F41" s="201">
        <f>F40/B40</f>
        <v>0.11432506887052342</v>
      </c>
      <c r="G41" s="201">
        <f t="array" ref="G41">G40/(B40-SUM(C40:D40))</f>
        <v>0.87518573551263001</v>
      </c>
      <c r="H41" s="201">
        <f>H40/G40</f>
        <v>0.98302207130730046</v>
      </c>
      <c r="I41" s="201">
        <f>I40/G40</f>
        <v>0</v>
      </c>
      <c r="J41" s="201">
        <f>J40/G40</f>
        <v>1.6977928692699491E-2</v>
      </c>
      <c r="K41" s="201"/>
      <c r="L41" s="278"/>
      <c r="M41" s="12"/>
    </row>
    <row r="42" spans="1:13" s="10" customFormat="1" ht="30" customHeight="1" x14ac:dyDescent="0.2">
      <c r="A42" s="269" t="s">
        <v>267</v>
      </c>
      <c r="B42" s="271">
        <v>700</v>
      </c>
      <c r="C42" s="105">
        <v>13</v>
      </c>
      <c r="D42" s="106">
        <v>98</v>
      </c>
      <c r="E42" s="106">
        <v>0</v>
      </c>
      <c r="F42" s="106">
        <v>0</v>
      </c>
      <c r="G42" s="107">
        <v>589</v>
      </c>
      <c r="H42" s="107">
        <v>579</v>
      </c>
      <c r="I42" s="107">
        <v>0</v>
      </c>
      <c r="J42" s="108">
        <v>10</v>
      </c>
      <c r="K42" s="107">
        <v>0</v>
      </c>
      <c r="L42" s="272"/>
      <c r="M42" s="12"/>
    </row>
    <row r="43" spans="1:13" s="10" customFormat="1" ht="24.75" customHeight="1" x14ac:dyDescent="0.2">
      <c r="A43" s="270"/>
      <c r="B43" s="270"/>
      <c r="C43" s="109">
        <f>C42/B42</f>
        <v>1.8571428571428572E-2</v>
      </c>
      <c r="D43" s="109">
        <f>D42/B42</f>
        <v>0.14000000000000001</v>
      </c>
      <c r="E43" s="109">
        <f>E42/B42</f>
        <v>0</v>
      </c>
      <c r="F43" s="109">
        <f>F42/B42</f>
        <v>0</v>
      </c>
      <c r="G43" s="109">
        <f t="array" ref="G43">G42/(B42-SUM(C42:D42))</f>
        <v>1</v>
      </c>
      <c r="H43" s="109">
        <f>H42/G42</f>
        <v>0.98302207130730046</v>
      </c>
      <c r="I43" s="109">
        <f>I42/G42</f>
        <v>0</v>
      </c>
      <c r="J43" s="109">
        <f>J42/G42</f>
        <v>1.6977928692699491E-2</v>
      </c>
      <c r="K43" s="109"/>
      <c r="L43" s="273"/>
      <c r="M43" s="12"/>
    </row>
  </sheetData>
  <mergeCells count="63">
    <mergeCell ref="A34:A35"/>
    <mergeCell ref="B34:B35"/>
    <mergeCell ref="L34:L35"/>
    <mergeCell ref="A32:A33"/>
    <mergeCell ref="L24:L25"/>
    <mergeCell ref="A26:A27"/>
    <mergeCell ref="B26:B27"/>
    <mergeCell ref="L26:L27"/>
    <mergeCell ref="A42:A43"/>
    <mergeCell ref="B42:B43"/>
    <mergeCell ref="L42:L43"/>
    <mergeCell ref="A30:A31"/>
    <mergeCell ref="B30:B31"/>
    <mergeCell ref="L30:L31"/>
    <mergeCell ref="L10:L11"/>
    <mergeCell ref="A12:A13"/>
    <mergeCell ref="B12:B13"/>
    <mergeCell ref="L12:L13"/>
    <mergeCell ref="A14:A15"/>
    <mergeCell ref="A28:A29"/>
    <mergeCell ref="B28:B29"/>
    <mergeCell ref="L28:L29"/>
    <mergeCell ref="A24:A25"/>
    <mergeCell ref="B24:B25"/>
    <mergeCell ref="L8:L9"/>
    <mergeCell ref="A6:A7"/>
    <mergeCell ref="B6:B7"/>
    <mergeCell ref="L6:L7"/>
    <mergeCell ref="B14:B15"/>
    <mergeCell ref="L14:L15"/>
    <mergeCell ref="A8:A9"/>
    <mergeCell ref="B8:B9"/>
    <mergeCell ref="A10:A11"/>
    <mergeCell ref="B10:B11"/>
    <mergeCell ref="A2:A3"/>
    <mergeCell ref="B2:B3"/>
    <mergeCell ref="L2:L3"/>
    <mergeCell ref="A4:A5"/>
    <mergeCell ref="B4:B5"/>
    <mergeCell ref="L4:L5"/>
    <mergeCell ref="B18:B19"/>
    <mergeCell ref="L18:L19"/>
    <mergeCell ref="A16:A17"/>
    <mergeCell ref="B16:B17"/>
    <mergeCell ref="L16:L17"/>
    <mergeCell ref="A20:A21"/>
    <mergeCell ref="B20:B21"/>
    <mergeCell ref="L20:L21"/>
    <mergeCell ref="A18:A19"/>
    <mergeCell ref="B32:B33"/>
    <mergeCell ref="L32:L33"/>
    <mergeCell ref="A36:A37"/>
    <mergeCell ref="B36:B37"/>
    <mergeCell ref="L36:L37"/>
    <mergeCell ref="A22:A23"/>
    <mergeCell ref="B22:B23"/>
    <mergeCell ref="L22:L23"/>
    <mergeCell ref="A40:A41"/>
    <mergeCell ref="B40:B41"/>
    <mergeCell ref="L40:L41"/>
    <mergeCell ref="A38:A39"/>
    <mergeCell ref="B38:B39"/>
    <mergeCell ref="L38:L39"/>
  </mergeCells>
  <phoneticPr fontId="0" type="noConversion"/>
  <printOptions horizontalCentered="1"/>
  <pageMargins left="0.25" right="0.25" top="1" bottom="0.5" header="0.5" footer="0.5"/>
  <pageSetup scale="41" orientation="landscape" r:id="rId1"/>
  <headerFooter alignWithMargins="0">
    <oddHeader>&amp;C&amp;"Arial,Bold"&amp;12FirstWindow Daily Status Report</oddHeader>
    <oddFooter>&amp;L&amp;D&amp;R&amp;P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2"/>
  <sheetViews>
    <sheetView topLeftCell="B1" zoomScale="75" zoomScaleNormal="75" workbookViewId="0">
      <selection activeCell="O45" sqref="O45"/>
    </sheetView>
  </sheetViews>
  <sheetFormatPr defaultRowHeight="12.75" x14ac:dyDescent="0.2"/>
  <cols>
    <col min="1" max="1" width="0" style="56" hidden="1" customWidth="1"/>
    <col min="2" max="2" width="27.5703125" style="63" customWidth="1"/>
    <col min="3" max="3" width="15" style="83" customWidth="1"/>
    <col min="4" max="4" width="14.28515625" style="83" customWidth="1"/>
    <col min="5" max="5" width="17.28515625" style="84" customWidth="1"/>
    <col min="6" max="7" width="12.7109375" style="84" customWidth="1"/>
    <col min="8" max="8" width="13.85546875" style="84" customWidth="1"/>
    <col min="9" max="9" width="14" style="84" customWidth="1"/>
    <col min="10" max="10" width="15.28515625" style="83" customWidth="1"/>
    <col min="11" max="11" width="16" style="83" customWidth="1"/>
    <col min="12" max="12" width="13.5703125" style="83" customWidth="1"/>
    <col min="13" max="13" width="15.85546875" style="7" hidden="1" customWidth="1"/>
    <col min="14" max="16384" width="9.140625" style="56"/>
  </cols>
  <sheetData>
    <row r="1" spans="1:41" ht="48.75" customHeight="1" thickBot="1" x14ac:dyDescent="0.3">
      <c r="A1" s="55" t="s">
        <v>60</v>
      </c>
      <c r="B1" s="127" t="s">
        <v>9</v>
      </c>
      <c r="C1" s="64" t="s">
        <v>66</v>
      </c>
      <c r="D1" s="64" t="s">
        <v>71</v>
      </c>
      <c r="E1" s="64" t="s">
        <v>23</v>
      </c>
      <c r="F1" s="64" t="s">
        <v>36</v>
      </c>
      <c r="G1" s="65" t="s">
        <v>51</v>
      </c>
      <c r="H1" s="65" t="s">
        <v>50</v>
      </c>
      <c r="I1" s="64" t="s">
        <v>53</v>
      </c>
      <c r="J1" s="65" t="s">
        <v>52</v>
      </c>
      <c r="K1" s="65" t="s">
        <v>63</v>
      </c>
      <c r="L1" s="64" t="s">
        <v>37</v>
      </c>
      <c r="M1" s="55" t="s">
        <v>54</v>
      </c>
      <c r="N1" s="123"/>
      <c r="O1" s="123"/>
      <c r="P1" s="125"/>
      <c r="T1" s="83"/>
      <c r="U1" s="83"/>
      <c r="V1" s="7"/>
      <c r="Z1" s="83"/>
      <c r="AA1" s="83"/>
      <c r="AB1" s="7"/>
      <c r="AF1" s="83"/>
      <c r="AG1" s="83"/>
      <c r="AH1" s="7"/>
      <c r="AL1" s="83"/>
      <c r="AM1" s="83"/>
      <c r="AN1" s="7"/>
    </row>
    <row r="2" spans="1:41" s="62" customFormat="1" ht="17.25" customHeight="1" x14ac:dyDescent="0.2">
      <c r="A2" s="261">
        <v>2</v>
      </c>
      <c r="B2" s="263" t="s">
        <v>11</v>
      </c>
      <c r="C2" s="67">
        <v>1</v>
      </c>
      <c r="D2" s="66">
        <f t="array" ref="D2">SUM(IF('TD Exec Data Sheet1'!$K$2:$K$5="SmokeTest",'TD Exec Data Sheet1'!$I$2:$I$5,0))</f>
        <v>16</v>
      </c>
      <c r="E2" s="68">
        <f t="array" ref="E2">SUM(IF('TD Exec Data Sheet1'!$K$2:$K$5="SmokeTest",'TD Exec Data Sheet1'!$B$2:$B$5,0))</f>
        <v>0</v>
      </c>
      <c r="F2" s="68">
        <f t="array" ref="F2">SUM(IF('TD Exec Data Sheet1'!$K$2:$K$5="SmokeTest",'TD Exec Data Sheet1'!$D$2:$D$5,0))</f>
        <v>0</v>
      </c>
      <c r="G2" s="68">
        <f t="array" ref="G2">SUM(IF('TD Exec Data Sheet1'!$K$2:$K$5="SmokeTest",'TD Exec Data Sheet1'!$F$2:$F$5,0))</f>
        <v>0</v>
      </c>
      <c r="H2" s="68">
        <f t="array" ref="H2">SUM(IF('TD Exec Data Sheet1'!$K$2:$K$5="SmokeTest",'TD Exec Data Sheet1'!$E$2:$E$5,0))</f>
        <v>0</v>
      </c>
      <c r="I2" s="69">
        <f t="array" ref="I2">SUM(J2:L2)</f>
        <v>16</v>
      </c>
      <c r="J2" s="68">
        <f t="array" ref="J2">SUM(IF('TD Exec Data Sheet1'!$K$2:$K$5="SmokeTest",'TD Exec Data Sheet1'!$G$2:$G$5,0))</f>
        <v>16</v>
      </c>
      <c r="K2" s="68">
        <f t="array" ref="K2">SUM(IF('TD Exec Data Sheet1'!$K$2:$K$5="SmokeTest",'TD Exec Data Sheet1'!$H$2:$H$5,0))</f>
        <v>0</v>
      </c>
      <c r="L2" s="68">
        <f t="array" ref="L2">SUM(IF('TD Exec Data Sheet1'!$K$2:$K$5="SmokeTest",'TD Exec Data Sheet1'!$C$2:$C$5,0))</f>
        <v>0</v>
      </c>
      <c r="M2" s="90" t="s">
        <v>55</v>
      </c>
      <c r="N2" s="195"/>
      <c r="O2" s="195"/>
      <c r="P2" s="196"/>
      <c r="T2" s="195"/>
      <c r="U2" s="195"/>
      <c r="V2" s="196"/>
      <c r="Z2" s="195"/>
      <c r="AA2" s="195"/>
      <c r="AB2" s="196"/>
      <c r="AF2" s="195"/>
      <c r="AG2" s="195"/>
      <c r="AH2" s="196"/>
      <c r="AL2" s="195"/>
      <c r="AM2" s="195"/>
      <c r="AN2" s="196"/>
    </row>
    <row r="3" spans="1:41" s="92" customFormat="1" ht="16.5" customHeight="1" x14ac:dyDescent="0.2">
      <c r="A3" s="262"/>
      <c r="B3" s="263"/>
      <c r="C3" s="70"/>
      <c r="D3" s="70"/>
      <c r="E3" s="71" t="str">
        <f>IF(E2&gt;0,E2/$D2,"0%")</f>
        <v>0%</v>
      </c>
      <c r="F3" s="71" t="str">
        <f>IF(F2&gt;0,F2/$D2,"0%")</f>
        <v>0%</v>
      </c>
      <c r="G3" s="71" t="str">
        <f>IF(G2&gt;0,G2/$D2,"0%")</f>
        <v>0%</v>
      </c>
      <c r="H3" s="71" t="str">
        <f>IF(H2&gt;0,H2/$D2,"0%")</f>
        <v>0%</v>
      </c>
      <c r="I3" s="71">
        <f t="array" ref="I3">IF(I2&gt;0,I2/(D2-SUM(E2:F2)),"0%")</f>
        <v>1</v>
      </c>
      <c r="J3" s="71">
        <f>IF($I2&gt;0,J2/$I2,"0%")</f>
        <v>1</v>
      </c>
      <c r="K3" s="71">
        <f>IF($I2&gt;0,K2/$I2,"0%")</f>
        <v>0</v>
      </c>
      <c r="L3" s="71">
        <f>IF($I2&gt;0,L2/$I2,"0%")</f>
        <v>0</v>
      </c>
      <c r="M3" s="91"/>
      <c r="N3" s="195"/>
      <c r="O3" s="195"/>
      <c r="P3" s="196"/>
      <c r="Q3" s="62"/>
      <c r="R3" s="62"/>
      <c r="S3" s="62"/>
      <c r="T3" s="195"/>
      <c r="U3" s="195"/>
      <c r="V3" s="196"/>
      <c r="W3" s="62"/>
      <c r="X3" s="62"/>
      <c r="Y3" s="62"/>
      <c r="Z3" s="195"/>
      <c r="AA3" s="195"/>
      <c r="AB3" s="196"/>
      <c r="AC3" s="62"/>
      <c r="AD3" s="62"/>
      <c r="AE3" s="62"/>
      <c r="AF3" s="195"/>
      <c r="AG3" s="195"/>
      <c r="AH3" s="196"/>
      <c r="AI3" s="62"/>
      <c r="AJ3" s="62"/>
      <c r="AK3" s="62"/>
      <c r="AL3" s="195"/>
      <c r="AM3" s="195"/>
      <c r="AN3" s="196"/>
      <c r="AO3" s="62"/>
    </row>
    <row r="4" spans="1:41" s="62" customFormat="1" ht="17.25" customHeight="1" x14ac:dyDescent="0.2">
      <c r="A4" s="261">
        <v>2</v>
      </c>
      <c r="B4" s="268" t="s">
        <v>12</v>
      </c>
      <c r="C4" s="73">
        <v>1</v>
      </c>
      <c r="D4" s="72">
        <f t="array" ref="D4">SUM(IF('TD Exec Data Sheet1'!$K$2:$K$5="Production Fixes",'TD Exec Data Sheet1'!$I$2:$I$5,0))</f>
        <v>63</v>
      </c>
      <c r="E4" s="74">
        <f t="array" ref="E4">SUM(IF('TD Exec Data Sheet1'!$K$2:$K$5="Production Fixes",'TD Exec Data Sheet1'!$B$2:$B$5,0))</f>
        <v>0</v>
      </c>
      <c r="F4" s="74">
        <f t="array" ref="F4">SUM(IF('TD Exec Data Sheet1'!$K$2:$K$5="Production Fixes",'TD Exec Data Sheet1'!$D$2:$D$5,0))</f>
        <v>0</v>
      </c>
      <c r="G4" s="74">
        <f t="array" ref="G4">SUM(IF('TD Exec Data Sheet1'!$K$2:$K$5="Production Fixes",'TD Exec Data Sheet1'!$F$2:$F$5,0))</f>
        <v>0</v>
      </c>
      <c r="H4" s="74">
        <f t="array" ref="H4">SUM(IF('TD Exec Data Sheet1'!$K$2:$K$5="Production Fixes",'TD Exec Data Sheet1'!$E$2:$E$5,0))</f>
        <v>0</v>
      </c>
      <c r="I4" s="75">
        <f t="array" ref="I4">SUM(J4:L4)</f>
        <v>63</v>
      </c>
      <c r="J4" s="74">
        <f t="array" ref="J4">SUM(IF('TD Exec Data Sheet1'!$K$2:$K$5="Production Fixes",'TD Exec Data Sheet1'!$G$2:$G$5,0))</f>
        <v>63</v>
      </c>
      <c r="K4" s="74">
        <f t="array" ref="K4">SUM(IF('TD Exec Data Sheet1'!$K$2:$K$5="Production Fixes",'TD Exec Data Sheet1'!$H$2:$H$5,0))</f>
        <v>0</v>
      </c>
      <c r="L4" s="74">
        <f t="array" ref="L4">SUM(IF('TD Exec Data Sheet1'!$K$2:$K$5="Production Fixes",'TD Exec Data Sheet1'!$C$2:$C$5,0))</f>
        <v>0</v>
      </c>
      <c r="M4" s="90" t="s">
        <v>55</v>
      </c>
      <c r="N4" s="123"/>
      <c r="O4" s="123"/>
      <c r="P4" s="125"/>
      <c r="Q4" s="56"/>
      <c r="R4" s="56"/>
      <c r="S4" s="56"/>
      <c r="T4" s="83"/>
      <c r="U4" s="83"/>
      <c r="V4" s="7"/>
      <c r="W4" s="56"/>
      <c r="X4" s="56"/>
      <c r="Y4" s="56"/>
      <c r="Z4" s="83"/>
      <c r="AA4" s="83"/>
      <c r="AB4" s="7"/>
      <c r="AC4" s="56"/>
      <c r="AD4" s="56"/>
      <c r="AE4" s="56"/>
      <c r="AF4" s="83"/>
      <c r="AG4" s="83"/>
      <c r="AH4" s="7"/>
      <c r="AI4" s="56"/>
      <c r="AJ4" s="56"/>
      <c r="AK4" s="56"/>
      <c r="AL4" s="83"/>
      <c r="AM4" s="83"/>
      <c r="AN4" s="7"/>
      <c r="AO4" s="56"/>
    </row>
    <row r="5" spans="1:41" s="92" customFormat="1" ht="16.5" customHeight="1" x14ac:dyDescent="0.2">
      <c r="A5" s="262"/>
      <c r="B5" s="268"/>
      <c r="C5" s="76"/>
      <c r="D5" s="76"/>
      <c r="E5" s="77" t="str">
        <f>IF(E4&gt;0,E4/$D4,"0%")</f>
        <v>0%</v>
      </c>
      <c r="F5" s="77" t="str">
        <f>IF(F4&gt;0,F4/$D4,"0%")</f>
        <v>0%</v>
      </c>
      <c r="G5" s="77" t="str">
        <f>IF(G4&gt;0,G4/$D4,"0%")</f>
        <v>0%</v>
      </c>
      <c r="H5" s="77" t="str">
        <f>IF(H4&gt;0,H4/$D4,"0%")</f>
        <v>0%</v>
      </c>
      <c r="I5" s="77">
        <f t="array" ref="I5">IF(I4&gt;0,I4/(D4-SUM(E4:F4)),"0%")</f>
        <v>1</v>
      </c>
      <c r="J5" s="77">
        <f>IF($I4&gt;0,J4/$I4,"0%")</f>
        <v>1</v>
      </c>
      <c r="K5" s="77">
        <f>IF($I4&gt;0,K4/$I4,"0%")</f>
        <v>0</v>
      </c>
      <c r="L5" s="77">
        <f>IF($I4&gt;0,L4/$I4,"0%")</f>
        <v>0</v>
      </c>
      <c r="M5" s="91"/>
      <c r="N5" s="123"/>
      <c r="O5" s="123"/>
      <c r="P5" s="125"/>
      <c r="Q5" s="56"/>
      <c r="R5" s="56"/>
      <c r="S5" s="56"/>
      <c r="T5" s="83"/>
      <c r="U5" s="83"/>
      <c r="V5" s="7"/>
      <c r="W5" s="56"/>
      <c r="X5" s="56"/>
      <c r="Y5" s="56"/>
      <c r="Z5" s="83"/>
      <c r="AA5" s="83"/>
      <c r="AB5" s="7"/>
      <c r="AC5" s="56"/>
      <c r="AD5" s="56"/>
      <c r="AE5" s="56"/>
      <c r="AF5" s="83"/>
      <c r="AG5" s="83"/>
      <c r="AH5" s="7"/>
      <c r="AI5" s="56"/>
      <c r="AJ5" s="56"/>
      <c r="AK5" s="56"/>
      <c r="AL5" s="83"/>
      <c r="AM5" s="83"/>
      <c r="AN5" s="7"/>
      <c r="AO5" s="56"/>
    </row>
    <row r="6" spans="1:41" ht="17.25" customHeight="1" x14ac:dyDescent="0.2">
      <c r="A6" s="261">
        <v>9</v>
      </c>
      <c r="B6" s="263" t="s">
        <v>13</v>
      </c>
      <c r="C6" s="67">
        <v>1</v>
      </c>
      <c r="D6" s="67">
        <f t="array" ref="D6">SUM(IF('TD Exec Data Sheet1'!$K$2:$K$5="New Functionality",'TD Exec Data Sheet1'!$I$2:$I$5,0))</f>
        <v>4</v>
      </c>
      <c r="E6" s="68">
        <f t="array" ref="E6">SUM(IF('TD Exec Data Sheet1'!$K$2:$K$5="New Functionality",'TD Exec Data Sheet1'!$B$2:$B$5,0))</f>
        <v>0</v>
      </c>
      <c r="F6" s="68">
        <f t="array" ref="F6">SUM(IF('TD Exec Data Sheet1'!$K$2:$K$5="New Functionality",'TD Exec Data Sheet1'!$D$2:$D$5,0))</f>
        <v>0</v>
      </c>
      <c r="G6" s="68">
        <f t="array" ref="G6">SUM(IF('TD Exec Data Sheet1'!$K$2:$K$5="New Functionality",'TD Exec Data Sheet1'!$F$2:$F$5,0))</f>
        <v>0</v>
      </c>
      <c r="H6" s="68">
        <f t="array" ref="H6">SUM(IF('TD Exec Data Sheet1'!$K$2:$K$5="New Functionality",'TD Exec Data Sheet1'!$E$2:$E$5,0))</f>
        <v>0</v>
      </c>
      <c r="I6" s="69">
        <f t="array" ref="I6">SUM(J6:L6)</f>
        <v>4</v>
      </c>
      <c r="J6" s="68">
        <f t="array" ref="J6">SUM(IF('TD Exec Data Sheet1'!$K$2:$K$5="New Functionality",'TD Exec Data Sheet1'!$G$2:$G$5,0))</f>
        <v>3</v>
      </c>
      <c r="K6" s="68">
        <f t="array" ref="K6">SUM(IF('TD Exec Data Sheet1'!$K$2:$K$5="New Functionality",'TD Exec Data Sheet1'!$H$2:$H$5,0))</f>
        <v>0</v>
      </c>
      <c r="L6" s="68">
        <f t="array" ref="L6">SUM(IF('TD Exec Data Sheet1'!$K$2:$K$5="New Functionality",'TD Exec Data Sheet1'!$C$2:$C$5,0))</f>
        <v>1</v>
      </c>
      <c r="M6" s="58"/>
      <c r="N6" s="123"/>
      <c r="O6" s="123"/>
      <c r="P6" s="125"/>
      <c r="T6" s="83"/>
      <c r="U6" s="83"/>
      <c r="V6" s="7"/>
      <c r="Z6" s="83"/>
      <c r="AA6" s="83"/>
      <c r="AB6" s="7"/>
      <c r="AF6" s="83"/>
      <c r="AG6" s="83"/>
      <c r="AH6" s="7"/>
      <c r="AL6" s="83"/>
      <c r="AM6" s="83"/>
      <c r="AN6" s="7"/>
    </row>
    <row r="7" spans="1:41" s="57" customFormat="1" ht="14.25" customHeight="1" x14ac:dyDescent="0.2">
      <c r="A7" s="262"/>
      <c r="B7" s="263"/>
      <c r="C7" s="70"/>
      <c r="D7" s="70"/>
      <c r="E7" s="71">
        <f>IF($D6&gt;0,E6/$D6,"0%")</f>
        <v>0</v>
      </c>
      <c r="F7" s="71">
        <f>IF($D6&gt;0,F6/$D6,"0%")</f>
        <v>0</v>
      </c>
      <c r="G7" s="71">
        <f>IF($D6&gt;0,G6/$D6,"0%")</f>
        <v>0</v>
      </c>
      <c r="H7" s="71">
        <f>IF($D6&gt;0,H6/$D6,"0%")</f>
        <v>0</v>
      </c>
      <c r="I7" s="71">
        <f t="array" ref="I7">IF(I6&gt;0,I6/(D6-SUM(E6:F6)),"0%")</f>
        <v>1</v>
      </c>
      <c r="J7" s="71">
        <f>IF($I6&gt;0,J6/$I6,"0%")</f>
        <v>0.75</v>
      </c>
      <c r="K7" s="71">
        <f>IF($I6&gt;0,K6/$I6,"0%")</f>
        <v>0</v>
      </c>
      <c r="L7" s="71">
        <f>IF($I6&gt;0,L6/$I6,"0%")</f>
        <v>0.25</v>
      </c>
      <c r="M7" s="59"/>
      <c r="N7" s="123"/>
      <c r="O7" s="123"/>
      <c r="P7" s="125"/>
      <c r="Q7" s="56"/>
      <c r="R7" s="56"/>
      <c r="S7" s="56"/>
      <c r="T7" s="83"/>
      <c r="U7" s="83"/>
      <c r="V7" s="7"/>
      <c r="W7" s="56"/>
      <c r="X7" s="56"/>
      <c r="Y7" s="56"/>
      <c r="Z7" s="83"/>
      <c r="AA7" s="83"/>
      <c r="AB7" s="7"/>
      <c r="AC7" s="56"/>
      <c r="AD7" s="56"/>
      <c r="AE7" s="56"/>
      <c r="AF7" s="83"/>
      <c r="AG7" s="83"/>
      <c r="AH7" s="7"/>
      <c r="AI7" s="56"/>
      <c r="AJ7" s="56"/>
      <c r="AK7" s="56"/>
      <c r="AL7" s="83"/>
      <c r="AM7" s="83"/>
      <c r="AN7" s="7"/>
      <c r="AO7" s="56"/>
    </row>
    <row r="8" spans="1:41" s="62" customFormat="1" ht="17.25" customHeight="1" x14ac:dyDescent="0.2">
      <c r="A8" s="261">
        <v>2</v>
      </c>
      <c r="B8" s="268" t="s">
        <v>105</v>
      </c>
      <c r="C8" s="73">
        <v>1</v>
      </c>
      <c r="D8" s="72">
        <f t="array" ref="D8">SUM(IF('TD Exec Data Sheet1'!$K$2:$K$5="Regression",'TD Exec Data Sheet1'!$I$2:$I$5,0))</f>
        <v>184</v>
      </c>
      <c r="E8" s="74">
        <f t="array" ref="E8">SUM(IF('TD Exec Data Sheet1'!$K$2:$K$5="Regression",'TD Exec Data Sheet1'!$B$2:$B$5,0))</f>
        <v>0</v>
      </c>
      <c r="F8" s="74">
        <f t="array" ref="F8">SUM(IF('TD Exec Data Sheet1'!$K$2:$K$5="Regression",'TD Exec Data Sheet1'!$D$2:$D$5,0))</f>
        <v>0</v>
      </c>
      <c r="G8" s="74">
        <f t="array" ref="G8">SUM(IF('TD Exec Data Sheet1'!$K$2:$K$5="Regression",'TD Exec Data Sheet1'!$F$2:$F$5,0))</f>
        <v>0</v>
      </c>
      <c r="H8" s="74">
        <f t="array" ref="H8">SUM(IF('TD Exec Data Sheet1'!$K$2:$K$5="Regression",'TD Exec Data Sheet1'!$E$2:$E$5,0))</f>
        <v>0</v>
      </c>
      <c r="I8" s="75">
        <f t="array" ref="I8">SUM(J8:L8)</f>
        <v>184</v>
      </c>
      <c r="J8" s="74">
        <f t="array" ref="J8">SUM(IF('TD Exec Data Sheet1'!$K$2:$K$5="Regression",'TD Exec Data Sheet1'!$G$2:$G$5,0))</f>
        <v>184</v>
      </c>
      <c r="K8" s="74">
        <f t="array" ref="K8">SUM(IF('TD Exec Data Sheet1'!$K$2:$K$5="Regression",'TD Exec Data Sheet1'!$H$2:$H$5,0))</f>
        <v>0</v>
      </c>
      <c r="L8" s="74">
        <f t="array" ref="L8">SUM(IF('TD Exec Data Sheet1'!$K$2:$K$5="Regression",'TD Exec Data Sheet1'!$C$2:$C$5,0))</f>
        <v>0</v>
      </c>
      <c r="M8" s="90" t="s">
        <v>55</v>
      </c>
      <c r="N8" s="123"/>
      <c r="O8" s="123"/>
      <c r="P8" s="125"/>
      <c r="Q8" s="56"/>
      <c r="R8" s="56"/>
      <c r="S8" s="56"/>
      <c r="T8" s="83"/>
      <c r="U8" s="83"/>
      <c r="V8" s="7"/>
      <c r="W8" s="56"/>
      <c r="X8" s="56"/>
      <c r="Y8" s="56"/>
      <c r="Z8" s="83"/>
      <c r="AA8" s="83"/>
      <c r="AB8" s="7"/>
      <c r="AC8" s="56"/>
      <c r="AD8" s="56"/>
      <c r="AE8" s="56"/>
      <c r="AF8" s="83"/>
      <c r="AG8" s="83"/>
      <c r="AH8" s="7"/>
      <c r="AI8" s="56"/>
      <c r="AJ8" s="56"/>
      <c r="AK8" s="56"/>
      <c r="AL8" s="83"/>
      <c r="AM8" s="83"/>
      <c r="AN8" s="7"/>
      <c r="AO8" s="56"/>
    </row>
    <row r="9" spans="1:41" s="92" customFormat="1" ht="14.25" customHeight="1" x14ac:dyDescent="0.2">
      <c r="A9" s="262"/>
      <c r="B9" s="268"/>
      <c r="C9" s="76"/>
      <c r="D9" s="76"/>
      <c r="E9" s="77" t="str">
        <f>IF(E8&gt;0,E8/$D8,"0%")</f>
        <v>0%</v>
      </c>
      <c r="F9" s="77" t="str">
        <f>IF(F8&gt;0,F8/$D8,"0%")</f>
        <v>0%</v>
      </c>
      <c r="G9" s="77" t="str">
        <f>IF(G8&gt;0,G8/$D8,"0%")</f>
        <v>0%</v>
      </c>
      <c r="H9" s="77" t="str">
        <f>IF(H8&gt;0,H8/$D8,"0%")</f>
        <v>0%</v>
      </c>
      <c r="I9" s="77">
        <f t="array" ref="I9">IF(I8&gt;0,I8/(D8-SUM(E8:F8)),"0%")</f>
        <v>1</v>
      </c>
      <c r="J9" s="77">
        <f>IF($I8&gt;0,J8/$I8,"0%")</f>
        <v>1</v>
      </c>
      <c r="K9" s="77">
        <f>IF($I8&gt;0,K8/$I8,"0%")</f>
        <v>0</v>
      </c>
      <c r="L9" s="77">
        <f>IF($I8&gt;0,L8/$I8,"0%")</f>
        <v>0</v>
      </c>
      <c r="M9" s="91"/>
      <c r="N9" s="123"/>
      <c r="O9" s="123"/>
      <c r="P9" s="125"/>
      <c r="Q9" s="56"/>
      <c r="R9" s="56"/>
      <c r="S9" s="56"/>
      <c r="T9" s="83"/>
      <c r="U9" s="83"/>
      <c r="V9" s="7"/>
      <c r="W9" s="56"/>
      <c r="X9" s="56"/>
      <c r="Y9" s="56"/>
      <c r="Z9" s="83"/>
      <c r="AA9" s="83"/>
      <c r="AB9" s="7"/>
      <c r="AC9" s="56"/>
      <c r="AD9" s="56"/>
      <c r="AE9" s="56"/>
      <c r="AF9" s="83"/>
      <c r="AG9" s="83"/>
      <c r="AH9" s="7"/>
      <c r="AI9" s="56"/>
      <c r="AJ9" s="56"/>
      <c r="AK9" s="56"/>
      <c r="AL9" s="83"/>
      <c r="AM9" s="83"/>
      <c r="AN9" s="7"/>
      <c r="AO9" s="56"/>
    </row>
    <row r="10" spans="1:41" ht="22.5" customHeight="1" x14ac:dyDescent="0.2">
      <c r="A10" s="264"/>
      <c r="B10" s="266" t="s">
        <v>40</v>
      </c>
      <c r="C10" s="79"/>
      <c r="D10" s="78">
        <f>SUM(D4,D6,D8,D2)</f>
        <v>267</v>
      </c>
      <c r="E10" s="78">
        <f t="array" ref="E10">SUM(E4,E6,E8,E2)</f>
        <v>0</v>
      </c>
      <c r="F10" s="78">
        <f t="array" ref="F10">SUM(F4,F6,F8,F2)</f>
        <v>0</v>
      </c>
      <c r="G10" s="78">
        <f t="array" ref="G10">SUM(G4,G6,G8,G2)</f>
        <v>0</v>
      </c>
      <c r="H10" s="78">
        <f t="array" ref="H10">SUM(H4,H6,H8,H2)</f>
        <v>0</v>
      </c>
      <c r="I10" s="78">
        <f t="array" ref="I10">SUM(I4,I6,I8,I2)</f>
        <v>267</v>
      </c>
      <c r="J10" s="78">
        <f t="array" ref="J10">SUM(J4,J6,J8,J2)</f>
        <v>266</v>
      </c>
      <c r="K10" s="78">
        <f t="array" ref="K10">SUM(K4,K6,K8,K2)</f>
        <v>0</v>
      </c>
      <c r="L10" s="78">
        <f t="array" ref="L10">SUM(L4,L6,L8,L2)</f>
        <v>1</v>
      </c>
      <c r="M10" s="60" t="s">
        <v>55</v>
      </c>
      <c r="N10" s="123"/>
      <c r="O10" s="123"/>
      <c r="P10" s="125"/>
      <c r="T10" s="83"/>
      <c r="U10" s="83"/>
      <c r="V10" s="7"/>
      <c r="Z10" s="83"/>
      <c r="AA10" s="83"/>
      <c r="AB10" s="7"/>
      <c r="AF10" s="83"/>
      <c r="AG10" s="83"/>
      <c r="AH10" s="7"/>
      <c r="AL10" s="83"/>
      <c r="AM10" s="83"/>
      <c r="AN10" s="7"/>
    </row>
    <row r="11" spans="1:41" s="57" customFormat="1" ht="16.5" customHeight="1" x14ac:dyDescent="0.2">
      <c r="A11" s="265"/>
      <c r="B11" s="267"/>
      <c r="C11" s="81"/>
      <c r="D11" s="80"/>
      <c r="E11" s="82">
        <f>IF($D10&gt;0,E10/$D10,"0%")</f>
        <v>0</v>
      </c>
      <c r="F11" s="82">
        <f>IF($D10&gt;0,F10/$D10,"0%")</f>
        <v>0</v>
      </c>
      <c r="G11" s="82">
        <f>IF($D10&gt;0,G10/$D10,"0%")</f>
        <v>0</v>
      </c>
      <c r="H11" s="82">
        <f>IF($D10&gt;0,H10/$D10,"0%")</f>
        <v>0</v>
      </c>
      <c r="I11" s="82">
        <f t="array" ref="I11">IF($D10&gt;0,I10/(D10-SUM(E10:F10)),"0%")</f>
        <v>1</v>
      </c>
      <c r="J11" s="82">
        <f t="array" ref="J11">IF($I10&gt;0,J10/I10,"0%")</f>
        <v>0.99625468164794007</v>
      </c>
      <c r="K11" s="82">
        <f t="array" ref="K11">IF($I10&gt;0,K10/I10,"0%")</f>
        <v>0</v>
      </c>
      <c r="L11" s="82">
        <f t="array" ref="L11">IF($I10&gt;0,L10/I10,"0%")</f>
        <v>3.7453183520599251E-3</v>
      </c>
      <c r="M11" s="61"/>
      <c r="N11" s="123"/>
      <c r="O11" s="123"/>
      <c r="P11" s="125"/>
      <c r="Q11" s="56"/>
      <c r="R11" s="56"/>
      <c r="S11" s="56"/>
      <c r="T11" s="83"/>
      <c r="U11" s="83"/>
      <c r="V11" s="7"/>
      <c r="W11" s="56"/>
      <c r="X11" s="56"/>
      <c r="Y11" s="56"/>
      <c r="Z11" s="83"/>
      <c r="AA11" s="83"/>
      <c r="AB11" s="7"/>
      <c r="AC11" s="56"/>
      <c r="AD11" s="56"/>
      <c r="AE11" s="56"/>
      <c r="AF11" s="83"/>
      <c r="AG11" s="83"/>
      <c r="AH11" s="7"/>
      <c r="AI11" s="56"/>
      <c r="AJ11" s="56"/>
      <c r="AK11" s="56"/>
      <c r="AL11" s="83"/>
      <c r="AM11" s="83"/>
      <c r="AN11" s="7"/>
      <c r="AO11" s="56"/>
    </row>
    <row r="12" spans="1:41" x14ac:dyDescent="0.2">
      <c r="B12" s="122"/>
      <c r="C12" s="123"/>
      <c r="D12" s="123"/>
      <c r="E12" s="124"/>
      <c r="F12" s="124"/>
      <c r="G12" s="124"/>
      <c r="H12" s="124"/>
      <c r="I12" s="124"/>
      <c r="J12" s="123"/>
      <c r="K12" s="123"/>
      <c r="L12" s="123"/>
      <c r="N12" s="126"/>
      <c r="O12" s="126"/>
      <c r="P12" s="126"/>
    </row>
    <row r="13" spans="1:41" x14ac:dyDescent="0.2">
      <c r="B13" s="122"/>
      <c r="C13" s="123"/>
      <c r="D13" s="123"/>
      <c r="E13" s="124"/>
      <c r="F13" s="124"/>
      <c r="G13" s="124"/>
      <c r="H13" s="124"/>
      <c r="I13" s="124"/>
      <c r="J13" s="123"/>
      <c r="K13" s="123"/>
      <c r="L13" s="123"/>
      <c r="N13" s="126"/>
      <c r="O13" s="126"/>
      <c r="P13" s="126"/>
    </row>
    <row r="14" spans="1:41" x14ac:dyDescent="0.2">
      <c r="B14" s="122"/>
      <c r="C14" s="123"/>
      <c r="D14" s="123"/>
      <c r="E14" s="124"/>
      <c r="F14" s="124"/>
      <c r="G14" s="124"/>
      <c r="H14" s="124"/>
      <c r="I14" s="124"/>
      <c r="J14" s="123"/>
      <c r="K14" s="123"/>
      <c r="L14" s="123"/>
      <c r="N14" s="126"/>
      <c r="O14" s="126"/>
      <c r="P14" s="126"/>
    </row>
    <row r="15" spans="1:41" x14ac:dyDescent="0.2">
      <c r="B15" s="122"/>
      <c r="C15" s="123"/>
      <c r="D15" s="123"/>
      <c r="E15" s="124"/>
      <c r="F15" s="124"/>
      <c r="G15" s="124"/>
      <c r="H15" s="124"/>
      <c r="I15" s="124"/>
      <c r="J15" s="123"/>
      <c r="K15" s="123"/>
      <c r="L15" s="123"/>
      <c r="N15" s="126"/>
      <c r="O15" s="126"/>
      <c r="P15" s="126"/>
    </row>
    <row r="16" spans="1:41" x14ac:dyDescent="0.2">
      <c r="B16" s="122"/>
      <c r="C16" s="123"/>
      <c r="D16" s="123"/>
      <c r="E16" s="124"/>
      <c r="F16" s="124"/>
      <c r="G16" s="124"/>
      <c r="H16" s="124"/>
      <c r="I16" s="124"/>
      <c r="J16" s="123"/>
      <c r="K16" s="123"/>
      <c r="L16" s="123"/>
      <c r="N16" s="126"/>
      <c r="O16" s="126"/>
      <c r="P16" s="126"/>
    </row>
    <row r="17" spans="2:16" x14ac:dyDescent="0.2">
      <c r="B17" s="122"/>
      <c r="C17" s="123"/>
      <c r="D17" s="123"/>
      <c r="E17" s="124"/>
      <c r="F17" s="124"/>
      <c r="G17" s="124"/>
      <c r="H17" s="124"/>
      <c r="I17" s="124"/>
      <c r="J17" s="123"/>
      <c r="K17" s="123"/>
      <c r="L17" s="123"/>
      <c r="N17" s="126"/>
      <c r="O17" s="126"/>
      <c r="P17" s="126"/>
    </row>
    <row r="18" spans="2:16" x14ac:dyDescent="0.2">
      <c r="B18" s="122"/>
      <c r="C18" s="123"/>
      <c r="D18" s="123"/>
      <c r="E18" s="124"/>
      <c r="F18" s="124"/>
      <c r="G18" s="124"/>
      <c r="H18" s="124"/>
      <c r="I18" s="124"/>
      <c r="J18" s="123"/>
      <c r="K18" s="123"/>
      <c r="L18" s="123"/>
      <c r="N18" s="126"/>
      <c r="O18" s="126"/>
      <c r="P18" s="126"/>
    </row>
    <row r="19" spans="2:16" x14ac:dyDescent="0.2">
      <c r="B19" s="122"/>
      <c r="C19" s="123"/>
      <c r="D19" s="123"/>
      <c r="E19" s="124"/>
      <c r="F19" s="124"/>
      <c r="G19" s="124"/>
      <c r="H19" s="124"/>
      <c r="I19" s="124"/>
      <c r="J19" s="123"/>
      <c r="K19" s="123"/>
      <c r="L19" s="123"/>
      <c r="N19" s="126"/>
      <c r="O19" s="126"/>
      <c r="P19" s="126"/>
    </row>
    <row r="20" spans="2:16" x14ac:dyDescent="0.2">
      <c r="B20" s="122"/>
      <c r="C20" s="123"/>
      <c r="D20" s="123"/>
      <c r="E20" s="124"/>
      <c r="F20" s="124"/>
      <c r="G20" s="124"/>
      <c r="H20" s="124"/>
      <c r="I20" s="124"/>
      <c r="J20" s="123"/>
      <c r="K20" s="123"/>
      <c r="L20" s="123"/>
      <c r="N20" s="126"/>
      <c r="O20" s="126"/>
      <c r="P20" s="126"/>
    </row>
    <row r="21" spans="2:16" x14ac:dyDescent="0.2">
      <c r="B21" s="122"/>
      <c r="C21" s="123"/>
      <c r="D21" s="123"/>
      <c r="E21" s="124"/>
      <c r="F21" s="124"/>
      <c r="G21" s="124"/>
      <c r="H21" s="124"/>
      <c r="I21" s="124"/>
      <c r="J21" s="123"/>
      <c r="K21" s="123"/>
      <c r="L21" s="123"/>
      <c r="N21" s="126"/>
      <c r="O21" s="126"/>
      <c r="P21" s="126"/>
    </row>
    <row r="22" spans="2:16" x14ac:dyDescent="0.2">
      <c r="B22" s="122"/>
      <c r="C22" s="123"/>
      <c r="D22" s="123"/>
      <c r="E22" s="124"/>
      <c r="F22" s="124"/>
      <c r="G22" s="124"/>
      <c r="H22" s="124"/>
      <c r="I22" s="124"/>
      <c r="J22" s="123"/>
      <c r="K22" s="123"/>
      <c r="L22" s="123"/>
      <c r="N22" s="126"/>
      <c r="O22" s="126"/>
      <c r="P22" s="126"/>
    </row>
    <row r="23" spans="2:16" x14ac:dyDescent="0.2">
      <c r="B23" s="122"/>
      <c r="C23" s="123"/>
      <c r="D23" s="123"/>
      <c r="E23" s="124"/>
      <c r="F23" s="124"/>
      <c r="G23" s="124"/>
      <c r="H23" s="124"/>
      <c r="I23" s="124"/>
      <c r="J23" s="123"/>
      <c r="K23" s="123"/>
      <c r="L23" s="123"/>
      <c r="N23" s="126"/>
      <c r="O23" s="126"/>
      <c r="P23" s="126"/>
    </row>
    <row r="24" spans="2:16" x14ac:dyDescent="0.2">
      <c r="B24" s="122"/>
      <c r="C24" s="123"/>
      <c r="D24" s="123"/>
      <c r="E24" s="124"/>
      <c r="F24" s="124"/>
      <c r="G24" s="124"/>
      <c r="H24" s="124"/>
      <c r="I24" s="124"/>
      <c r="J24" s="123"/>
      <c r="K24" s="123"/>
      <c r="L24" s="123"/>
      <c r="N24" s="126"/>
      <c r="O24" s="126"/>
      <c r="P24" s="126"/>
    </row>
    <row r="25" spans="2:16" x14ac:dyDescent="0.2">
      <c r="B25" s="122"/>
      <c r="C25" s="123"/>
      <c r="D25" s="123"/>
      <c r="E25" s="124"/>
      <c r="F25" s="124"/>
      <c r="G25" s="124"/>
      <c r="H25" s="124"/>
      <c r="I25" s="124"/>
      <c r="J25" s="123"/>
      <c r="K25" s="123"/>
      <c r="L25" s="123"/>
      <c r="N25" s="126"/>
      <c r="O25" s="126"/>
      <c r="P25" s="126"/>
    </row>
    <row r="26" spans="2:16" x14ac:dyDescent="0.2">
      <c r="B26" s="122"/>
      <c r="C26" s="123"/>
      <c r="D26" s="123"/>
      <c r="E26" s="124"/>
      <c r="F26" s="124"/>
      <c r="G26" s="124"/>
      <c r="H26" s="124"/>
      <c r="I26" s="124"/>
      <c r="J26" s="123"/>
      <c r="K26" s="123"/>
      <c r="L26" s="123"/>
      <c r="N26" s="126"/>
      <c r="O26" s="126"/>
      <c r="P26" s="126"/>
    </row>
    <row r="27" spans="2:16" x14ac:dyDescent="0.2">
      <c r="B27" s="122"/>
      <c r="C27" s="123"/>
      <c r="D27" s="123"/>
      <c r="E27" s="124"/>
      <c r="F27" s="124"/>
      <c r="G27" s="124"/>
      <c r="H27" s="124"/>
      <c r="I27" s="124"/>
      <c r="J27" s="123"/>
      <c r="K27" s="123"/>
      <c r="L27" s="123"/>
    </row>
    <row r="28" spans="2:16" x14ac:dyDescent="0.2">
      <c r="B28" s="122"/>
      <c r="C28" s="123"/>
      <c r="D28" s="123"/>
      <c r="E28" s="124"/>
      <c r="F28" s="124"/>
      <c r="G28" s="124"/>
      <c r="H28" s="124"/>
      <c r="I28" s="124"/>
      <c r="J28" s="123"/>
      <c r="K28" s="123"/>
      <c r="L28" s="123"/>
    </row>
    <row r="29" spans="2:16" x14ac:dyDescent="0.2">
      <c r="B29" s="122"/>
      <c r="C29" s="123"/>
      <c r="D29" s="123"/>
      <c r="E29" s="124"/>
      <c r="F29" s="124"/>
      <c r="G29" s="124"/>
      <c r="H29" s="124"/>
      <c r="I29" s="124"/>
      <c r="J29" s="123"/>
      <c r="K29" s="123"/>
      <c r="L29" s="123"/>
    </row>
    <row r="30" spans="2:16" x14ac:dyDescent="0.2">
      <c r="B30" s="122"/>
      <c r="C30" s="123"/>
      <c r="D30" s="123"/>
      <c r="E30" s="124"/>
      <c r="F30" s="124"/>
      <c r="G30" s="124"/>
      <c r="H30" s="124"/>
      <c r="I30" s="124"/>
      <c r="J30" s="123"/>
      <c r="K30" s="123"/>
      <c r="L30" s="123"/>
    </row>
    <row r="31" spans="2:16" x14ac:dyDescent="0.2">
      <c r="B31" s="122"/>
      <c r="C31" s="123"/>
      <c r="D31" s="123"/>
      <c r="E31" s="124"/>
      <c r="F31" s="124"/>
      <c r="G31" s="124"/>
      <c r="H31" s="124"/>
      <c r="I31" s="124"/>
      <c r="J31" s="123"/>
      <c r="K31" s="123"/>
      <c r="L31" s="123"/>
    </row>
    <row r="32" spans="2:16" x14ac:dyDescent="0.2">
      <c r="B32" s="122"/>
      <c r="C32" s="123"/>
      <c r="D32" s="123"/>
      <c r="E32" s="124"/>
      <c r="F32" s="124"/>
      <c r="G32" s="124"/>
      <c r="H32" s="124"/>
      <c r="I32" s="124"/>
      <c r="J32" s="123"/>
      <c r="K32" s="123"/>
      <c r="L32" s="123"/>
    </row>
  </sheetData>
  <mergeCells count="10">
    <mergeCell ref="A2:A3"/>
    <mergeCell ref="B2:B3"/>
    <mergeCell ref="A10:A11"/>
    <mergeCell ref="B10:B11"/>
    <mergeCell ref="B6:B7"/>
    <mergeCell ref="A4:A5"/>
    <mergeCell ref="B4:B5"/>
    <mergeCell ref="A6:A7"/>
    <mergeCell ref="A8:A9"/>
    <mergeCell ref="B8:B9"/>
  </mergeCells>
  <phoneticPr fontId="0" type="noConversion"/>
  <printOptions horizontalCentered="1"/>
  <pageMargins left="0.25" right="0.25" top="1" bottom="0.5" header="0.5" footer="0.5"/>
  <pageSetup scale="79" orientation="landscape" r:id="rId1"/>
  <headerFooter alignWithMargins="0">
    <oddHeader>&amp;C&amp;"Arial,Bold"&amp;12FirstWindow Daily Status Report</oddHeader>
    <oddFooter>&amp;L&amp;D&amp;R&amp;P of &amp;N</oddFooter>
  </headerFooter>
  <ignoredErrors>
    <ignoredError sqref="E4:H4 I4:L4 I3:L3 I5:L8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zoomScale="75" zoomScaleNormal="75" zoomScaleSheetLayoutView="55" workbookViewId="0">
      <pane ySplit="1" topLeftCell="A29" activePane="bottomLeft" state="frozen"/>
      <selection activeCell="B7" sqref="B7"/>
      <selection pane="bottomLeft" activeCell="K34" sqref="K34"/>
    </sheetView>
  </sheetViews>
  <sheetFormatPr defaultRowHeight="12.75" x14ac:dyDescent="0.2"/>
  <cols>
    <col min="1" max="1" width="17" style="7" customWidth="1"/>
    <col min="2" max="2" width="15.42578125" style="8" bestFit="1" customWidth="1"/>
    <col min="3" max="3" width="13.28515625" style="8" customWidth="1"/>
    <col min="4" max="4" width="13" style="8" customWidth="1"/>
    <col min="5" max="5" width="14.140625" style="9" customWidth="1"/>
    <col min="6" max="6" width="11.7109375" style="8" customWidth="1"/>
    <col min="7" max="9" width="13.42578125" style="8" customWidth="1"/>
    <col min="10" max="10" width="11" style="9" customWidth="1"/>
    <col min="11" max="11" width="11.140625" style="8" bestFit="1" customWidth="1"/>
    <col min="12" max="12" width="39.28515625" style="6" customWidth="1"/>
    <col min="13" max="16384" width="9.140625" style="6"/>
  </cols>
  <sheetData>
    <row r="1" spans="1:13" ht="70.5" customHeight="1" thickBot="1" x14ac:dyDescent="0.25">
      <c r="A1" s="25" t="s">
        <v>56</v>
      </c>
      <c r="B1" s="26" t="s">
        <v>61</v>
      </c>
      <c r="C1" s="25" t="s">
        <v>49</v>
      </c>
      <c r="D1" s="25" t="s">
        <v>36</v>
      </c>
      <c r="E1" s="26" t="s">
        <v>51</v>
      </c>
      <c r="F1" s="25" t="s">
        <v>50</v>
      </c>
      <c r="G1" s="25" t="s">
        <v>53</v>
      </c>
      <c r="H1" s="26" t="s">
        <v>52</v>
      </c>
      <c r="I1" s="25" t="s">
        <v>63</v>
      </c>
      <c r="J1" s="25" t="s">
        <v>37</v>
      </c>
      <c r="K1" s="26" t="s">
        <v>57</v>
      </c>
      <c r="L1" s="25" t="s">
        <v>62</v>
      </c>
    </row>
    <row r="2" spans="1:13" s="10" customFormat="1" ht="30" customHeight="1" x14ac:dyDescent="0.2">
      <c r="A2" s="269" t="s">
        <v>10</v>
      </c>
      <c r="B2" s="271">
        <v>105</v>
      </c>
      <c r="C2" s="105">
        <v>0</v>
      </c>
      <c r="D2" s="106">
        <v>0</v>
      </c>
      <c r="E2" s="106">
        <v>0</v>
      </c>
      <c r="F2" s="106">
        <v>101</v>
      </c>
      <c r="G2" s="107">
        <v>4</v>
      </c>
      <c r="H2" s="107">
        <v>4</v>
      </c>
      <c r="I2" s="107">
        <v>0</v>
      </c>
      <c r="J2" s="108">
        <v>0</v>
      </c>
      <c r="K2" s="107">
        <v>4</v>
      </c>
      <c r="L2" s="272"/>
      <c r="M2" s="12"/>
    </row>
    <row r="3" spans="1:13" s="10" customFormat="1" ht="24.75" customHeight="1" x14ac:dyDescent="0.2">
      <c r="A3" s="270"/>
      <c r="B3" s="270"/>
      <c r="C3" s="109">
        <f>C2/B2</f>
        <v>0</v>
      </c>
      <c r="D3" s="109">
        <f>D2/B2</f>
        <v>0</v>
      </c>
      <c r="E3" s="109">
        <f>E2/B2</f>
        <v>0</v>
      </c>
      <c r="F3" s="109">
        <f>F2/B2</f>
        <v>0.96190476190476193</v>
      </c>
      <c r="G3" s="109">
        <f>G2/B2</f>
        <v>3.8095238095238099E-2</v>
      </c>
      <c r="H3" s="109">
        <f>H2/G2</f>
        <v>1</v>
      </c>
      <c r="I3" s="109">
        <f>I2/G2</f>
        <v>0</v>
      </c>
      <c r="J3" s="109">
        <f>J2/G2</f>
        <v>0</v>
      </c>
      <c r="K3" s="109"/>
      <c r="L3" s="273"/>
      <c r="M3" s="12"/>
    </row>
    <row r="4" spans="1:13" s="10" customFormat="1" ht="30" customHeight="1" x14ac:dyDescent="0.2">
      <c r="A4" s="274" t="s">
        <v>106</v>
      </c>
      <c r="B4" s="276">
        <v>105</v>
      </c>
      <c r="C4" s="197">
        <v>0</v>
      </c>
      <c r="D4" s="198">
        <v>0</v>
      </c>
      <c r="E4" s="198">
        <v>3</v>
      </c>
      <c r="F4" s="198">
        <v>94</v>
      </c>
      <c r="G4" s="199">
        <v>8</v>
      </c>
      <c r="H4" s="199">
        <v>8</v>
      </c>
      <c r="I4" s="199">
        <v>0</v>
      </c>
      <c r="J4" s="200">
        <v>0</v>
      </c>
      <c r="K4" s="199">
        <v>4</v>
      </c>
      <c r="L4" s="277"/>
      <c r="M4" s="12"/>
    </row>
    <row r="5" spans="1:13" s="10" customFormat="1" ht="24.75" customHeight="1" x14ac:dyDescent="0.2">
      <c r="A5" s="275"/>
      <c r="B5" s="275"/>
      <c r="C5" s="201">
        <f>C4/B4</f>
        <v>0</v>
      </c>
      <c r="D5" s="201">
        <f>D4/B4</f>
        <v>0</v>
      </c>
      <c r="E5" s="201">
        <f>E4/B4</f>
        <v>2.8571428571428571E-2</v>
      </c>
      <c r="F5" s="201">
        <f>F4/B4</f>
        <v>0.89523809523809528</v>
      </c>
      <c r="G5" s="201">
        <f>G4/B4</f>
        <v>7.6190476190476197E-2</v>
      </c>
      <c r="H5" s="201">
        <f>H4/G4</f>
        <v>1</v>
      </c>
      <c r="I5" s="201">
        <f>I4/G4</f>
        <v>0</v>
      </c>
      <c r="J5" s="201">
        <f>J4/G4</f>
        <v>0</v>
      </c>
      <c r="K5" s="201"/>
      <c r="L5" s="278"/>
      <c r="M5" s="12"/>
    </row>
    <row r="6" spans="1:13" s="10" customFormat="1" ht="30" customHeight="1" x14ac:dyDescent="0.2">
      <c r="A6" s="269" t="s">
        <v>110</v>
      </c>
      <c r="B6" s="271">
        <v>117</v>
      </c>
      <c r="C6" s="105">
        <v>0</v>
      </c>
      <c r="D6" s="106">
        <v>0</v>
      </c>
      <c r="E6" s="106">
        <v>16</v>
      </c>
      <c r="F6" s="106">
        <v>75</v>
      </c>
      <c r="G6" s="107">
        <v>26</v>
      </c>
      <c r="H6" s="107">
        <v>26</v>
      </c>
      <c r="I6" s="107">
        <v>0</v>
      </c>
      <c r="J6" s="108">
        <v>0</v>
      </c>
      <c r="K6" s="107">
        <v>18</v>
      </c>
      <c r="L6" s="272"/>
      <c r="M6" s="12"/>
    </row>
    <row r="7" spans="1:13" s="10" customFormat="1" ht="24.75" customHeight="1" x14ac:dyDescent="0.2">
      <c r="A7" s="270"/>
      <c r="B7" s="270"/>
      <c r="C7" s="109">
        <f>C6/B6</f>
        <v>0</v>
      </c>
      <c r="D7" s="109">
        <f>D6/B6</f>
        <v>0</v>
      </c>
      <c r="E7" s="109">
        <f>E6/B6</f>
        <v>0.13675213675213677</v>
      </c>
      <c r="F7" s="109">
        <f>F6/B6</f>
        <v>0.64102564102564108</v>
      </c>
      <c r="G7" s="109">
        <f>G6/B6</f>
        <v>0.22222222222222221</v>
      </c>
      <c r="H7" s="109">
        <f>H6/G6</f>
        <v>1</v>
      </c>
      <c r="I7" s="109">
        <f>I6/G6</f>
        <v>0</v>
      </c>
      <c r="J7" s="109">
        <f>J6/G6</f>
        <v>0</v>
      </c>
      <c r="K7" s="109"/>
      <c r="L7" s="273"/>
      <c r="M7" s="12"/>
    </row>
    <row r="8" spans="1:13" s="10" customFormat="1" ht="30" customHeight="1" x14ac:dyDescent="0.2">
      <c r="A8" s="274" t="s">
        <v>111</v>
      </c>
      <c r="B8" s="276">
        <v>146</v>
      </c>
      <c r="C8" s="197">
        <v>0</v>
      </c>
      <c r="D8" s="198">
        <v>0</v>
      </c>
      <c r="E8" s="198">
        <v>37</v>
      </c>
      <c r="F8" s="198">
        <v>45</v>
      </c>
      <c r="G8" s="199">
        <v>64</v>
      </c>
      <c r="H8" s="199">
        <v>64</v>
      </c>
      <c r="I8" s="199">
        <v>0</v>
      </c>
      <c r="J8" s="200">
        <v>0</v>
      </c>
      <c r="K8" s="199">
        <v>38</v>
      </c>
      <c r="L8" s="277"/>
      <c r="M8" s="12"/>
    </row>
    <row r="9" spans="1:13" s="10" customFormat="1" ht="24.75" customHeight="1" x14ac:dyDescent="0.2">
      <c r="A9" s="275"/>
      <c r="B9" s="275"/>
      <c r="C9" s="201">
        <f>C8/B8</f>
        <v>0</v>
      </c>
      <c r="D9" s="201">
        <f>D8/B8</f>
        <v>0</v>
      </c>
      <c r="E9" s="201">
        <f>E8/B8</f>
        <v>0.25342465753424659</v>
      </c>
      <c r="F9" s="201">
        <f>F8/B8</f>
        <v>0.30821917808219179</v>
      </c>
      <c r="G9" s="201">
        <f>G8/B8</f>
        <v>0.43835616438356162</v>
      </c>
      <c r="H9" s="201">
        <f>H8/G8</f>
        <v>1</v>
      </c>
      <c r="I9" s="201">
        <f>I8/G8</f>
        <v>0</v>
      </c>
      <c r="J9" s="201">
        <f>J8/G8</f>
        <v>0</v>
      </c>
      <c r="K9" s="201"/>
      <c r="L9" s="278"/>
      <c r="M9" s="12"/>
    </row>
    <row r="10" spans="1:13" s="10" customFormat="1" ht="30" customHeight="1" x14ac:dyDescent="0.2">
      <c r="A10" s="269" t="s">
        <v>112</v>
      </c>
      <c r="B10" s="271">
        <v>177</v>
      </c>
      <c r="C10" s="105">
        <v>0</v>
      </c>
      <c r="D10" s="106">
        <v>0</v>
      </c>
      <c r="E10" s="106">
        <v>44</v>
      </c>
      <c r="F10" s="106">
        <v>55</v>
      </c>
      <c r="G10" s="107">
        <v>78</v>
      </c>
      <c r="H10" s="107">
        <v>78</v>
      </c>
      <c r="I10" s="107">
        <v>0</v>
      </c>
      <c r="J10" s="108">
        <v>0</v>
      </c>
      <c r="K10" s="107">
        <v>14</v>
      </c>
      <c r="L10" s="272"/>
      <c r="M10" s="12"/>
    </row>
    <row r="11" spans="1:13" s="10" customFormat="1" ht="24.75" customHeight="1" x14ac:dyDescent="0.2">
      <c r="A11" s="270"/>
      <c r="B11" s="270"/>
      <c r="C11" s="109">
        <f>C10/B10</f>
        <v>0</v>
      </c>
      <c r="D11" s="109">
        <f>D10/B10</f>
        <v>0</v>
      </c>
      <c r="E11" s="109">
        <f>E10/B10</f>
        <v>0.24858757062146894</v>
      </c>
      <c r="F11" s="109">
        <f>F10/B10</f>
        <v>0.31073446327683618</v>
      </c>
      <c r="G11" s="109">
        <f>G10/B10</f>
        <v>0.44067796610169491</v>
      </c>
      <c r="H11" s="109">
        <f>H10/G10</f>
        <v>1</v>
      </c>
      <c r="I11" s="109">
        <f>I10/G10</f>
        <v>0</v>
      </c>
      <c r="J11" s="109">
        <f>J10/G10</f>
        <v>0</v>
      </c>
      <c r="K11" s="109"/>
      <c r="L11" s="273"/>
      <c r="M11" s="12"/>
    </row>
    <row r="12" spans="1:13" s="10" customFormat="1" ht="30" customHeight="1" x14ac:dyDescent="0.2">
      <c r="A12" s="274" t="s">
        <v>113</v>
      </c>
      <c r="B12" s="276">
        <v>180</v>
      </c>
      <c r="C12" s="197">
        <v>0</v>
      </c>
      <c r="D12" s="198">
        <v>0</v>
      </c>
      <c r="E12" s="198">
        <v>45</v>
      </c>
      <c r="F12" s="198">
        <v>82</v>
      </c>
      <c r="G12" s="199">
        <v>84</v>
      </c>
      <c r="H12" s="199">
        <v>83</v>
      </c>
      <c r="I12" s="199">
        <v>0</v>
      </c>
      <c r="J12" s="200">
        <v>1</v>
      </c>
      <c r="K12" s="199">
        <v>5</v>
      </c>
      <c r="L12" s="277"/>
      <c r="M12" s="12"/>
    </row>
    <row r="13" spans="1:13" s="10" customFormat="1" ht="24.75" customHeight="1" x14ac:dyDescent="0.2">
      <c r="A13" s="275"/>
      <c r="B13" s="275"/>
      <c r="C13" s="201">
        <f>C12/B12</f>
        <v>0</v>
      </c>
      <c r="D13" s="201">
        <f>D12/B12</f>
        <v>0</v>
      </c>
      <c r="E13" s="201">
        <f>E12/B12</f>
        <v>0.25</v>
      </c>
      <c r="F13" s="201">
        <f>F12/B12</f>
        <v>0.45555555555555555</v>
      </c>
      <c r="G13" s="201">
        <f>G12/B12</f>
        <v>0.46666666666666667</v>
      </c>
      <c r="H13" s="201">
        <f>H12/G12</f>
        <v>0.98809523809523814</v>
      </c>
      <c r="I13" s="201">
        <f>I12/G12</f>
        <v>0</v>
      </c>
      <c r="J13" s="201">
        <f>J12/G12</f>
        <v>1.1904761904761904E-2</v>
      </c>
      <c r="K13" s="201"/>
      <c r="L13" s="278"/>
      <c r="M13" s="12"/>
    </row>
    <row r="14" spans="1:13" s="10" customFormat="1" ht="30" customHeight="1" x14ac:dyDescent="0.2">
      <c r="A14" s="269" t="s">
        <v>116</v>
      </c>
      <c r="B14" s="271">
        <v>187</v>
      </c>
      <c r="C14" s="105">
        <v>0</v>
      </c>
      <c r="D14" s="106">
        <v>0</v>
      </c>
      <c r="E14" s="106">
        <v>47</v>
      </c>
      <c r="F14" s="106">
        <v>76</v>
      </c>
      <c r="G14" s="107">
        <v>95</v>
      </c>
      <c r="H14" s="107">
        <v>94</v>
      </c>
      <c r="I14" s="107">
        <v>0</v>
      </c>
      <c r="J14" s="108">
        <v>1</v>
      </c>
      <c r="K14" s="107">
        <v>11</v>
      </c>
      <c r="L14" s="272"/>
      <c r="M14" s="12"/>
    </row>
    <row r="15" spans="1:13" s="10" customFormat="1" ht="24.75" customHeight="1" x14ac:dyDescent="0.2">
      <c r="A15" s="270"/>
      <c r="B15" s="270"/>
      <c r="C15" s="109">
        <f>C14/B14</f>
        <v>0</v>
      </c>
      <c r="D15" s="109">
        <f>D14/B14</f>
        <v>0</v>
      </c>
      <c r="E15" s="109">
        <f>E14/B14</f>
        <v>0.25133689839572193</v>
      </c>
      <c r="F15" s="109">
        <f>F14/B14</f>
        <v>0.40641711229946526</v>
      </c>
      <c r="G15" s="109">
        <f>G14/B14</f>
        <v>0.50802139037433158</v>
      </c>
      <c r="H15" s="109">
        <f>H14/G14</f>
        <v>0.98947368421052628</v>
      </c>
      <c r="I15" s="109">
        <f>I14/G14</f>
        <v>0</v>
      </c>
      <c r="J15" s="109">
        <f>J14/G14</f>
        <v>1.0526315789473684E-2</v>
      </c>
      <c r="K15" s="109"/>
      <c r="L15" s="273"/>
      <c r="M15" s="12"/>
    </row>
    <row r="16" spans="1:13" s="10" customFormat="1" ht="30" customHeight="1" x14ac:dyDescent="0.2">
      <c r="A16" s="274" t="s">
        <v>117</v>
      </c>
      <c r="B16" s="276">
        <v>198</v>
      </c>
      <c r="C16" s="197">
        <v>0</v>
      </c>
      <c r="D16" s="198">
        <v>0</v>
      </c>
      <c r="E16" s="198">
        <v>43</v>
      </c>
      <c r="F16" s="198">
        <v>76</v>
      </c>
      <c r="G16" s="199">
        <v>110</v>
      </c>
      <c r="H16" s="199">
        <v>109</v>
      </c>
      <c r="I16" s="199">
        <v>0</v>
      </c>
      <c r="J16" s="200">
        <v>1</v>
      </c>
      <c r="K16" s="199">
        <v>15</v>
      </c>
      <c r="L16" s="277"/>
      <c r="M16" s="12"/>
    </row>
    <row r="17" spans="1:13" s="10" customFormat="1" ht="24.75" customHeight="1" x14ac:dyDescent="0.2">
      <c r="A17" s="275"/>
      <c r="B17" s="275"/>
      <c r="C17" s="201">
        <f>C16/B16</f>
        <v>0</v>
      </c>
      <c r="D17" s="201">
        <f>D16/B16</f>
        <v>0</v>
      </c>
      <c r="E17" s="201">
        <f>E16/B16</f>
        <v>0.21717171717171718</v>
      </c>
      <c r="F17" s="201">
        <f>F16/B16</f>
        <v>0.38383838383838381</v>
      </c>
      <c r="G17" s="201">
        <f>G16/B16</f>
        <v>0.55555555555555558</v>
      </c>
      <c r="H17" s="201">
        <f>H16/G16</f>
        <v>0.99090909090909096</v>
      </c>
      <c r="I17" s="201">
        <f>I16/G16</f>
        <v>0</v>
      </c>
      <c r="J17" s="201">
        <f>J16/G16</f>
        <v>9.0909090909090905E-3</v>
      </c>
      <c r="K17" s="201"/>
      <c r="L17" s="278"/>
      <c r="M17" s="12"/>
    </row>
    <row r="18" spans="1:13" s="10" customFormat="1" ht="30" customHeight="1" x14ac:dyDescent="0.2">
      <c r="A18" s="269" t="s">
        <v>119</v>
      </c>
      <c r="B18" s="271">
        <v>155</v>
      </c>
      <c r="C18" s="105">
        <v>0</v>
      </c>
      <c r="D18" s="106">
        <v>0</v>
      </c>
      <c r="E18" s="106">
        <v>43</v>
      </c>
      <c r="F18" s="106">
        <v>45</v>
      </c>
      <c r="G18" s="107">
        <v>98</v>
      </c>
      <c r="H18" s="107">
        <v>97</v>
      </c>
      <c r="I18" s="107">
        <v>0</v>
      </c>
      <c r="J18" s="108">
        <v>1</v>
      </c>
      <c r="K18" s="107">
        <v>-12</v>
      </c>
      <c r="L18" s="272"/>
      <c r="M18" s="12"/>
    </row>
    <row r="19" spans="1:13" s="10" customFormat="1" ht="24.75" customHeight="1" x14ac:dyDescent="0.2">
      <c r="A19" s="270"/>
      <c r="B19" s="270"/>
      <c r="C19" s="109">
        <f>C18/B18</f>
        <v>0</v>
      </c>
      <c r="D19" s="109">
        <f>D18/B18</f>
        <v>0</v>
      </c>
      <c r="E19" s="109">
        <f>E18/B18</f>
        <v>0.27741935483870966</v>
      </c>
      <c r="F19" s="109">
        <f>F18/B18</f>
        <v>0.29032258064516131</v>
      </c>
      <c r="G19" s="109">
        <f>G18/B18</f>
        <v>0.63225806451612898</v>
      </c>
      <c r="H19" s="109">
        <f>H18/G18</f>
        <v>0.98979591836734693</v>
      </c>
      <c r="I19" s="109">
        <f>I18/G18</f>
        <v>0</v>
      </c>
      <c r="J19" s="109">
        <f>J18/G18</f>
        <v>1.020408163265306E-2</v>
      </c>
      <c r="K19" s="109"/>
      <c r="L19" s="273"/>
      <c r="M19" s="12"/>
    </row>
    <row r="20" spans="1:13" s="10" customFormat="1" ht="30" customHeight="1" x14ac:dyDescent="0.2">
      <c r="A20" s="274" t="s">
        <v>139</v>
      </c>
      <c r="B20" s="276">
        <v>218</v>
      </c>
      <c r="C20" s="197">
        <v>0</v>
      </c>
      <c r="D20" s="198">
        <v>0</v>
      </c>
      <c r="E20" s="198">
        <v>42</v>
      </c>
      <c r="F20" s="198">
        <v>45</v>
      </c>
      <c r="G20" s="199">
        <v>131</v>
      </c>
      <c r="H20" s="199">
        <v>130</v>
      </c>
      <c r="I20" s="199">
        <v>0</v>
      </c>
      <c r="J20" s="200">
        <v>1</v>
      </c>
      <c r="K20" s="199">
        <v>33</v>
      </c>
      <c r="L20" s="277"/>
      <c r="M20" s="12"/>
    </row>
    <row r="21" spans="1:13" s="10" customFormat="1" ht="24.75" customHeight="1" x14ac:dyDescent="0.2">
      <c r="A21" s="275"/>
      <c r="B21" s="275"/>
      <c r="C21" s="201">
        <f>C20/B20</f>
        <v>0</v>
      </c>
      <c r="D21" s="201">
        <f>D20/B20</f>
        <v>0</v>
      </c>
      <c r="E21" s="201">
        <f>E20/B20</f>
        <v>0.19266055045871561</v>
      </c>
      <c r="F21" s="201">
        <f>F20/B20</f>
        <v>0.20642201834862386</v>
      </c>
      <c r="G21" s="201">
        <f>G20/B20</f>
        <v>0.6009174311926605</v>
      </c>
      <c r="H21" s="201">
        <f>H20/G20</f>
        <v>0.99236641221374045</v>
      </c>
      <c r="I21" s="201">
        <f>I20/G20</f>
        <v>0</v>
      </c>
      <c r="J21" s="201">
        <f>J20/G20</f>
        <v>7.6335877862595417E-3</v>
      </c>
      <c r="K21" s="201"/>
      <c r="L21" s="278"/>
      <c r="M21" s="12"/>
    </row>
    <row r="22" spans="1:13" s="10" customFormat="1" ht="30" customHeight="1" x14ac:dyDescent="0.2">
      <c r="A22" s="269" t="s">
        <v>140</v>
      </c>
      <c r="B22" s="271">
        <v>227</v>
      </c>
      <c r="C22" s="105">
        <v>0</v>
      </c>
      <c r="D22" s="106">
        <v>0</v>
      </c>
      <c r="E22" s="106">
        <v>38</v>
      </c>
      <c r="F22" s="106">
        <v>42</v>
      </c>
      <c r="G22" s="107">
        <v>147</v>
      </c>
      <c r="H22" s="107">
        <v>146</v>
      </c>
      <c r="I22" s="107">
        <v>0</v>
      </c>
      <c r="J22" s="108">
        <v>1</v>
      </c>
      <c r="K22" s="107">
        <v>16</v>
      </c>
      <c r="L22" s="272"/>
      <c r="M22" s="12"/>
    </row>
    <row r="23" spans="1:13" s="10" customFormat="1" ht="24.75" customHeight="1" x14ac:dyDescent="0.2">
      <c r="A23" s="270"/>
      <c r="B23" s="270"/>
      <c r="C23" s="109">
        <f>C22/B22</f>
        <v>0</v>
      </c>
      <c r="D23" s="109">
        <f>D22/B22</f>
        <v>0</v>
      </c>
      <c r="E23" s="109">
        <f>E22/B22</f>
        <v>0.16740088105726872</v>
      </c>
      <c r="F23" s="109">
        <f>F22/B22</f>
        <v>0.18502202643171806</v>
      </c>
      <c r="G23" s="109">
        <f>G22/B22</f>
        <v>0.64757709251101325</v>
      </c>
      <c r="H23" s="109">
        <f>H22/G22</f>
        <v>0.99319727891156462</v>
      </c>
      <c r="I23" s="109">
        <f>I22/G22</f>
        <v>0</v>
      </c>
      <c r="J23" s="109">
        <f>J22/G22</f>
        <v>6.8027210884353739E-3</v>
      </c>
      <c r="K23" s="109"/>
      <c r="L23" s="273"/>
      <c r="M23" s="12"/>
    </row>
    <row r="24" spans="1:13" s="10" customFormat="1" ht="30" customHeight="1" x14ac:dyDescent="0.2">
      <c r="A24" s="283" t="s">
        <v>141</v>
      </c>
      <c r="B24" s="279">
        <v>227</v>
      </c>
      <c r="C24" s="206">
        <v>0</v>
      </c>
      <c r="D24" s="207">
        <v>0</v>
      </c>
      <c r="E24" s="207">
        <v>36</v>
      </c>
      <c r="F24" s="207">
        <v>50</v>
      </c>
      <c r="G24" s="208">
        <v>155</v>
      </c>
      <c r="H24" s="208">
        <v>154</v>
      </c>
      <c r="I24" s="208">
        <v>0</v>
      </c>
      <c r="J24" s="209">
        <v>1</v>
      </c>
      <c r="K24" s="208">
        <v>8</v>
      </c>
      <c r="L24" s="281"/>
      <c r="M24" s="12"/>
    </row>
    <row r="25" spans="1:13" s="10" customFormat="1" ht="24.75" customHeight="1" x14ac:dyDescent="0.2">
      <c r="A25" s="280"/>
      <c r="B25" s="280"/>
      <c r="C25" s="210">
        <f>C24/B24</f>
        <v>0</v>
      </c>
      <c r="D25" s="210">
        <f>D24/B24</f>
        <v>0</v>
      </c>
      <c r="E25" s="210">
        <f>E24/B24</f>
        <v>0.15859030837004406</v>
      </c>
      <c r="F25" s="210">
        <f>F24/B24</f>
        <v>0.22026431718061673</v>
      </c>
      <c r="G25" s="210">
        <f>G24/B24</f>
        <v>0.68281938325991187</v>
      </c>
      <c r="H25" s="210">
        <f>H24/G24</f>
        <v>0.99354838709677418</v>
      </c>
      <c r="I25" s="210">
        <f>I24/G24</f>
        <v>0</v>
      </c>
      <c r="J25" s="210">
        <f>J24/G24</f>
        <v>6.4516129032258064E-3</v>
      </c>
      <c r="K25" s="210"/>
      <c r="L25" s="282"/>
      <c r="M25" s="12"/>
    </row>
    <row r="26" spans="1:13" s="10" customFormat="1" ht="30" customHeight="1" x14ac:dyDescent="0.2">
      <c r="A26" s="269" t="s">
        <v>142</v>
      </c>
      <c r="B26" s="271">
        <v>257</v>
      </c>
      <c r="C26" s="105">
        <v>0</v>
      </c>
      <c r="D26" s="106">
        <v>0</v>
      </c>
      <c r="E26" s="106">
        <v>31</v>
      </c>
      <c r="F26" s="106">
        <v>59</v>
      </c>
      <c r="G26" s="107">
        <v>167</v>
      </c>
      <c r="H26" s="107">
        <v>166</v>
      </c>
      <c r="I26" s="107">
        <v>0</v>
      </c>
      <c r="J26" s="108">
        <v>1</v>
      </c>
      <c r="K26" s="107">
        <v>12</v>
      </c>
      <c r="L26" s="272"/>
      <c r="M26" s="12"/>
    </row>
    <row r="27" spans="1:13" s="10" customFormat="1" ht="24.75" customHeight="1" x14ac:dyDescent="0.2">
      <c r="A27" s="270"/>
      <c r="B27" s="270"/>
      <c r="C27" s="109">
        <f>C26/B26</f>
        <v>0</v>
      </c>
      <c r="D27" s="109">
        <f>D26/B26</f>
        <v>0</v>
      </c>
      <c r="E27" s="109">
        <f>E26/B26</f>
        <v>0.12062256809338522</v>
      </c>
      <c r="F27" s="109">
        <f>F26/B26</f>
        <v>0.22957198443579765</v>
      </c>
      <c r="G27" s="109">
        <f>G26/B26</f>
        <v>0.64980544747081714</v>
      </c>
      <c r="H27" s="109">
        <f>H26/G26</f>
        <v>0.99401197604790414</v>
      </c>
      <c r="I27" s="109">
        <f>I26/G26</f>
        <v>0</v>
      </c>
      <c r="J27" s="109">
        <f>J26/G26</f>
        <v>5.9880239520958087E-3</v>
      </c>
      <c r="K27" s="109"/>
      <c r="L27" s="273"/>
      <c r="M27" s="12"/>
    </row>
    <row r="28" spans="1:13" s="10" customFormat="1" ht="30" customHeight="1" x14ac:dyDescent="0.2">
      <c r="A28" s="283" t="s">
        <v>148</v>
      </c>
      <c r="B28" s="279">
        <v>257</v>
      </c>
      <c r="C28" s="206">
        <v>0</v>
      </c>
      <c r="D28" s="207">
        <v>0</v>
      </c>
      <c r="E28" s="207">
        <v>21</v>
      </c>
      <c r="F28" s="207">
        <v>59</v>
      </c>
      <c r="G28" s="208">
        <v>177</v>
      </c>
      <c r="H28" s="208">
        <v>176</v>
      </c>
      <c r="I28" s="208">
        <v>0</v>
      </c>
      <c r="J28" s="209">
        <v>1</v>
      </c>
      <c r="K28" s="208">
        <v>10</v>
      </c>
      <c r="L28" s="281"/>
      <c r="M28" s="12"/>
    </row>
    <row r="29" spans="1:13" s="10" customFormat="1" ht="24.75" customHeight="1" x14ac:dyDescent="0.2">
      <c r="A29" s="280"/>
      <c r="B29" s="280"/>
      <c r="C29" s="210">
        <f>C28/B28</f>
        <v>0</v>
      </c>
      <c r="D29" s="210">
        <f>D28/B28</f>
        <v>0</v>
      </c>
      <c r="E29" s="210">
        <f>E28/B28</f>
        <v>8.171206225680934E-2</v>
      </c>
      <c r="F29" s="210">
        <f>F28/B28</f>
        <v>0.22957198443579765</v>
      </c>
      <c r="G29" s="210">
        <f>G28/B28</f>
        <v>0.68871595330739299</v>
      </c>
      <c r="H29" s="210">
        <f>H28/G28</f>
        <v>0.99435028248587576</v>
      </c>
      <c r="I29" s="210">
        <f>I28/G28</f>
        <v>0</v>
      </c>
      <c r="J29" s="210">
        <f>J28/G28</f>
        <v>5.6497175141242938E-3</v>
      </c>
      <c r="K29" s="210"/>
      <c r="L29" s="282"/>
      <c r="M29" s="12"/>
    </row>
    <row r="30" spans="1:13" s="10" customFormat="1" ht="30" customHeight="1" x14ac:dyDescent="0.2">
      <c r="A30" s="269" t="s">
        <v>175</v>
      </c>
      <c r="B30" s="271">
        <v>299</v>
      </c>
      <c r="C30" s="105">
        <v>0</v>
      </c>
      <c r="D30" s="106">
        <v>0</v>
      </c>
      <c r="E30" s="106">
        <v>24</v>
      </c>
      <c r="F30" s="106">
        <v>58</v>
      </c>
      <c r="G30" s="107">
        <v>217</v>
      </c>
      <c r="H30" s="107">
        <v>216</v>
      </c>
      <c r="I30" s="107">
        <v>0</v>
      </c>
      <c r="J30" s="108">
        <v>1</v>
      </c>
      <c r="K30" s="107">
        <v>40</v>
      </c>
      <c r="L30" s="272"/>
      <c r="M30" s="12"/>
    </row>
    <row r="31" spans="1:13" s="10" customFormat="1" ht="24.75" customHeight="1" x14ac:dyDescent="0.2">
      <c r="A31" s="270"/>
      <c r="B31" s="270"/>
      <c r="C31" s="109">
        <f>C30/B30</f>
        <v>0</v>
      </c>
      <c r="D31" s="109">
        <f>D30/B30</f>
        <v>0</v>
      </c>
      <c r="E31" s="109">
        <f>E30/B30</f>
        <v>8.0267558528428096E-2</v>
      </c>
      <c r="F31" s="109">
        <f>F30/B30</f>
        <v>0.1939799331103679</v>
      </c>
      <c r="G31" s="109">
        <f>G30/B30</f>
        <v>0.72575250836120397</v>
      </c>
      <c r="H31" s="109">
        <f>H30/G30</f>
        <v>0.99539170506912444</v>
      </c>
      <c r="I31" s="109">
        <f>I30/G30</f>
        <v>0</v>
      </c>
      <c r="J31" s="109">
        <f>J30/G30</f>
        <v>4.608294930875576E-3</v>
      </c>
      <c r="K31" s="109"/>
      <c r="L31" s="273"/>
      <c r="M31" s="12"/>
    </row>
    <row r="32" spans="1:13" s="10" customFormat="1" ht="30" customHeight="1" x14ac:dyDescent="0.2">
      <c r="A32" s="283" t="s">
        <v>177</v>
      </c>
      <c r="B32" s="279">
        <v>299</v>
      </c>
      <c r="C32" s="206">
        <v>0</v>
      </c>
      <c r="D32" s="207">
        <v>0</v>
      </c>
      <c r="E32" s="207">
        <v>25</v>
      </c>
      <c r="F32" s="207">
        <v>22</v>
      </c>
      <c r="G32" s="208">
        <v>252</v>
      </c>
      <c r="H32" s="208">
        <v>251</v>
      </c>
      <c r="I32" s="208">
        <v>0</v>
      </c>
      <c r="J32" s="209">
        <v>1</v>
      </c>
      <c r="K32" s="208">
        <v>35</v>
      </c>
      <c r="L32" s="281"/>
      <c r="M32" s="12"/>
    </row>
    <row r="33" spans="1:13" s="10" customFormat="1" ht="24.75" customHeight="1" x14ac:dyDescent="0.2">
      <c r="A33" s="280"/>
      <c r="B33" s="280"/>
      <c r="C33" s="210">
        <f>C32/B32</f>
        <v>0</v>
      </c>
      <c r="D33" s="210">
        <f>D32/B32</f>
        <v>0</v>
      </c>
      <c r="E33" s="210">
        <f>E32/B32</f>
        <v>8.3612040133779264E-2</v>
      </c>
      <c r="F33" s="210">
        <f>F32/B32</f>
        <v>7.3578595317725759E-2</v>
      </c>
      <c r="G33" s="210">
        <f>G32/B32</f>
        <v>0.84280936454849498</v>
      </c>
      <c r="H33" s="210">
        <f>H32/G32</f>
        <v>0.99603174603174605</v>
      </c>
      <c r="I33" s="210">
        <f>I32/G32</f>
        <v>0</v>
      </c>
      <c r="J33" s="210">
        <f>J32/G32</f>
        <v>3.968253968253968E-3</v>
      </c>
      <c r="K33" s="210"/>
      <c r="L33" s="282"/>
      <c r="M33" s="12"/>
    </row>
    <row r="34" spans="1:13" s="10" customFormat="1" ht="30" customHeight="1" x14ac:dyDescent="0.2">
      <c r="A34" s="269" t="s">
        <v>178</v>
      </c>
      <c r="B34" s="271">
        <v>267</v>
      </c>
      <c r="C34" s="105">
        <v>0</v>
      </c>
      <c r="D34" s="106">
        <v>0</v>
      </c>
      <c r="E34" s="106">
        <v>0</v>
      </c>
      <c r="F34" s="106">
        <v>0</v>
      </c>
      <c r="G34" s="107">
        <v>267</v>
      </c>
      <c r="H34" s="107">
        <v>266</v>
      </c>
      <c r="I34" s="107">
        <v>0</v>
      </c>
      <c r="J34" s="108">
        <v>1</v>
      </c>
      <c r="K34" s="107">
        <v>15</v>
      </c>
      <c r="L34" s="272"/>
      <c r="M34" s="12"/>
    </row>
    <row r="35" spans="1:13" s="10" customFormat="1" ht="24.75" customHeight="1" x14ac:dyDescent="0.2">
      <c r="A35" s="270"/>
      <c r="B35" s="270"/>
      <c r="C35" s="109">
        <f>C34/B34</f>
        <v>0</v>
      </c>
      <c r="D35" s="109">
        <f>D34/B34</f>
        <v>0</v>
      </c>
      <c r="E35" s="109">
        <f>E34/B34</f>
        <v>0</v>
      </c>
      <c r="F35" s="109">
        <f>F34/B34</f>
        <v>0</v>
      </c>
      <c r="G35" s="109">
        <f>G34/B34</f>
        <v>1</v>
      </c>
      <c r="H35" s="109">
        <f>H34/G34</f>
        <v>0.99625468164794007</v>
      </c>
      <c r="I35" s="109">
        <f>I34/G34</f>
        <v>0</v>
      </c>
      <c r="J35" s="109">
        <f>J34/G34</f>
        <v>3.7453183520599251E-3</v>
      </c>
      <c r="K35" s="109"/>
      <c r="L35" s="273"/>
      <c r="M35" s="12"/>
    </row>
    <row r="36" spans="1:13" s="10" customFormat="1" ht="30" customHeight="1" x14ac:dyDescent="0.2">
      <c r="A36" s="274" t="s">
        <v>183</v>
      </c>
      <c r="B36" s="276">
        <v>267</v>
      </c>
      <c r="C36" s="197">
        <v>0</v>
      </c>
      <c r="D36" s="198">
        <v>0</v>
      </c>
      <c r="E36" s="198">
        <v>0</v>
      </c>
      <c r="F36" s="198">
        <v>0</v>
      </c>
      <c r="G36" s="199">
        <v>267</v>
      </c>
      <c r="H36" s="199">
        <v>266</v>
      </c>
      <c r="I36" s="199">
        <v>0</v>
      </c>
      <c r="J36" s="200">
        <v>1</v>
      </c>
      <c r="K36" s="199">
        <v>0</v>
      </c>
      <c r="L36" s="277"/>
      <c r="M36" s="12"/>
    </row>
    <row r="37" spans="1:13" s="10" customFormat="1" ht="24.75" customHeight="1" x14ac:dyDescent="0.2">
      <c r="A37" s="275"/>
      <c r="B37" s="275"/>
      <c r="C37" s="201">
        <f>C36/B36</f>
        <v>0</v>
      </c>
      <c r="D37" s="201">
        <f>D36/B36</f>
        <v>0</v>
      </c>
      <c r="E37" s="201">
        <f>E36/B36</f>
        <v>0</v>
      </c>
      <c r="F37" s="201">
        <f>F36/B36</f>
        <v>0</v>
      </c>
      <c r="G37" s="201">
        <f>G36/B36</f>
        <v>1</v>
      </c>
      <c r="H37" s="201">
        <f>H36/G36</f>
        <v>0.99625468164794007</v>
      </c>
      <c r="I37" s="201">
        <f>I36/G36</f>
        <v>0</v>
      </c>
      <c r="J37" s="201">
        <f>J36/G36</f>
        <v>3.7453183520599251E-3</v>
      </c>
      <c r="K37" s="201"/>
      <c r="L37" s="278"/>
      <c r="M37" s="12"/>
    </row>
    <row r="38" spans="1:13" s="10" customFormat="1" ht="30" customHeight="1" x14ac:dyDescent="0.2">
      <c r="A38" s="269" t="s">
        <v>184</v>
      </c>
      <c r="B38" s="271">
        <v>267</v>
      </c>
      <c r="C38" s="105">
        <v>0</v>
      </c>
      <c r="D38" s="106">
        <v>0</v>
      </c>
      <c r="E38" s="106">
        <v>0</v>
      </c>
      <c r="F38" s="106">
        <v>0</v>
      </c>
      <c r="G38" s="107">
        <v>267</v>
      </c>
      <c r="H38" s="107">
        <v>266</v>
      </c>
      <c r="I38" s="107">
        <v>0</v>
      </c>
      <c r="J38" s="108">
        <v>1</v>
      </c>
      <c r="K38" s="107">
        <v>0</v>
      </c>
      <c r="L38" s="272"/>
      <c r="M38" s="12"/>
    </row>
    <row r="39" spans="1:13" s="10" customFormat="1" ht="24.75" customHeight="1" x14ac:dyDescent="0.2">
      <c r="A39" s="270"/>
      <c r="B39" s="270"/>
      <c r="C39" s="109">
        <f>C38/B38</f>
        <v>0</v>
      </c>
      <c r="D39" s="109">
        <f>D38/B38</f>
        <v>0</v>
      </c>
      <c r="E39" s="109">
        <f>E38/B38</f>
        <v>0</v>
      </c>
      <c r="F39" s="109">
        <f>F38/B38</f>
        <v>0</v>
      </c>
      <c r="G39" s="109">
        <f t="array" ref="G39">G38/(B38-SUM(C38:D38))</f>
        <v>1</v>
      </c>
      <c r="H39" s="109">
        <f>H38/G38</f>
        <v>0.99625468164794007</v>
      </c>
      <c r="I39" s="109">
        <f>I38/G38</f>
        <v>0</v>
      </c>
      <c r="J39" s="109">
        <f>J38/G38</f>
        <v>3.7453183520599251E-3</v>
      </c>
      <c r="K39" s="109"/>
      <c r="L39" s="273"/>
      <c r="M39" s="12"/>
    </row>
  </sheetData>
  <mergeCells count="57">
    <mergeCell ref="A38:A39"/>
    <mergeCell ref="B38:B39"/>
    <mergeCell ref="L38:L39"/>
    <mergeCell ref="A28:A29"/>
    <mergeCell ref="B28:B29"/>
    <mergeCell ref="L28:L29"/>
    <mergeCell ref="A32:A33"/>
    <mergeCell ref="B32:B33"/>
    <mergeCell ref="L32:L33"/>
    <mergeCell ref="A30:A31"/>
    <mergeCell ref="A26:A27"/>
    <mergeCell ref="B26:B27"/>
    <mergeCell ref="L26:L27"/>
    <mergeCell ref="A22:A23"/>
    <mergeCell ref="B22:B23"/>
    <mergeCell ref="L22:L23"/>
    <mergeCell ref="A24:A25"/>
    <mergeCell ref="B24:B25"/>
    <mergeCell ref="L24:L25"/>
    <mergeCell ref="A20:A21"/>
    <mergeCell ref="B20:B21"/>
    <mergeCell ref="L20:L21"/>
    <mergeCell ref="A18:A19"/>
    <mergeCell ref="B18:B19"/>
    <mergeCell ref="L18:L19"/>
    <mergeCell ref="A16:A17"/>
    <mergeCell ref="B16:B17"/>
    <mergeCell ref="L16:L17"/>
    <mergeCell ref="B10:B11"/>
    <mergeCell ref="A12:A13"/>
    <mergeCell ref="B12:B13"/>
    <mergeCell ref="L14:L15"/>
    <mergeCell ref="A14:A15"/>
    <mergeCell ref="B14:B15"/>
    <mergeCell ref="L12:L13"/>
    <mergeCell ref="B6:B7"/>
    <mergeCell ref="L6:L7"/>
    <mergeCell ref="B8:B9"/>
    <mergeCell ref="L8:L9"/>
    <mergeCell ref="L10:L11"/>
    <mergeCell ref="A8:A9"/>
    <mergeCell ref="A10:A11"/>
    <mergeCell ref="A6:A7"/>
    <mergeCell ref="L2:L3"/>
    <mergeCell ref="A2:A3"/>
    <mergeCell ref="B2:B3"/>
    <mergeCell ref="A4:A5"/>
    <mergeCell ref="B4:B5"/>
    <mergeCell ref="L4:L5"/>
    <mergeCell ref="B30:B31"/>
    <mergeCell ref="L30:L31"/>
    <mergeCell ref="A36:A37"/>
    <mergeCell ref="B36:B37"/>
    <mergeCell ref="L36:L37"/>
    <mergeCell ref="A34:A35"/>
    <mergeCell ref="B34:B35"/>
    <mergeCell ref="L34:L35"/>
  </mergeCells>
  <phoneticPr fontId="0" type="noConversion"/>
  <printOptions horizontalCentered="1"/>
  <pageMargins left="0.25" right="0.25" top="1" bottom="0.5" header="0.5" footer="0.5"/>
  <pageSetup scale="46" orientation="landscape" r:id="rId1"/>
  <headerFooter alignWithMargins="0">
    <oddHeader>&amp;C&amp;"Arial,Bold"&amp;12FirstWindow Daily Status Report</oddHeader>
    <oddFooter>&amp;L&amp;D&amp;R&amp;P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7"/>
  <sheetViews>
    <sheetView zoomScale="70" zoomScaleNormal="70" workbookViewId="0">
      <pane ySplit="1" topLeftCell="A2" activePane="bottomLeft" state="frozen"/>
      <selection activeCell="B7" sqref="B7"/>
      <selection pane="bottomLeft" activeCell="A7" sqref="A7"/>
    </sheetView>
  </sheetViews>
  <sheetFormatPr defaultRowHeight="15" x14ac:dyDescent="0.2"/>
  <cols>
    <col min="1" max="1" width="43.42578125" style="53" customWidth="1"/>
    <col min="2" max="2" width="13" style="54" customWidth="1"/>
    <col min="3" max="3" width="11.42578125" style="54" customWidth="1"/>
    <col min="4" max="4" width="11.28515625" style="54" customWidth="1"/>
    <col min="5" max="5" width="11.140625" style="54" customWidth="1"/>
    <col min="6" max="6" width="13.85546875" style="54" customWidth="1"/>
    <col min="7" max="7" width="11.85546875" style="54" customWidth="1"/>
    <col min="8" max="8" width="10.140625" style="54" bestFit="1" customWidth="1"/>
    <col min="9" max="9" width="9.140625" style="54"/>
    <col min="10" max="10" width="16.42578125" style="54" bestFit="1" customWidth="1"/>
    <col min="11" max="11" width="49.5703125" style="54" customWidth="1"/>
    <col min="12" max="16384" width="9.140625" style="4"/>
  </cols>
  <sheetData>
    <row r="1" spans="1:38" s="49" customFormat="1" ht="63" x14ac:dyDescent="0.25">
      <c r="A1" s="93" t="s">
        <v>9</v>
      </c>
      <c r="B1" s="93" t="s">
        <v>23</v>
      </c>
      <c r="C1" s="93" t="s">
        <v>37</v>
      </c>
      <c r="D1" s="93" t="s">
        <v>35</v>
      </c>
      <c r="E1" s="93" t="s">
        <v>50</v>
      </c>
      <c r="F1" s="93" t="s">
        <v>51</v>
      </c>
      <c r="G1" s="93" t="s">
        <v>52</v>
      </c>
      <c r="H1" s="93" t="s">
        <v>63</v>
      </c>
      <c r="I1" s="93" t="s">
        <v>43</v>
      </c>
      <c r="J1" s="93" t="s">
        <v>58</v>
      </c>
      <c r="K1" s="93" t="s">
        <v>59</v>
      </c>
      <c r="L1" s="97"/>
      <c r="M1" s="97"/>
      <c r="N1" s="97"/>
      <c r="O1" s="97"/>
      <c r="P1" s="97"/>
      <c r="Q1" s="97"/>
      <c r="R1" s="97"/>
      <c r="S1" s="97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</row>
    <row r="2" spans="1:38" s="52" customFormat="1" ht="22.5" customHeight="1" x14ac:dyDescent="0.25">
      <c r="A2" s="128" t="s">
        <v>11</v>
      </c>
      <c r="B2" s="50"/>
      <c r="C2" s="50"/>
      <c r="D2" s="50"/>
      <c r="E2" s="50"/>
      <c r="F2" s="50"/>
      <c r="G2" s="50">
        <v>16</v>
      </c>
      <c r="H2" s="50"/>
      <c r="I2" s="50">
        <f>SUM(B2:H2)</f>
        <v>16</v>
      </c>
      <c r="J2" s="51" t="str">
        <f>LEFT(A2,5)</f>
        <v>Smoke</v>
      </c>
      <c r="K2" s="89" t="str">
        <f>A2</f>
        <v>SmokeTest</v>
      </c>
      <c r="L2" s="98"/>
      <c r="M2" s="98"/>
      <c r="N2" s="98"/>
      <c r="O2" s="98"/>
      <c r="P2" s="98"/>
      <c r="Q2" s="98"/>
      <c r="R2" s="98"/>
      <c r="S2" s="98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</row>
    <row r="3" spans="1:38" s="52" customFormat="1" ht="22.5" customHeight="1" x14ac:dyDescent="0.25">
      <c r="A3" s="128" t="s">
        <v>12</v>
      </c>
      <c r="B3" s="50"/>
      <c r="C3" s="50"/>
      <c r="D3" s="50"/>
      <c r="E3" s="50"/>
      <c r="F3" s="50"/>
      <c r="G3" s="50">
        <v>63</v>
      </c>
      <c r="H3" s="50"/>
      <c r="I3" s="50">
        <f>SUM(B3:H3)</f>
        <v>63</v>
      </c>
      <c r="J3" s="51" t="str">
        <f>LEFT(A3,5)</f>
        <v>Produ</v>
      </c>
      <c r="K3" s="89" t="str">
        <f>A3</f>
        <v>Production Fixes</v>
      </c>
      <c r="L3" s="98"/>
      <c r="M3" s="98"/>
      <c r="N3" s="98"/>
      <c r="O3" s="98"/>
      <c r="P3" s="98"/>
      <c r="Q3" s="98"/>
      <c r="R3" s="98"/>
      <c r="S3" s="98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</row>
    <row r="4" spans="1:38" s="52" customFormat="1" ht="22.5" customHeight="1" x14ac:dyDescent="0.25">
      <c r="A4" s="128" t="s">
        <v>13</v>
      </c>
      <c r="B4" s="50"/>
      <c r="C4" s="50">
        <v>1</v>
      </c>
      <c r="D4" s="50"/>
      <c r="E4" s="50"/>
      <c r="F4" s="50"/>
      <c r="G4" s="50">
        <v>3</v>
      </c>
      <c r="H4" s="50"/>
      <c r="I4" s="50">
        <f>SUM(B4:H4)</f>
        <v>4</v>
      </c>
      <c r="J4" s="51" t="str">
        <f>LEFT(A4,5)</f>
        <v>New F</v>
      </c>
      <c r="K4" s="89" t="str">
        <f>A4</f>
        <v>New Functionality</v>
      </c>
      <c r="L4" s="98"/>
      <c r="M4" s="98"/>
      <c r="N4" s="98"/>
      <c r="O4" s="98"/>
      <c r="P4" s="98"/>
      <c r="Q4" s="98"/>
      <c r="R4" s="98"/>
      <c r="S4" s="98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</row>
    <row r="5" spans="1:38" s="52" customFormat="1" ht="22.5" customHeight="1" x14ac:dyDescent="0.25">
      <c r="A5" s="128" t="s">
        <v>105</v>
      </c>
      <c r="B5" s="50"/>
      <c r="C5" s="50"/>
      <c r="D5" s="50"/>
      <c r="E5" s="50"/>
      <c r="F5" s="50"/>
      <c r="G5" s="50">
        <v>184</v>
      </c>
      <c r="H5" s="50"/>
      <c r="I5" s="50">
        <f>SUM(B5:H5)</f>
        <v>184</v>
      </c>
      <c r="J5" s="51" t="str">
        <f>LEFT(A5,5)</f>
        <v>Regre</v>
      </c>
      <c r="K5" s="89" t="str">
        <f>A5</f>
        <v>Regression</v>
      </c>
      <c r="L5" s="98"/>
      <c r="M5" s="98"/>
      <c r="N5" s="98"/>
      <c r="O5" s="98"/>
      <c r="P5" s="98"/>
      <c r="Q5" s="98"/>
      <c r="R5" s="98"/>
      <c r="S5" s="98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</row>
    <row r="6" spans="1:38" s="85" customFormat="1" ht="39" customHeight="1" x14ac:dyDescent="0.25">
      <c r="A6" s="95" t="s">
        <v>64</v>
      </c>
      <c r="B6" s="94">
        <f>SUM(B2:B5)</f>
        <v>0</v>
      </c>
      <c r="C6" s="94">
        <f t="shared" ref="C6:I6" si="0">SUM(C2:C5)</f>
        <v>1</v>
      </c>
      <c r="D6" s="94">
        <f t="shared" si="0"/>
        <v>0</v>
      </c>
      <c r="E6" s="94">
        <f t="shared" si="0"/>
        <v>0</v>
      </c>
      <c r="F6" s="94">
        <f t="shared" si="0"/>
        <v>0</v>
      </c>
      <c r="G6" s="94">
        <f t="shared" si="0"/>
        <v>266</v>
      </c>
      <c r="H6" s="94">
        <f t="shared" si="0"/>
        <v>0</v>
      </c>
      <c r="I6" s="94">
        <f t="shared" si="0"/>
        <v>267</v>
      </c>
      <c r="J6" s="94"/>
      <c r="K6" s="96"/>
      <c r="L6" s="99"/>
      <c r="M6" s="99"/>
      <c r="N6" s="99"/>
      <c r="O6" s="99"/>
      <c r="P6" s="99"/>
      <c r="Q6" s="99"/>
      <c r="R6" s="99"/>
      <c r="S6" s="99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</row>
    <row r="7" spans="1:38" x14ac:dyDescent="0.2">
      <c r="A7" s="53" t="s">
        <v>44</v>
      </c>
    </row>
  </sheetData>
  <phoneticPr fontId="0" type="noConversion"/>
  <printOptions horizontalCentered="1"/>
  <pageMargins left="0.25" right="0.25" top="1" bottom="0.5" header="0.5" footer="0.5"/>
  <pageSetup scale="67" orientation="landscape" r:id="rId1"/>
  <headerFooter alignWithMargins="0">
    <oddHeader>&amp;C&amp;"Arial,Bold"&amp;12FirstWindow Daily Status Report</oddHeader>
    <oddFooter>&amp;L&amp;D&amp;R&amp;P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7"/>
  <sheetViews>
    <sheetView zoomScale="70" zoomScaleNormal="70" workbookViewId="0">
      <pane ySplit="1" topLeftCell="A2" activePane="bottomLeft" state="frozen"/>
      <selection activeCell="B7" sqref="B7"/>
      <selection pane="bottomLeft" activeCell="A2" sqref="A2"/>
    </sheetView>
  </sheetViews>
  <sheetFormatPr defaultRowHeight="15" x14ac:dyDescent="0.2"/>
  <cols>
    <col min="1" max="1" width="43.42578125" style="53" customWidth="1"/>
    <col min="2" max="2" width="13" style="54" customWidth="1"/>
    <col min="3" max="3" width="11.42578125" style="54" customWidth="1"/>
    <col min="4" max="4" width="11.28515625" style="54" customWidth="1"/>
    <col min="5" max="5" width="11.140625" style="54" customWidth="1"/>
    <col min="6" max="6" width="13.85546875" style="54" customWidth="1"/>
    <col min="7" max="7" width="11.85546875" style="54" customWidth="1"/>
    <col min="8" max="8" width="10.140625" style="54" bestFit="1" customWidth="1"/>
    <col min="9" max="9" width="9.140625" style="54"/>
    <col min="10" max="10" width="16.85546875" style="54" customWidth="1"/>
    <col min="11" max="11" width="49.5703125" style="54" customWidth="1"/>
    <col min="12" max="16384" width="9.140625" style="4"/>
  </cols>
  <sheetData>
    <row r="1" spans="1:38" s="49" customFormat="1" ht="63" x14ac:dyDescent="0.25">
      <c r="A1" s="93" t="s">
        <v>179</v>
      </c>
      <c r="B1" s="93" t="s">
        <v>23</v>
      </c>
      <c r="C1" s="93" t="s">
        <v>37</v>
      </c>
      <c r="D1" s="93" t="s">
        <v>35</v>
      </c>
      <c r="E1" s="93" t="s">
        <v>50</v>
      </c>
      <c r="F1" s="93" t="s">
        <v>51</v>
      </c>
      <c r="G1" s="93" t="s">
        <v>52</v>
      </c>
      <c r="H1" s="93" t="s">
        <v>63</v>
      </c>
      <c r="I1" s="93" t="s">
        <v>43</v>
      </c>
      <c r="J1" s="93" t="s">
        <v>58</v>
      </c>
      <c r="K1" s="93" t="s">
        <v>59</v>
      </c>
      <c r="L1" s="97"/>
      <c r="M1" s="97"/>
      <c r="N1" s="97"/>
      <c r="O1" s="97"/>
      <c r="P1" s="97"/>
      <c r="Q1" s="97"/>
      <c r="R1" s="97"/>
      <c r="S1" s="97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</row>
    <row r="2" spans="1:38" s="52" customFormat="1" ht="22.5" customHeight="1" x14ac:dyDescent="0.25">
      <c r="A2" s="128" t="s">
        <v>11</v>
      </c>
      <c r="B2" s="50"/>
      <c r="C2" s="50"/>
      <c r="D2" s="50"/>
      <c r="E2" s="50"/>
      <c r="F2" s="50"/>
      <c r="G2" s="50">
        <v>16</v>
      </c>
      <c r="H2" s="50"/>
      <c r="I2" s="50">
        <f>SUM(B2:H2)</f>
        <v>16</v>
      </c>
      <c r="J2" s="51" t="str">
        <f>LEFT(A2,5)</f>
        <v>Smoke</v>
      </c>
      <c r="K2" s="89" t="str">
        <f>A2</f>
        <v>SmokeTest</v>
      </c>
      <c r="L2" s="98"/>
      <c r="M2" s="98"/>
      <c r="N2" s="98"/>
      <c r="O2" s="98"/>
      <c r="P2" s="98"/>
      <c r="Q2" s="98"/>
      <c r="R2" s="98"/>
      <c r="S2" s="98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</row>
    <row r="3" spans="1:38" s="52" customFormat="1" ht="22.5" customHeight="1" x14ac:dyDescent="0.25">
      <c r="A3" s="128" t="s">
        <v>12</v>
      </c>
      <c r="B3" s="50"/>
      <c r="C3" s="50"/>
      <c r="D3" s="50"/>
      <c r="E3" s="50"/>
      <c r="F3" s="50"/>
      <c r="G3" s="50">
        <v>44</v>
      </c>
      <c r="H3" s="50"/>
      <c r="I3" s="50">
        <f>SUM(B3:H3)</f>
        <v>44</v>
      </c>
      <c r="J3" s="51" t="str">
        <f>LEFT(A3,5)</f>
        <v>Produ</v>
      </c>
      <c r="K3" s="89" t="str">
        <f>A3</f>
        <v>Production Fixes</v>
      </c>
      <c r="L3" s="98"/>
      <c r="M3" s="98"/>
      <c r="N3" s="98"/>
      <c r="O3" s="98"/>
      <c r="P3" s="98"/>
      <c r="Q3" s="98"/>
      <c r="R3" s="98"/>
      <c r="S3" s="98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</row>
    <row r="4" spans="1:38" s="52" customFormat="1" ht="22.5" customHeight="1" x14ac:dyDescent="0.25">
      <c r="A4" s="128" t="s">
        <v>13</v>
      </c>
      <c r="B4" s="50">
        <v>9</v>
      </c>
      <c r="C4" s="50">
        <v>10</v>
      </c>
      <c r="D4" s="50">
        <v>79</v>
      </c>
      <c r="E4" s="50"/>
      <c r="F4" s="50"/>
      <c r="G4" s="50">
        <v>289</v>
      </c>
      <c r="H4" s="50"/>
      <c r="I4" s="50">
        <f>SUM(B4:H4)</f>
        <v>387</v>
      </c>
      <c r="J4" s="51" t="str">
        <f>LEFT(A4,5)</f>
        <v>New F</v>
      </c>
      <c r="K4" s="89" t="str">
        <f>A4</f>
        <v>New Functionality</v>
      </c>
      <c r="L4" s="98"/>
      <c r="M4" s="98"/>
      <c r="N4" s="98"/>
      <c r="O4" s="98"/>
      <c r="P4" s="98"/>
      <c r="Q4" s="98"/>
      <c r="R4" s="98"/>
      <c r="S4" s="98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</row>
    <row r="5" spans="1:38" s="52" customFormat="1" ht="22.5" customHeight="1" x14ac:dyDescent="0.25">
      <c r="A5" s="128" t="s">
        <v>105</v>
      </c>
      <c r="B5" s="50">
        <v>4</v>
      </c>
      <c r="C5" s="50"/>
      <c r="D5" s="50">
        <v>19</v>
      </c>
      <c r="E5" s="50"/>
      <c r="F5" s="50"/>
      <c r="G5" s="50">
        <v>230</v>
      </c>
      <c r="H5" s="50"/>
      <c r="I5" s="50">
        <f>SUM(B5:H5)</f>
        <v>253</v>
      </c>
      <c r="J5" s="51" t="str">
        <f>LEFT(A5,5)</f>
        <v>Regre</v>
      </c>
      <c r="K5" s="89" t="str">
        <f>A5</f>
        <v>Regression</v>
      </c>
      <c r="L5" s="98"/>
      <c r="M5" s="98"/>
      <c r="N5" s="98"/>
      <c r="O5" s="98"/>
      <c r="P5" s="98"/>
      <c r="Q5" s="98"/>
      <c r="R5" s="98"/>
      <c r="S5" s="98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</row>
    <row r="6" spans="1:38" s="85" customFormat="1" ht="39" customHeight="1" x14ac:dyDescent="0.25">
      <c r="A6" s="95" t="s">
        <v>64</v>
      </c>
      <c r="B6" s="94">
        <f t="shared" ref="B6:I6" si="0">SUM(B2:B5)</f>
        <v>13</v>
      </c>
      <c r="C6" s="94">
        <f t="shared" si="0"/>
        <v>10</v>
      </c>
      <c r="D6" s="94">
        <f t="shared" si="0"/>
        <v>98</v>
      </c>
      <c r="E6" s="94">
        <f t="shared" si="0"/>
        <v>0</v>
      </c>
      <c r="F6" s="94">
        <f t="shared" si="0"/>
        <v>0</v>
      </c>
      <c r="G6" s="94">
        <f t="shared" si="0"/>
        <v>579</v>
      </c>
      <c r="H6" s="94">
        <f t="shared" si="0"/>
        <v>0</v>
      </c>
      <c r="I6" s="94">
        <f t="shared" si="0"/>
        <v>700</v>
      </c>
      <c r="J6" s="94"/>
      <c r="K6" s="96"/>
      <c r="L6" s="99"/>
      <c r="M6" s="99"/>
      <c r="N6" s="99"/>
      <c r="O6" s="99"/>
      <c r="P6" s="99"/>
      <c r="Q6" s="99"/>
      <c r="R6" s="99"/>
      <c r="S6" s="99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</row>
    <row r="7" spans="1:38" x14ac:dyDescent="0.2">
      <c r="A7" s="53" t="s">
        <v>44</v>
      </c>
    </row>
  </sheetData>
  <phoneticPr fontId="0" type="noConversion"/>
  <printOptions horizontalCentered="1"/>
  <pageMargins left="0.25" right="0.25" top="1" bottom="0.5" header="0.5" footer="0.5"/>
  <pageSetup scale="67" orientation="landscape" r:id="rId1"/>
  <headerFooter alignWithMargins="0">
    <oddHeader>&amp;C&amp;"Arial,Bold"&amp;12FirstWindow Daily Status Report</oddHeader>
    <oddFooter>&amp;L&amp;D&amp;R&amp;P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7"/>
  <sheetViews>
    <sheetView zoomScale="70" zoomScaleNormal="70" workbookViewId="0">
      <pane ySplit="1" topLeftCell="A2" activePane="bottomLeft" state="frozen"/>
      <selection activeCell="B7" sqref="B7"/>
      <selection pane="bottomLeft" activeCell="A7" sqref="A7"/>
    </sheetView>
  </sheetViews>
  <sheetFormatPr defaultRowHeight="15" x14ac:dyDescent="0.2"/>
  <cols>
    <col min="1" max="1" width="43.42578125" style="53" customWidth="1"/>
    <col min="2" max="2" width="13" style="54" customWidth="1"/>
    <col min="3" max="3" width="11.42578125" style="54" customWidth="1"/>
    <col min="4" max="4" width="11.28515625" style="54" customWidth="1"/>
    <col min="5" max="5" width="11.140625" style="54" customWidth="1"/>
    <col min="6" max="6" width="13.85546875" style="54" customWidth="1"/>
    <col min="7" max="7" width="11.85546875" style="54" customWidth="1"/>
    <col min="8" max="8" width="10.140625" style="54" bestFit="1" customWidth="1"/>
    <col min="9" max="9" width="9.140625" style="54"/>
    <col min="10" max="10" width="16.42578125" style="54" bestFit="1" customWidth="1"/>
    <col min="11" max="11" width="49.5703125" style="54" customWidth="1"/>
    <col min="12" max="16384" width="9.140625" style="4"/>
  </cols>
  <sheetData>
    <row r="1" spans="1:38" s="49" customFormat="1" ht="63" x14ac:dyDescent="0.25">
      <c r="A1" s="93" t="s">
        <v>309</v>
      </c>
      <c r="B1" s="93" t="s">
        <v>23</v>
      </c>
      <c r="C1" s="93" t="s">
        <v>37</v>
      </c>
      <c r="D1" s="93" t="s">
        <v>35</v>
      </c>
      <c r="E1" s="93" t="s">
        <v>50</v>
      </c>
      <c r="F1" s="93" t="s">
        <v>51</v>
      </c>
      <c r="G1" s="93" t="s">
        <v>52</v>
      </c>
      <c r="H1" s="93" t="s">
        <v>63</v>
      </c>
      <c r="I1" s="93" t="s">
        <v>43</v>
      </c>
      <c r="J1" s="93" t="s">
        <v>58</v>
      </c>
      <c r="K1" s="93" t="s">
        <v>59</v>
      </c>
      <c r="L1" s="97"/>
      <c r="M1" s="97"/>
      <c r="N1" s="97"/>
      <c r="O1" s="97"/>
      <c r="P1" s="97"/>
      <c r="Q1" s="97"/>
      <c r="R1" s="97"/>
      <c r="S1" s="97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</row>
    <row r="2" spans="1:38" s="52" customFormat="1" ht="22.5" customHeight="1" x14ac:dyDescent="0.25">
      <c r="A2" s="128" t="s">
        <v>11</v>
      </c>
      <c r="B2" s="50"/>
      <c r="C2" s="50"/>
      <c r="D2" s="50"/>
      <c r="E2" s="50"/>
      <c r="F2" s="50"/>
      <c r="G2" s="50">
        <v>16</v>
      </c>
      <c r="H2" s="50"/>
      <c r="I2" s="50">
        <f>SUM(B2:H2)</f>
        <v>16</v>
      </c>
      <c r="J2" s="51" t="str">
        <f>LEFT(A2,5)</f>
        <v>Smoke</v>
      </c>
      <c r="K2" s="89" t="str">
        <f>A2</f>
        <v>SmokeTest</v>
      </c>
      <c r="L2" s="98"/>
      <c r="M2" s="98"/>
      <c r="N2" s="98"/>
      <c r="O2" s="98"/>
      <c r="P2" s="98"/>
      <c r="Q2" s="98"/>
      <c r="R2" s="98"/>
      <c r="S2" s="98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</row>
    <row r="3" spans="1:38" s="52" customFormat="1" ht="22.5" customHeight="1" x14ac:dyDescent="0.25">
      <c r="A3" s="128" t="s">
        <v>12</v>
      </c>
      <c r="B3" s="50"/>
      <c r="C3" s="50"/>
      <c r="D3" s="50"/>
      <c r="E3" s="50">
        <v>31</v>
      </c>
      <c r="F3" s="50"/>
      <c r="G3" s="50">
        <v>13</v>
      </c>
      <c r="H3" s="50"/>
      <c r="I3" s="50">
        <f>SUM(B3:H3)</f>
        <v>44</v>
      </c>
      <c r="J3" s="51" t="str">
        <f>LEFT(A3,5)</f>
        <v>Produ</v>
      </c>
      <c r="K3" s="89" t="str">
        <f>A3</f>
        <v>Production Fixes</v>
      </c>
      <c r="L3" s="98"/>
      <c r="M3" s="98"/>
      <c r="N3" s="98"/>
      <c r="O3" s="98"/>
      <c r="P3" s="98"/>
      <c r="Q3" s="98"/>
      <c r="R3" s="98"/>
      <c r="S3" s="98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</row>
    <row r="4" spans="1:38" s="52" customFormat="1" ht="22.5" customHeight="1" x14ac:dyDescent="0.25">
      <c r="A4" s="128" t="s">
        <v>13</v>
      </c>
      <c r="B4" s="50">
        <v>5</v>
      </c>
      <c r="C4" s="50">
        <v>4</v>
      </c>
      <c r="D4" s="50">
        <v>25</v>
      </c>
      <c r="E4" s="50">
        <v>114</v>
      </c>
      <c r="F4" s="50">
        <v>10</v>
      </c>
      <c r="G4" s="50">
        <v>278</v>
      </c>
      <c r="H4" s="50"/>
      <c r="I4" s="50">
        <f>SUM(B4:H4)</f>
        <v>436</v>
      </c>
      <c r="J4" s="51" t="str">
        <f>LEFT(A4,5)</f>
        <v>New F</v>
      </c>
      <c r="K4" s="89" t="str">
        <f>A4</f>
        <v>New Functionality</v>
      </c>
      <c r="L4" s="98"/>
      <c r="M4" s="98"/>
      <c r="N4" s="98"/>
      <c r="O4" s="98"/>
      <c r="P4" s="98"/>
      <c r="Q4" s="98"/>
      <c r="R4" s="98"/>
      <c r="S4" s="98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</row>
    <row r="5" spans="1:38" s="52" customFormat="1" ht="22.5" customHeight="1" x14ac:dyDescent="0.25">
      <c r="A5" s="128" t="s">
        <v>105</v>
      </c>
      <c r="B5" s="50"/>
      <c r="C5" s="50"/>
      <c r="D5" s="50"/>
      <c r="E5" s="50">
        <v>9</v>
      </c>
      <c r="F5" s="50">
        <v>2</v>
      </c>
      <c r="G5" s="50">
        <v>29</v>
      </c>
      <c r="H5" s="50"/>
      <c r="I5" s="50">
        <f>SUM(B5:H5)</f>
        <v>40</v>
      </c>
      <c r="J5" s="51" t="str">
        <f>LEFT(A5,5)</f>
        <v>Regre</v>
      </c>
      <c r="K5" s="89" t="str">
        <f>A5</f>
        <v>Regression</v>
      </c>
      <c r="L5" s="98"/>
      <c r="M5" s="98"/>
      <c r="N5" s="98"/>
      <c r="O5" s="98"/>
      <c r="P5" s="98"/>
      <c r="Q5" s="98"/>
      <c r="R5" s="98"/>
      <c r="S5" s="98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</row>
    <row r="6" spans="1:38" s="85" customFormat="1" ht="39" customHeight="1" x14ac:dyDescent="0.25">
      <c r="A6" s="95" t="s">
        <v>64</v>
      </c>
      <c r="B6" s="94">
        <f t="shared" ref="B6:I6" si="0">SUM(B2:B5)</f>
        <v>5</v>
      </c>
      <c r="C6" s="94">
        <f t="shared" si="0"/>
        <v>4</v>
      </c>
      <c r="D6" s="94">
        <f t="shared" si="0"/>
        <v>25</v>
      </c>
      <c r="E6" s="94">
        <f t="shared" si="0"/>
        <v>154</v>
      </c>
      <c r="F6" s="94">
        <f t="shared" si="0"/>
        <v>12</v>
      </c>
      <c r="G6" s="94">
        <f t="shared" si="0"/>
        <v>336</v>
      </c>
      <c r="H6" s="94">
        <f t="shared" si="0"/>
        <v>0</v>
      </c>
      <c r="I6" s="94">
        <f t="shared" si="0"/>
        <v>536</v>
      </c>
      <c r="J6" s="94"/>
      <c r="K6" s="96"/>
      <c r="L6" s="99"/>
      <c r="M6" s="99"/>
      <c r="N6" s="99"/>
      <c r="O6" s="99"/>
      <c r="P6" s="99"/>
      <c r="Q6" s="99"/>
      <c r="R6" s="99"/>
      <c r="S6" s="99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</row>
    <row r="7" spans="1:38" x14ac:dyDescent="0.2">
      <c r="A7" s="53" t="s">
        <v>44</v>
      </c>
    </row>
  </sheetData>
  <phoneticPr fontId="0" type="noConversion"/>
  <printOptions horizontalCentered="1"/>
  <pageMargins left="0.25" right="0.25" top="1" bottom="0.5" header="0.5" footer="0.5"/>
  <pageSetup scale="67" orientation="landscape" r:id="rId1"/>
  <headerFooter alignWithMargins="0">
    <oddHeader>&amp;C&amp;"Arial,Bold"&amp;12FirstWindow Daily Status Report</oddHeader>
    <oddFooter>&amp;L&amp;D&amp;R&amp;P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4" sqref="B4"/>
    </sheetView>
  </sheetViews>
  <sheetFormatPr defaultRowHeight="11.25" x14ac:dyDescent="0.15"/>
  <cols>
    <col min="1" max="1" width="30.42578125" style="203" bestFit="1" customWidth="1"/>
    <col min="2" max="2" width="52.7109375" style="203" bestFit="1" customWidth="1"/>
    <col min="3" max="16384" width="9.140625" style="203"/>
  </cols>
  <sheetData>
    <row r="2" spans="1:2" x14ac:dyDescent="0.15">
      <c r="A2" s="202" t="s">
        <v>123</v>
      </c>
    </row>
    <row r="3" spans="1:2" x14ac:dyDescent="0.15">
      <c r="A3" s="204" t="s">
        <v>124</v>
      </c>
      <c r="B3" s="203" t="s">
        <v>120</v>
      </c>
    </row>
    <row r="4" spans="1:2" x14ac:dyDescent="0.15">
      <c r="A4" s="204" t="s">
        <v>125</v>
      </c>
      <c r="B4" s="203" t="s">
        <v>121</v>
      </c>
    </row>
    <row r="5" spans="1:2" x14ac:dyDescent="0.15">
      <c r="A5" s="204" t="s">
        <v>103</v>
      </c>
      <c r="B5" s="203" t="s">
        <v>122</v>
      </c>
    </row>
    <row r="6" spans="1:2" x14ac:dyDescent="0.15">
      <c r="A6" s="204" t="s">
        <v>126</v>
      </c>
      <c r="B6" s="203" t="s">
        <v>127</v>
      </c>
    </row>
    <row r="8" spans="1:2" x14ac:dyDescent="0.15">
      <c r="A8" s="202" t="s">
        <v>128</v>
      </c>
    </row>
    <row r="9" spans="1:2" x14ac:dyDescent="0.15">
      <c r="A9" s="204" t="s">
        <v>129</v>
      </c>
      <c r="B9" s="203" t="s">
        <v>130</v>
      </c>
    </row>
    <row r="10" spans="1:2" ht="12" thickBot="1" x14ac:dyDescent="0.2">
      <c r="A10" s="212" t="s">
        <v>131</v>
      </c>
      <c r="B10" s="213"/>
    </row>
    <row r="11" spans="1:2" x14ac:dyDescent="0.15">
      <c r="A11" s="213"/>
      <c r="B11" s="214" t="s">
        <v>146</v>
      </c>
    </row>
    <row r="12" spans="1:2" ht="12" thickBot="1" x14ac:dyDescent="0.2">
      <c r="A12" s="213"/>
      <c r="B12" s="215" t="s">
        <v>147</v>
      </c>
    </row>
    <row r="13" spans="1:2" x14ac:dyDescent="0.15">
      <c r="A13" s="202" t="s">
        <v>132</v>
      </c>
    </row>
    <row r="14" spans="1:2" x14ac:dyDescent="0.15">
      <c r="A14" s="203" t="s">
        <v>133</v>
      </c>
    </row>
    <row r="15" spans="1:2" x14ac:dyDescent="0.15">
      <c r="A15" s="203" t="s">
        <v>135</v>
      </c>
    </row>
    <row r="16" spans="1:2" x14ac:dyDescent="0.15">
      <c r="A16" s="205" t="s">
        <v>11</v>
      </c>
      <c r="B16" s="203" t="s">
        <v>134</v>
      </c>
    </row>
    <row r="17" spans="1:2" x14ac:dyDescent="0.15">
      <c r="A17" s="205" t="s">
        <v>12</v>
      </c>
      <c r="B17" s="203" t="s">
        <v>136</v>
      </c>
    </row>
    <row r="18" spans="1:2" x14ac:dyDescent="0.15">
      <c r="A18" s="205" t="s">
        <v>13</v>
      </c>
      <c r="B18" s="203" t="s">
        <v>137</v>
      </c>
    </row>
    <row r="19" spans="1:2" x14ac:dyDescent="0.15">
      <c r="A19" s="205" t="s">
        <v>105</v>
      </c>
      <c r="B19" s="203" t="s">
        <v>138</v>
      </c>
    </row>
    <row r="22" spans="1:2" x14ac:dyDescent="0.15">
      <c r="A22" s="203" t="s">
        <v>246</v>
      </c>
    </row>
    <row r="23" spans="1:2" x14ac:dyDescent="0.15">
      <c r="A23" s="203" t="s">
        <v>247</v>
      </c>
    </row>
    <row r="24" spans="1:2" x14ac:dyDescent="0.15">
      <c r="A24" s="205" t="s">
        <v>11</v>
      </c>
      <c r="B24" s="203" t="s">
        <v>248</v>
      </c>
    </row>
    <row r="25" spans="1:2" x14ac:dyDescent="0.15">
      <c r="A25" s="205" t="s">
        <v>12</v>
      </c>
      <c r="B25" s="203" t="s">
        <v>249</v>
      </c>
    </row>
    <row r="26" spans="1:2" x14ac:dyDescent="0.15">
      <c r="A26" s="205" t="s">
        <v>13</v>
      </c>
      <c r="B26" s="203" t="s">
        <v>250</v>
      </c>
    </row>
    <row r="27" spans="1:2" x14ac:dyDescent="0.15">
      <c r="A27" s="205" t="s">
        <v>105</v>
      </c>
      <c r="B27" s="203" t="s">
        <v>251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19</vt:i4>
      </vt:variant>
    </vt:vector>
  </HeadingPairs>
  <TitlesOfParts>
    <vt:vector size="33" baseType="lpstr">
      <vt:lpstr>Summary</vt:lpstr>
      <vt:lpstr>Test Envir Outages</vt:lpstr>
      <vt:lpstr>Defects Status</vt:lpstr>
      <vt:lpstr>All Defects</vt:lpstr>
      <vt:lpstr>Execution-By Application C3</vt:lpstr>
      <vt:lpstr> Exec Daily Summary-C3</vt:lpstr>
      <vt:lpstr>Execution-By Application C2</vt:lpstr>
      <vt:lpstr> Exec Daily Summary-C2</vt:lpstr>
      <vt:lpstr>Execution-By Application C1</vt:lpstr>
      <vt:lpstr> Exec Daily Summary-C1</vt:lpstr>
      <vt:lpstr>TD Exec Data Sheet1</vt:lpstr>
      <vt:lpstr>TD Exec Data Sheet2</vt:lpstr>
      <vt:lpstr>TD Exec Data Sheet3</vt:lpstr>
      <vt:lpstr>Report Information-JPMCTW</vt:lpstr>
      <vt:lpstr>'All Defects'!Print_Area</vt:lpstr>
      <vt:lpstr>'Defects Status'!Print_Area</vt:lpstr>
      <vt:lpstr>'Execution-By Application C1'!Print_Area</vt:lpstr>
      <vt:lpstr>'Execution-By Application C2'!Print_Area</vt:lpstr>
      <vt:lpstr>'Execution-By Application C3'!Print_Area</vt:lpstr>
      <vt:lpstr>Summary!Print_Area</vt:lpstr>
      <vt:lpstr>'TD Exec Data Sheet1'!Print_Area</vt:lpstr>
      <vt:lpstr>'TD Exec Data Sheet2'!Print_Area</vt:lpstr>
      <vt:lpstr>'TD Exec Data Sheet3'!Print_Area</vt:lpstr>
      <vt:lpstr>' Exec Daily Summary-C1'!Print_Titles</vt:lpstr>
      <vt:lpstr>' Exec Daily Summary-C2'!Print_Titles</vt:lpstr>
      <vt:lpstr>' Exec Daily Summary-C3'!Print_Titles</vt:lpstr>
      <vt:lpstr>'All Defects'!Print_Titles</vt:lpstr>
      <vt:lpstr>'Execution-By Application C1'!Print_Titles</vt:lpstr>
      <vt:lpstr>'Execution-By Application C2'!Print_Titles</vt:lpstr>
      <vt:lpstr>'Execution-By Application C3'!Print_Titles</vt:lpstr>
      <vt:lpstr>'TD Exec Data Sheet1'!Print_Titles</vt:lpstr>
      <vt:lpstr>'TD Exec Data Sheet2'!Print_Titles</vt:lpstr>
      <vt:lpstr>'TD Exec Data Sheet3'!Print_Titles</vt:lpstr>
    </vt:vector>
  </TitlesOfParts>
  <Company>Bank 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USAF</cp:lastModifiedBy>
  <cp:lastPrinted>2006-08-22T06:33:15Z</cp:lastPrinted>
  <dcterms:created xsi:type="dcterms:W3CDTF">2003-06-20T17:01:45Z</dcterms:created>
  <dcterms:modified xsi:type="dcterms:W3CDTF">2018-09-15T03:58:27Z</dcterms:modified>
</cp:coreProperties>
</file>