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theme/themeOverride5.xml" ContentType="application/vnd.openxmlformats-officedocument.themeOverride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5" documentId="11_73B9A32993191F9532608982C2E9A6B81F8BC8B4" xr6:coauthVersionLast="47" xr6:coauthVersionMax="47" xr10:uidLastSave="{EABD6FED-1591-425F-A9CB-2C19FAF4588C}"/>
  <bookViews>
    <workbookView xWindow="-108" yWindow="-108" windowWidth="23256" windowHeight="12576" xr2:uid="{00000000-000D-0000-FFFF-FFFF00000000}"/>
  </bookViews>
  <sheets>
    <sheet name="Dashboard" sheetId="4" r:id="rId1"/>
    <sheet name="Workbook" sheetId="1" r:id="rId2"/>
    <sheet name="data" sheetId="5" r:id="rId3"/>
  </sheets>
  <definedNames>
    <definedName name="daily_average_time_spent">OFFSET(Workbook!$B$4,data!$C$3,6+(data!$C$25-1)*22,data!$D$3,1)</definedName>
    <definedName name="daily_bounce_rate">OFFSET(Workbook!$B$4,data!$C$3,7+(data!$C$25-1)*22,data!$D$3,1)</definedName>
    <definedName name="daily_data">OFFSET(Workbook!$B$4,data!$C$3,0,data!$D$3,1)</definedName>
    <definedName name="daily_return_visits">OFFSET(Workbook!$B$4,data!$C$3,4+(data!$C$25-1)*22,data!$D$3,1)</definedName>
    <definedName name="daily_visits">OFFSET(Workbook!$B$4,data!$C$3,2+(data!$C$25-1)*22,data!$D$3,1)</definedName>
    <definedName name="monthly_average_time_spent">OFFSET(Workbook!$CT$4,data!$C$13,6+(data!$C$25-1)*22,data!$D$13,1)</definedName>
    <definedName name="monthly_bounce_rate">OFFSET(Workbook!$CT$4,data!$C$13,7+(data!$C$25-1)*22,data!$D$13,1)</definedName>
    <definedName name="monthly_data">OFFSET(Workbook!$CT$4,data!$C$13,0,data!$D$13,1)</definedName>
    <definedName name="monthly_return_visits">OFFSET(Workbook!$CT$4,data!$C$13,4+(data!$C$25-1)*22,data!$D$13,1)</definedName>
    <definedName name="monthly_visits">OFFSET(Workbook!$CT$4,data!$C$13,2+(data!$C$25-1)*22,data!$D$13,1)</definedName>
    <definedName name="ORB_V1_sh4_151105113841477">#REF!</definedName>
    <definedName name="ORB_V1_sh4_151105113841497">#REF!</definedName>
    <definedName name="ORB_V1_sh4_151105113841507">#REF!</definedName>
    <definedName name="ORB_V1_sh4_151105113841527">#REF!</definedName>
    <definedName name="ORB_V1_sh4_151105113841537">#REF!</definedName>
    <definedName name="ORB_V1_sh4_151105113841547">#REF!</definedName>
    <definedName name="ORB_V1_sh4_151105114223364">#REF!</definedName>
    <definedName name="ORB_V1_sh4_151105114223394">#REF!</definedName>
    <definedName name="ORB_V1_sh4_151105115551288">#REF!</definedName>
    <definedName name="ORB_V1_sh4_151105115551301">#REF!</definedName>
    <definedName name="ORB_V1_sh4_151105115551315">#REF!</definedName>
    <definedName name="ORB_V1_sh4_151105115551328">#REF!</definedName>
    <definedName name="ORB_V1_sh4_151105115551342">#REF!</definedName>
    <definedName name="ORB_V1_sh4_151105115551365">#REF!</definedName>
    <definedName name="ORB_V1_sh4_151105115551381">#REF!</definedName>
    <definedName name="ORB_V1_sh4_151209012832607">#REF!</definedName>
    <definedName name="ORB_V1_sh4_151209015908717">#REF!</definedName>
    <definedName name="ORB_V1_sh4_151209020100987">#REF!</definedName>
    <definedName name="ORB_V1_sh4_151209113343263">#REF!</definedName>
    <definedName name="tb_days">Workbook!$B$5:$B$338</definedName>
    <definedName name="tb_month">Workbook!$CT$5:$CT$15</definedName>
    <definedName name="tb_week">Workbook!$AX$5:$AX$52</definedName>
    <definedName name="weekly_average_time_spent">OFFSET(Workbook!$AX$4,data!$C$8,6+(data!$C$25-1)*22,data!$D$8,1)</definedName>
    <definedName name="weekly_bounce_rate">OFFSET(Workbook!$AX$4,data!$C$8,7+(data!$C$25-1)*22,data!$D$8,1)</definedName>
    <definedName name="weekly_data">OFFSET(Workbook!$AX$4,data!$C$8,0,data!$D$8,1)</definedName>
    <definedName name="weekly_return_visits">OFFSET(Workbook!$AX$4,data!$C$8,4+(data!$C$25-1)*22,data!$D$8,1)</definedName>
    <definedName name="weekly_visits">OFFSET(Workbook!$AX$4,data!$C$8,2+(data!$C$25-1)*22,data!$D$8,1)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5" l="1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C30" i="5" l="1"/>
  <c r="EL21" i="1" l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T21" i="1"/>
  <c r="DS21" i="1"/>
  <c r="DR21" i="1"/>
  <c r="DQ21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T20" i="1"/>
  <c r="DS20" i="1"/>
  <c r="DR20" i="1"/>
  <c r="DQ20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T19" i="1"/>
  <c r="DS19" i="1"/>
  <c r="DR19" i="1"/>
  <c r="DQ19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T18" i="1"/>
  <c r="DS18" i="1"/>
  <c r="DR18" i="1"/>
  <c r="DQ18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T17" i="1"/>
  <c r="DS17" i="1"/>
  <c r="DR17" i="1"/>
  <c r="DQ17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T16" i="1"/>
  <c r="DS16" i="1"/>
  <c r="DR16" i="1"/>
  <c r="DQ16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T15" i="1"/>
  <c r="DU15" i="1" s="1"/>
  <c r="DS15" i="1"/>
  <c r="DR15" i="1"/>
  <c r="DQ15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T14" i="1"/>
  <c r="DS14" i="1"/>
  <c r="DR14" i="1"/>
  <c r="DQ14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T13" i="1"/>
  <c r="DS13" i="1"/>
  <c r="DR13" i="1"/>
  <c r="DQ13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T12" i="1"/>
  <c r="DS12" i="1"/>
  <c r="DR12" i="1"/>
  <c r="DQ12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T11" i="1"/>
  <c r="DU11" i="1" s="1"/>
  <c r="DS11" i="1"/>
  <c r="DR11" i="1"/>
  <c r="DQ11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T10" i="1"/>
  <c r="DS10" i="1"/>
  <c r="DR10" i="1"/>
  <c r="DQ10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T9" i="1"/>
  <c r="DS9" i="1"/>
  <c r="DR9" i="1"/>
  <c r="DQ9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T8" i="1"/>
  <c r="DS8" i="1"/>
  <c r="DR8" i="1"/>
  <c r="DQ8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T7" i="1"/>
  <c r="DS7" i="1"/>
  <c r="DR7" i="1"/>
  <c r="DQ7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T6" i="1"/>
  <c r="DS6" i="1"/>
  <c r="DR6" i="1"/>
  <c r="DQ6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T5" i="1"/>
  <c r="DS5" i="1"/>
  <c r="DR5" i="1"/>
  <c r="DQ5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X78" i="1"/>
  <c r="BW78" i="1"/>
  <c r="BV78" i="1"/>
  <c r="BU78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X77" i="1"/>
  <c r="BY77" i="1" s="1"/>
  <c r="BW77" i="1"/>
  <c r="BV77" i="1"/>
  <c r="BU77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X76" i="1"/>
  <c r="BW76" i="1"/>
  <c r="BV76" i="1"/>
  <c r="BU76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X75" i="1"/>
  <c r="BW75" i="1"/>
  <c r="BV75" i="1"/>
  <c r="BU75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X74" i="1"/>
  <c r="BW74" i="1"/>
  <c r="BV74" i="1"/>
  <c r="BU74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X73" i="1"/>
  <c r="BW73" i="1"/>
  <c r="BV73" i="1"/>
  <c r="BU73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X72" i="1"/>
  <c r="BW72" i="1"/>
  <c r="BV72" i="1"/>
  <c r="BU72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X71" i="1"/>
  <c r="BW71" i="1"/>
  <c r="BV71" i="1"/>
  <c r="BY71" i="1" s="1"/>
  <c r="BU71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X70" i="1"/>
  <c r="BW70" i="1"/>
  <c r="BV70" i="1"/>
  <c r="BU70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X69" i="1"/>
  <c r="BY69" i="1" s="1"/>
  <c r="BW69" i="1"/>
  <c r="BV69" i="1"/>
  <c r="BU69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X68" i="1"/>
  <c r="BW68" i="1"/>
  <c r="BV68" i="1"/>
  <c r="BU68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X67" i="1"/>
  <c r="BW67" i="1"/>
  <c r="BV67" i="1"/>
  <c r="BU67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X66" i="1"/>
  <c r="BW66" i="1"/>
  <c r="BV66" i="1"/>
  <c r="BU66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X65" i="1"/>
  <c r="BW65" i="1"/>
  <c r="BV65" i="1"/>
  <c r="BU65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X64" i="1"/>
  <c r="BW64" i="1"/>
  <c r="BV64" i="1"/>
  <c r="BU64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X63" i="1"/>
  <c r="BW63" i="1"/>
  <c r="BV63" i="1"/>
  <c r="BU63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X62" i="1"/>
  <c r="BW62" i="1"/>
  <c r="BV62" i="1"/>
  <c r="BU62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X61" i="1"/>
  <c r="BW61" i="1"/>
  <c r="BV61" i="1"/>
  <c r="BU61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X60" i="1"/>
  <c r="BW60" i="1"/>
  <c r="BV60" i="1"/>
  <c r="BU60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X59" i="1"/>
  <c r="BY59" i="1" s="1"/>
  <c r="BW59" i="1"/>
  <c r="BV59" i="1"/>
  <c r="BU59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X58" i="1"/>
  <c r="BY58" i="1" s="1"/>
  <c r="BW58" i="1"/>
  <c r="BV58" i="1"/>
  <c r="BU58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X57" i="1"/>
  <c r="BW57" i="1"/>
  <c r="BV57" i="1"/>
  <c r="BU57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X56" i="1"/>
  <c r="BY56" i="1" s="1"/>
  <c r="BW56" i="1"/>
  <c r="BV56" i="1"/>
  <c r="BU56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X55" i="1"/>
  <c r="BW55" i="1"/>
  <c r="BV55" i="1"/>
  <c r="BU55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X54" i="1"/>
  <c r="BW54" i="1"/>
  <c r="BV54" i="1"/>
  <c r="BU54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X53" i="1"/>
  <c r="BW53" i="1"/>
  <c r="BV53" i="1"/>
  <c r="BU53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X52" i="1"/>
  <c r="BW52" i="1"/>
  <c r="BV52" i="1"/>
  <c r="BU52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X51" i="1"/>
  <c r="BW51" i="1"/>
  <c r="BV51" i="1"/>
  <c r="BU51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X50" i="1"/>
  <c r="BY50" i="1" s="1"/>
  <c r="BW50" i="1"/>
  <c r="BV50" i="1"/>
  <c r="BU50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X49" i="1"/>
  <c r="BW49" i="1"/>
  <c r="BV49" i="1"/>
  <c r="BU49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X48" i="1"/>
  <c r="BW48" i="1"/>
  <c r="BV48" i="1"/>
  <c r="BU48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X47" i="1"/>
  <c r="BY47" i="1" s="1"/>
  <c r="BW47" i="1"/>
  <c r="BV47" i="1"/>
  <c r="BU47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X46" i="1"/>
  <c r="BW46" i="1"/>
  <c r="BV46" i="1"/>
  <c r="BU46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X45" i="1"/>
  <c r="BW45" i="1"/>
  <c r="BV45" i="1"/>
  <c r="BU45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X44" i="1"/>
  <c r="BW44" i="1"/>
  <c r="BV44" i="1"/>
  <c r="BU44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X43" i="1"/>
  <c r="BW43" i="1"/>
  <c r="BV43" i="1"/>
  <c r="BU43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X42" i="1"/>
  <c r="BW42" i="1"/>
  <c r="BV42" i="1"/>
  <c r="BU42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X41" i="1"/>
  <c r="BW41" i="1"/>
  <c r="BV41" i="1"/>
  <c r="BU41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X40" i="1"/>
  <c r="BY40" i="1" s="1"/>
  <c r="BW40" i="1"/>
  <c r="BV40" i="1"/>
  <c r="BU40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X39" i="1"/>
  <c r="BW39" i="1"/>
  <c r="BV39" i="1"/>
  <c r="BU39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X38" i="1"/>
  <c r="BW38" i="1"/>
  <c r="BV38" i="1"/>
  <c r="BU38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X37" i="1"/>
  <c r="BW37" i="1"/>
  <c r="BV37" i="1"/>
  <c r="BU37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X36" i="1"/>
  <c r="BW36" i="1"/>
  <c r="BV36" i="1"/>
  <c r="BU36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X35" i="1"/>
  <c r="BW35" i="1"/>
  <c r="BV35" i="1"/>
  <c r="BU35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X34" i="1"/>
  <c r="BW34" i="1"/>
  <c r="BV34" i="1"/>
  <c r="BU34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X33" i="1"/>
  <c r="BW33" i="1"/>
  <c r="BV33" i="1"/>
  <c r="BU33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X32" i="1"/>
  <c r="BW32" i="1"/>
  <c r="BV32" i="1"/>
  <c r="BU32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X31" i="1"/>
  <c r="BW31" i="1"/>
  <c r="BV31" i="1"/>
  <c r="BU31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X30" i="1"/>
  <c r="BW30" i="1"/>
  <c r="BV30" i="1"/>
  <c r="BU30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X29" i="1"/>
  <c r="BW29" i="1"/>
  <c r="BV29" i="1"/>
  <c r="BU29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X28" i="1"/>
  <c r="BW28" i="1"/>
  <c r="BV28" i="1"/>
  <c r="BU28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X27" i="1"/>
  <c r="BW27" i="1"/>
  <c r="BV27" i="1"/>
  <c r="BU27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X26" i="1"/>
  <c r="BW26" i="1"/>
  <c r="BV26" i="1"/>
  <c r="BU26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X25" i="1"/>
  <c r="BW25" i="1"/>
  <c r="BV25" i="1"/>
  <c r="BU25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X24" i="1"/>
  <c r="BW24" i="1"/>
  <c r="BV24" i="1"/>
  <c r="BU24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X23" i="1"/>
  <c r="BW23" i="1"/>
  <c r="BV23" i="1"/>
  <c r="BU23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X22" i="1"/>
  <c r="BW22" i="1"/>
  <c r="BV22" i="1"/>
  <c r="BU22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X21" i="1"/>
  <c r="BW21" i="1"/>
  <c r="BV21" i="1"/>
  <c r="BU21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X20" i="1"/>
  <c r="BW20" i="1"/>
  <c r="BV20" i="1"/>
  <c r="BU20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X19" i="1"/>
  <c r="BW19" i="1"/>
  <c r="BV19" i="1"/>
  <c r="BU19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X18" i="1"/>
  <c r="BW18" i="1"/>
  <c r="BV18" i="1"/>
  <c r="BU18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X17" i="1"/>
  <c r="BW17" i="1"/>
  <c r="BV17" i="1"/>
  <c r="BU17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X16" i="1"/>
  <c r="BW16" i="1"/>
  <c r="BV16" i="1"/>
  <c r="BU16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X15" i="1"/>
  <c r="BW15" i="1"/>
  <c r="BV15" i="1"/>
  <c r="BU15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X14" i="1"/>
  <c r="BW14" i="1"/>
  <c r="BV14" i="1"/>
  <c r="BU14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X13" i="1"/>
  <c r="BW13" i="1"/>
  <c r="BV13" i="1"/>
  <c r="BU13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X12" i="1"/>
  <c r="BW12" i="1"/>
  <c r="BV12" i="1"/>
  <c r="BU12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X11" i="1"/>
  <c r="BW11" i="1"/>
  <c r="BV11" i="1"/>
  <c r="BU11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X10" i="1"/>
  <c r="BW10" i="1"/>
  <c r="BV10" i="1"/>
  <c r="BU10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X9" i="1"/>
  <c r="BW9" i="1"/>
  <c r="BV9" i="1"/>
  <c r="BU9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X8" i="1"/>
  <c r="BW8" i="1"/>
  <c r="BV8" i="1"/>
  <c r="BU8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X7" i="1"/>
  <c r="BW7" i="1"/>
  <c r="BV7" i="1"/>
  <c r="BU7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X6" i="1"/>
  <c r="BW6" i="1"/>
  <c r="BV6" i="1"/>
  <c r="BU6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X5" i="1"/>
  <c r="BW5" i="1"/>
  <c r="BV5" i="1"/>
  <c r="BU5" i="1"/>
  <c r="BY53" i="1" l="1"/>
  <c r="BY75" i="1"/>
  <c r="BY36" i="1"/>
  <c r="BY63" i="1"/>
  <c r="DU16" i="1"/>
  <c r="BY49" i="1"/>
  <c r="BY73" i="1"/>
  <c r="BY74" i="1"/>
  <c r="DU20" i="1"/>
  <c r="BY72" i="1"/>
  <c r="BY66" i="1"/>
  <c r="BY67" i="1"/>
  <c r="BY64" i="1"/>
  <c r="BY65" i="1"/>
  <c r="DU18" i="1"/>
  <c r="BY57" i="1"/>
  <c r="BY61" i="1"/>
  <c r="DU17" i="1"/>
  <c r="BY54" i="1"/>
  <c r="BY55" i="1"/>
  <c r="BY51" i="1"/>
  <c r="BY44" i="1"/>
  <c r="BY21" i="1"/>
  <c r="BY29" i="1"/>
  <c r="BY33" i="1"/>
  <c r="BY35" i="1"/>
  <c r="BY37" i="1"/>
  <c r="BY45" i="1"/>
  <c r="BY52" i="1"/>
  <c r="BY62" i="1"/>
  <c r="BY70" i="1"/>
  <c r="BY78" i="1"/>
  <c r="DU8" i="1"/>
  <c r="DU14" i="1"/>
  <c r="DU21" i="1"/>
  <c r="BY13" i="1"/>
  <c r="BY17" i="1"/>
  <c r="BY25" i="1"/>
  <c r="BY14" i="1"/>
  <c r="BY60" i="1"/>
  <c r="BY68" i="1"/>
  <c r="BY76" i="1"/>
  <c r="DU19" i="1"/>
  <c r="BY11" i="1"/>
  <c r="BY34" i="1"/>
  <c r="DU10" i="1"/>
  <c r="DU12" i="1"/>
  <c r="BY24" i="1"/>
  <c r="BY31" i="1"/>
  <c r="BY39" i="1"/>
  <c r="BY43" i="1"/>
  <c r="DU6" i="1"/>
  <c r="DU9" i="1"/>
  <c r="BY6" i="1"/>
  <c r="BY7" i="1"/>
  <c r="BY41" i="1"/>
  <c r="BY42" i="1"/>
  <c r="BY48" i="1"/>
  <c r="DU13" i="1"/>
  <c r="BY46" i="1"/>
  <c r="BY5" i="1"/>
  <c r="BY8" i="1"/>
  <c r="BY15" i="1"/>
  <c r="BY19" i="1"/>
  <c r="BY22" i="1"/>
  <c r="BY32" i="1"/>
  <c r="DU7" i="1"/>
  <c r="BY9" i="1"/>
  <c r="BY16" i="1"/>
  <c r="BY23" i="1"/>
  <c r="BY27" i="1"/>
  <c r="BY30" i="1"/>
  <c r="BY38" i="1"/>
  <c r="DU5" i="1"/>
  <c r="BY12" i="1"/>
  <c r="BY20" i="1"/>
  <c r="BY28" i="1"/>
  <c r="BY10" i="1"/>
  <c r="BY18" i="1"/>
  <c r="BY26" i="1"/>
  <c r="CU21" i="1" l="1"/>
  <c r="BT68" i="1"/>
  <c r="BS68" i="1"/>
  <c r="BR68" i="1"/>
  <c r="BQ68" i="1"/>
  <c r="BP68" i="1"/>
  <c r="BN68" i="1"/>
  <c r="BM68" i="1"/>
  <c r="BL68" i="1"/>
  <c r="BK68" i="1"/>
  <c r="BJ68" i="1"/>
  <c r="BI68" i="1"/>
  <c r="BH68" i="1"/>
  <c r="BG68" i="1"/>
  <c r="BF68" i="1"/>
  <c r="BE68" i="1"/>
  <c r="BD68" i="1"/>
  <c r="BB68" i="1"/>
  <c r="BA68" i="1"/>
  <c r="AZ68" i="1"/>
  <c r="AY68" i="1"/>
  <c r="BE78" i="1"/>
  <c r="BD78" i="1"/>
  <c r="BE77" i="1"/>
  <c r="BD77" i="1"/>
  <c r="BE76" i="1"/>
  <c r="BD76" i="1"/>
  <c r="BE75" i="1"/>
  <c r="BD75" i="1"/>
  <c r="BE74" i="1"/>
  <c r="BD74" i="1"/>
  <c r="BE73" i="1"/>
  <c r="BD73" i="1"/>
  <c r="BE72" i="1"/>
  <c r="BD72" i="1"/>
  <c r="BE71" i="1"/>
  <c r="BD71" i="1"/>
  <c r="BE70" i="1"/>
  <c r="BD70" i="1"/>
  <c r="BE69" i="1"/>
  <c r="BD69" i="1"/>
  <c r="BE67" i="1"/>
  <c r="BD67" i="1"/>
  <c r="BE66" i="1"/>
  <c r="BD66" i="1"/>
  <c r="BE65" i="1"/>
  <c r="BD65" i="1"/>
  <c r="BE64" i="1"/>
  <c r="BD64" i="1"/>
  <c r="BE63" i="1"/>
  <c r="BD63" i="1"/>
  <c r="BE62" i="1"/>
  <c r="BD62" i="1"/>
  <c r="BE61" i="1"/>
  <c r="BD61" i="1"/>
  <c r="BE60" i="1"/>
  <c r="BD60" i="1"/>
  <c r="BE59" i="1"/>
  <c r="BD59" i="1"/>
  <c r="BE58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T78" i="1"/>
  <c r="BT77" i="1"/>
  <c r="BT76" i="1"/>
  <c r="BT75" i="1"/>
  <c r="BT74" i="1"/>
  <c r="BT73" i="1"/>
  <c r="BT72" i="1"/>
  <c r="BT71" i="1"/>
  <c r="BT70" i="1"/>
  <c r="BT69" i="1"/>
  <c r="O10" i="5" s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S78" i="1"/>
  <c r="BS77" i="1"/>
  <c r="BS76" i="1"/>
  <c r="BS75" i="1"/>
  <c r="BS74" i="1"/>
  <c r="BS73" i="1"/>
  <c r="BS72" i="1"/>
  <c r="BS71" i="1"/>
  <c r="BS70" i="1"/>
  <c r="BS69" i="1"/>
  <c r="N10" i="5" s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R78" i="1"/>
  <c r="BR77" i="1"/>
  <c r="BR76" i="1"/>
  <c r="BR75" i="1"/>
  <c r="BR74" i="1"/>
  <c r="BR73" i="1"/>
  <c r="BR72" i="1"/>
  <c r="BR71" i="1"/>
  <c r="BR70" i="1"/>
  <c r="BR69" i="1"/>
  <c r="M10" i="5" s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Q78" i="1"/>
  <c r="BQ77" i="1"/>
  <c r="BQ76" i="1"/>
  <c r="BQ75" i="1"/>
  <c r="BQ74" i="1"/>
  <c r="BQ73" i="1"/>
  <c r="BQ72" i="1"/>
  <c r="BQ71" i="1"/>
  <c r="BQ70" i="1"/>
  <c r="BQ69" i="1"/>
  <c r="L10" i="5" s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P78" i="1"/>
  <c r="BP77" i="1"/>
  <c r="BP76" i="1"/>
  <c r="BP75" i="1"/>
  <c r="BP74" i="1"/>
  <c r="BP73" i="1"/>
  <c r="BP72" i="1"/>
  <c r="BP71" i="1"/>
  <c r="BP70" i="1"/>
  <c r="BP69" i="1"/>
  <c r="K10" i="5" s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O78" i="1"/>
  <c r="BO77" i="1"/>
  <c r="BO76" i="1"/>
  <c r="BO75" i="1"/>
  <c r="BO74" i="1"/>
  <c r="BO73" i="1"/>
  <c r="BO72" i="1"/>
  <c r="BO71" i="1"/>
  <c r="BO70" i="1"/>
  <c r="BO69" i="1"/>
  <c r="J10" i="5" s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N78" i="1"/>
  <c r="BN77" i="1"/>
  <c r="BN76" i="1"/>
  <c r="BN75" i="1"/>
  <c r="BN74" i="1"/>
  <c r="BN73" i="1"/>
  <c r="BN72" i="1"/>
  <c r="BN71" i="1"/>
  <c r="BN70" i="1"/>
  <c r="BN69" i="1"/>
  <c r="I10" i="5" s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L78" i="1"/>
  <c r="BL77" i="1"/>
  <c r="BL76" i="1"/>
  <c r="BL75" i="1"/>
  <c r="BL74" i="1"/>
  <c r="BL73" i="1"/>
  <c r="BL72" i="1"/>
  <c r="BL71" i="1"/>
  <c r="BL70" i="1"/>
  <c r="BL69" i="1"/>
  <c r="G10" i="5" s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K78" i="1"/>
  <c r="BK77" i="1"/>
  <c r="BK76" i="1"/>
  <c r="BK75" i="1"/>
  <c r="BK74" i="1"/>
  <c r="BK73" i="1"/>
  <c r="BK72" i="1"/>
  <c r="BK71" i="1"/>
  <c r="BK70" i="1"/>
  <c r="BK69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J78" i="1"/>
  <c r="BJ77" i="1"/>
  <c r="BJ76" i="1"/>
  <c r="BJ75" i="1"/>
  <c r="BJ74" i="1"/>
  <c r="BJ73" i="1"/>
  <c r="BJ72" i="1"/>
  <c r="BJ71" i="1"/>
  <c r="BJ70" i="1"/>
  <c r="BJ69" i="1"/>
  <c r="T10" i="5" s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I78" i="1"/>
  <c r="BI77" i="1"/>
  <c r="BI76" i="1"/>
  <c r="BI75" i="1"/>
  <c r="BI74" i="1"/>
  <c r="BI73" i="1"/>
  <c r="BI72" i="1"/>
  <c r="BI71" i="1"/>
  <c r="BI70" i="1"/>
  <c r="BI69" i="1"/>
  <c r="S10" i="5" s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H78" i="1"/>
  <c r="BH77" i="1"/>
  <c r="BH76" i="1"/>
  <c r="BH75" i="1"/>
  <c r="BH74" i="1"/>
  <c r="BH73" i="1"/>
  <c r="BH72" i="1"/>
  <c r="BH71" i="1"/>
  <c r="BH70" i="1"/>
  <c r="BH69" i="1"/>
  <c r="R10" i="5" s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G78" i="1"/>
  <c r="BG77" i="1"/>
  <c r="BG76" i="1"/>
  <c r="BG75" i="1"/>
  <c r="BG74" i="1"/>
  <c r="BG73" i="1"/>
  <c r="BG72" i="1"/>
  <c r="BG71" i="1"/>
  <c r="BG70" i="1"/>
  <c r="BG69" i="1"/>
  <c r="Q10" i="5" s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F78" i="1"/>
  <c r="BF77" i="1"/>
  <c r="BF76" i="1"/>
  <c r="BF75" i="1"/>
  <c r="BF74" i="1"/>
  <c r="BF73" i="1"/>
  <c r="BF72" i="1"/>
  <c r="BF71" i="1"/>
  <c r="BF70" i="1"/>
  <c r="BF69" i="1"/>
  <c r="P10" i="5" s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B78" i="1"/>
  <c r="BB77" i="1"/>
  <c r="BB76" i="1"/>
  <c r="BB75" i="1"/>
  <c r="BB74" i="1"/>
  <c r="BB73" i="1"/>
  <c r="BB72" i="1"/>
  <c r="BB71" i="1"/>
  <c r="BB70" i="1"/>
  <c r="BB69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A78" i="1"/>
  <c r="BA77" i="1"/>
  <c r="BA76" i="1"/>
  <c r="BA75" i="1"/>
  <c r="BA74" i="1"/>
  <c r="BA73" i="1"/>
  <c r="BA72" i="1"/>
  <c r="BA71" i="1"/>
  <c r="BA70" i="1"/>
  <c r="BA69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AZ78" i="1"/>
  <c r="BC78" i="1" s="1"/>
  <c r="AZ77" i="1"/>
  <c r="AZ76" i="1"/>
  <c r="AZ75" i="1"/>
  <c r="AZ74" i="1"/>
  <c r="BC74" i="1" s="1"/>
  <c r="AZ73" i="1"/>
  <c r="BC73" i="1" s="1"/>
  <c r="AZ72" i="1"/>
  <c r="AZ71" i="1"/>
  <c r="AZ70" i="1"/>
  <c r="BC70" i="1" s="1"/>
  <c r="AZ69" i="1"/>
  <c r="AZ67" i="1"/>
  <c r="AZ66" i="1"/>
  <c r="BC66" i="1" s="1"/>
  <c r="AZ65" i="1"/>
  <c r="BC65" i="1" s="1"/>
  <c r="AZ64" i="1"/>
  <c r="AZ63" i="1"/>
  <c r="AZ62" i="1"/>
  <c r="AZ61" i="1"/>
  <c r="BC61" i="1" s="1"/>
  <c r="AZ60" i="1"/>
  <c r="AZ59" i="1"/>
  <c r="AZ58" i="1"/>
  <c r="BC58" i="1" s="1"/>
  <c r="AZ57" i="1"/>
  <c r="BC57" i="1" s="1"/>
  <c r="AZ56" i="1"/>
  <c r="AZ55" i="1"/>
  <c r="AZ54" i="1"/>
  <c r="AZ53" i="1"/>
  <c r="BC53" i="1" s="1"/>
  <c r="AZ52" i="1"/>
  <c r="AZ51" i="1"/>
  <c r="AZ50" i="1"/>
  <c r="BC50" i="1" s="1"/>
  <c r="AZ49" i="1"/>
  <c r="BC49" i="1" s="1"/>
  <c r="AZ48" i="1"/>
  <c r="AZ47" i="1"/>
  <c r="AZ46" i="1"/>
  <c r="AZ45" i="1"/>
  <c r="BC45" i="1" s="1"/>
  <c r="AZ44" i="1"/>
  <c r="AZ43" i="1"/>
  <c r="AZ42" i="1"/>
  <c r="BC42" i="1" s="1"/>
  <c r="AZ41" i="1"/>
  <c r="BC41" i="1" s="1"/>
  <c r="AZ40" i="1"/>
  <c r="AZ39" i="1"/>
  <c r="AZ38" i="1"/>
  <c r="AZ37" i="1"/>
  <c r="BC37" i="1" s="1"/>
  <c r="AZ36" i="1"/>
  <c r="AZ35" i="1"/>
  <c r="AZ34" i="1"/>
  <c r="BC34" i="1" s="1"/>
  <c r="AZ33" i="1"/>
  <c r="BC33" i="1" s="1"/>
  <c r="AZ32" i="1"/>
  <c r="AY78" i="1"/>
  <c r="AY77" i="1"/>
  <c r="AY76" i="1"/>
  <c r="AY75" i="1"/>
  <c r="AY74" i="1"/>
  <c r="AY73" i="1"/>
  <c r="AY72" i="1"/>
  <c r="AY71" i="1"/>
  <c r="AY70" i="1"/>
  <c r="AY69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BC69" i="1" l="1"/>
  <c r="BC77" i="1"/>
  <c r="BC38" i="1"/>
  <c r="BC54" i="1"/>
  <c r="BC46" i="1"/>
  <c r="BC62" i="1"/>
  <c r="BC35" i="1"/>
  <c r="BC39" i="1"/>
  <c r="BC43" i="1"/>
  <c r="BC47" i="1"/>
  <c r="BC51" i="1"/>
  <c r="BC55" i="1"/>
  <c r="BC59" i="1"/>
  <c r="BC63" i="1"/>
  <c r="BC67" i="1"/>
  <c r="BC71" i="1"/>
  <c r="BC75" i="1"/>
  <c r="BC32" i="1"/>
  <c r="BC36" i="1"/>
  <c r="BC40" i="1"/>
  <c r="BC44" i="1"/>
  <c r="BC48" i="1"/>
  <c r="BC52" i="1"/>
  <c r="BC56" i="1"/>
  <c r="BC60" i="1"/>
  <c r="BC64" i="1"/>
  <c r="BC68" i="1"/>
  <c r="BC72" i="1"/>
  <c r="BC76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BB31" i="1"/>
  <c r="BA31" i="1"/>
  <c r="AZ31" i="1"/>
  <c r="BB30" i="1"/>
  <c r="BA30" i="1"/>
  <c r="AZ30" i="1"/>
  <c r="BB29" i="1"/>
  <c r="BA29" i="1"/>
  <c r="AZ29" i="1"/>
  <c r="BB28" i="1"/>
  <c r="BA28" i="1"/>
  <c r="AZ28" i="1"/>
  <c r="AY32" i="1"/>
  <c r="AY31" i="1"/>
  <c r="AY30" i="1"/>
  <c r="AY29" i="1"/>
  <c r="BT27" i="1"/>
  <c r="BS27" i="1"/>
  <c r="BR27" i="1"/>
  <c r="BQ27" i="1"/>
  <c r="BP27" i="1"/>
  <c r="BO27" i="1"/>
  <c r="BN27" i="1"/>
  <c r="BL27" i="1"/>
  <c r="BK27" i="1"/>
  <c r="BJ27" i="1"/>
  <c r="BI27" i="1"/>
  <c r="BH27" i="1"/>
  <c r="BG27" i="1"/>
  <c r="BF27" i="1"/>
  <c r="BE27" i="1"/>
  <c r="BD27" i="1"/>
  <c r="BB27" i="1"/>
  <c r="BA27" i="1"/>
  <c r="AZ27" i="1"/>
  <c r="AY27" i="1"/>
  <c r="AY28" i="1"/>
  <c r="BC31" i="1" l="1"/>
  <c r="BC30" i="1"/>
  <c r="BC29" i="1"/>
  <c r="BC28" i="1"/>
  <c r="DP21" i="1"/>
  <c r="DP20" i="1"/>
  <c r="DP19" i="1"/>
  <c r="O14" i="5" s="1"/>
  <c r="DP18" i="1"/>
  <c r="DP17" i="1"/>
  <c r="DP16" i="1"/>
  <c r="DP15" i="1"/>
  <c r="DP14" i="1"/>
  <c r="DP13" i="1"/>
  <c r="DP12" i="1"/>
  <c r="DP11" i="1"/>
  <c r="DP10" i="1"/>
  <c r="DO21" i="1"/>
  <c r="DO20" i="1"/>
  <c r="DO19" i="1"/>
  <c r="N14" i="5" s="1"/>
  <c r="DO18" i="1"/>
  <c r="DO17" i="1"/>
  <c r="DO16" i="1"/>
  <c r="DO15" i="1"/>
  <c r="DO14" i="1"/>
  <c r="DO13" i="1"/>
  <c r="DO12" i="1"/>
  <c r="DO11" i="1"/>
  <c r="DO10" i="1"/>
  <c r="DN21" i="1"/>
  <c r="DN20" i="1"/>
  <c r="DN19" i="1"/>
  <c r="M14" i="5" s="1"/>
  <c r="DN18" i="1"/>
  <c r="DN17" i="1"/>
  <c r="DN16" i="1"/>
  <c r="DN15" i="1"/>
  <c r="DN14" i="1"/>
  <c r="DN13" i="1"/>
  <c r="DN12" i="1"/>
  <c r="DN11" i="1"/>
  <c r="DN10" i="1"/>
  <c r="DN9" i="1"/>
  <c r="DM21" i="1"/>
  <c r="DM20" i="1"/>
  <c r="DM19" i="1"/>
  <c r="L14" i="5" s="1"/>
  <c r="DM18" i="1"/>
  <c r="DM17" i="1"/>
  <c r="DM16" i="1"/>
  <c r="DM15" i="1"/>
  <c r="DM14" i="1"/>
  <c r="DM13" i="1"/>
  <c r="DM12" i="1"/>
  <c r="DM11" i="1"/>
  <c r="DM10" i="1"/>
  <c r="DL21" i="1"/>
  <c r="DL20" i="1"/>
  <c r="DL19" i="1"/>
  <c r="K14" i="5" s="1"/>
  <c r="DL18" i="1"/>
  <c r="DL17" i="1"/>
  <c r="DL16" i="1"/>
  <c r="DL15" i="1"/>
  <c r="DL14" i="1"/>
  <c r="DL13" i="1"/>
  <c r="DL12" i="1"/>
  <c r="DL11" i="1"/>
  <c r="DL10" i="1"/>
  <c r="DK21" i="1"/>
  <c r="DK20" i="1"/>
  <c r="DK19" i="1"/>
  <c r="J14" i="5" s="1"/>
  <c r="DK18" i="1"/>
  <c r="DK17" i="1"/>
  <c r="DK16" i="1"/>
  <c r="DK15" i="1"/>
  <c r="DK14" i="1"/>
  <c r="DK13" i="1"/>
  <c r="DK12" i="1"/>
  <c r="DK11" i="1"/>
  <c r="DK10" i="1"/>
  <c r="DJ21" i="1"/>
  <c r="DJ20" i="1"/>
  <c r="DJ19" i="1"/>
  <c r="I14" i="5" s="1"/>
  <c r="DJ18" i="1"/>
  <c r="DJ17" i="1"/>
  <c r="DJ16" i="1"/>
  <c r="DJ15" i="1"/>
  <c r="DJ14" i="1"/>
  <c r="DJ13" i="1"/>
  <c r="DJ12" i="1"/>
  <c r="DJ11" i="1"/>
  <c r="DJ10" i="1"/>
  <c r="DH21" i="1"/>
  <c r="DH20" i="1"/>
  <c r="DH19" i="1"/>
  <c r="G14" i="5" s="1"/>
  <c r="DH18" i="1"/>
  <c r="DH17" i="1"/>
  <c r="DH16" i="1"/>
  <c r="DH15" i="1"/>
  <c r="DH14" i="1"/>
  <c r="DH13" i="1"/>
  <c r="DH12" i="1"/>
  <c r="DH11" i="1"/>
  <c r="DH10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F21" i="1"/>
  <c r="DF20" i="1"/>
  <c r="DF19" i="1"/>
  <c r="T14" i="5" s="1"/>
  <c r="DF18" i="1"/>
  <c r="DF17" i="1"/>
  <c r="DF16" i="1"/>
  <c r="DF15" i="1"/>
  <c r="DF14" i="1"/>
  <c r="DF13" i="1"/>
  <c r="DF12" i="1"/>
  <c r="DF11" i="1"/>
  <c r="DF10" i="1"/>
  <c r="DE21" i="1"/>
  <c r="DE20" i="1"/>
  <c r="DE19" i="1"/>
  <c r="S14" i="5" s="1"/>
  <c r="DE18" i="1"/>
  <c r="DE17" i="1"/>
  <c r="DE16" i="1"/>
  <c r="DE15" i="1"/>
  <c r="DE14" i="1"/>
  <c r="DE13" i="1"/>
  <c r="DE12" i="1"/>
  <c r="DE11" i="1"/>
  <c r="DE10" i="1"/>
  <c r="DD21" i="1"/>
  <c r="DD20" i="1"/>
  <c r="DD19" i="1"/>
  <c r="R14" i="5" s="1"/>
  <c r="DD18" i="1"/>
  <c r="DD17" i="1"/>
  <c r="DD16" i="1"/>
  <c r="DD15" i="1"/>
  <c r="DD14" i="1"/>
  <c r="DD13" i="1"/>
  <c r="DD12" i="1"/>
  <c r="DD11" i="1"/>
  <c r="DD10" i="1"/>
  <c r="DC21" i="1"/>
  <c r="DC20" i="1"/>
  <c r="DC19" i="1"/>
  <c r="Q14" i="5" s="1"/>
  <c r="DC18" i="1"/>
  <c r="DC17" i="1"/>
  <c r="DC16" i="1"/>
  <c r="DC15" i="1"/>
  <c r="DC14" i="1"/>
  <c r="DC13" i="1"/>
  <c r="DC12" i="1"/>
  <c r="DC11" i="1"/>
  <c r="DC10" i="1"/>
  <c r="DB21" i="1"/>
  <c r="DB20" i="1"/>
  <c r="DB19" i="1"/>
  <c r="P14" i="5" s="1"/>
  <c r="DB18" i="1"/>
  <c r="DB17" i="1"/>
  <c r="DB16" i="1"/>
  <c r="DB15" i="1"/>
  <c r="DB14" i="1"/>
  <c r="DB13" i="1"/>
  <c r="DB12" i="1"/>
  <c r="DB11" i="1"/>
  <c r="DB10" i="1"/>
  <c r="DA21" i="1"/>
  <c r="CZ21" i="1"/>
  <c r="DA20" i="1"/>
  <c r="CZ20" i="1"/>
  <c r="DA19" i="1"/>
  <c r="CZ19" i="1"/>
  <c r="DA18" i="1"/>
  <c r="O26" i="4" s="1"/>
  <c r="CZ18" i="1"/>
  <c r="DA17" i="1"/>
  <c r="CZ17" i="1"/>
  <c r="DA16" i="1"/>
  <c r="CZ16" i="1"/>
  <c r="DA15" i="1"/>
  <c r="CZ15" i="1"/>
  <c r="DA14" i="1"/>
  <c r="CZ14" i="1"/>
  <c r="DA13" i="1"/>
  <c r="CZ13" i="1"/>
  <c r="DA12" i="1"/>
  <c r="CZ12" i="1"/>
  <c r="DA11" i="1"/>
  <c r="CZ11" i="1"/>
  <c r="DA10" i="1"/>
  <c r="CZ10" i="1"/>
  <c r="CX21" i="1"/>
  <c r="CW21" i="1"/>
  <c r="CX20" i="1"/>
  <c r="CW20" i="1"/>
  <c r="CX19" i="1"/>
  <c r="CW19" i="1"/>
  <c r="CX18" i="1"/>
  <c r="F37" i="4" s="1"/>
  <c r="CW18" i="1"/>
  <c r="CX17" i="1"/>
  <c r="CW17" i="1"/>
  <c r="CX16" i="1"/>
  <c r="CW16" i="1"/>
  <c r="CX15" i="1"/>
  <c r="CW15" i="1"/>
  <c r="CX14" i="1"/>
  <c r="CW14" i="1"/>
  <c r="CX13" i="1"/>
  <c r="CW13" i="1"/>
  <c r="CX12" i="1"/>
  <c r="CW12" i="1"/>
  <c r="CX11" i="1"/>
  <c r="CW11" i="1"/>
  <c r="CX10" i="1"/>
  <c r="CW10" i="1"/>
  <c r="CV21" i="1"/>
  <c r="CV20" i="1"/>
  <c r="CV19" i="1"/>
  <c r="CV18" i="1"/>
  <c r="O15" i="4" s="1"/>
  <c r="CV17" i="1"/>
  <c r="CV16" i="1"/>
  <c r="CV15" i="1"/>
  <c r="M15" i="4" s="1"/>
  <c r="CV14" i="1"/>
  <c r="CV13" i="1"/>
  <c r="CV12" i="1"/>
  <c r="CV11" i="1"/>
  <c r="CV10" i="1"/>
  <c r="CU16" i="1"/>
  <c r="CU15" i="1"/>
  <c r="CU13" i="1"/>
  <c r="CU11" i="1"/>
  <c r="CU10" i="1"/>
  <c r="CU6" i="1"/>
  <c r="CU20" i="1"/>
  <c r="CU19" i="1"/>
  <c r="CU18" i="1"/>
  <c r="CU17" i="1"/>
  <c r="CU14" i="1"/>
  <c r="CU12" i="1"/>
  <c r="BD12" i="1"/>
  <c r="BD11" i="1"/>
  <c r="BM77" i="1"/>
  <c r="BM73" i="1"/>
  <c r="BM69" i="1"/>
  <c r="H10" i="5" s="1"/>
  <c r="BM65" i="1"/>
  <c r="BM61" i="1"/>
  <c r="BM57" i="1"/>
  <c r="BM53" i="1"/>
  <c r="BM49" i="1"/>
  <c r="BM45" i="1"/>
  <c r="BM41" i="1"/>
  <c r="BM38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DA9" i="1"/>
  <c r="CZ9" i="1"/>
  <c r="DA8" i="1"/>
  <c r="CZ8" i="1"/>
  <c r="DA7" i="1"/>
  <c r="CZ7" i="1"/>
  <c r="DA6" i="1"/>
  <c r="CZ6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E17" i="1"/>
  <c r="BD17" i="1"/>
  <c r="BE16" i="1"/>
  <c r="BD16" i="1"/>
  <c r="BE15" i="1"/>
  <c r="BD15" i="1"/>
  <c r="BE14" i="1"/>
  <c r="BD14" i="1"/>
  <c r="BE13" i="1"/>
  <c r="BD13" i="1"/>
  <c r="BE12" i="1"/>
  <c r="BE11" i="1"/>
  <c r="CX9" i="1"/>
  <c r="CW9" i="1"/>
  <c r="CX8" i="1"/>
  <c r="CW8" i="1"/>
  <c r="CX7" i="1"/>
  <c r="CW7" i="1"/>
  <c r="CX6" i="1"/>
  <c r="CW6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Y20" i="1"/>
  <c r="AY25" i="1"/>
  <c r="AY11" i="1"/>
  <c r="AY12" i="1"/>
  <c r="AY26" i="1"/>
  <c r="AY24" i="1"/>
  <c r="AY23" i="1"/>
  <c r="AY22" i="1"/>
  <c r="AY21" i="1"/>
  <c r="AY19" i="1"/>
  <c r="AY18" i="1"/>
  <c r="AY17" i="1"/>
  <c r="AY16" i="1"/>
  <c r="AY15" i="1"/>
  <c r="AY14" i="1"/>
  <c r="AY13" i="1"/>
  <c r="F15" i="4" l="1"/>
  <c r="F26" i="4"/>
  <c r="D15" i="4"/>
  <c r="D26" i="4"/>
  <c r="D37" i="4"/>
  <c r="M26" i="4"/>
  <c r="BM76" i="1"/>
  <c r="BM43" i="1"/>
  <c r="BM47" i="1"/>
  <c r="BM51" i="1"/>
  <c r="BM55" i="1"/>
  <c r="BM59" i="1"/>
  <c r="BM63" i="1"/>
  <c r="BM67" i="1"/>
  <c r="BM71" i="1"/>
  <c r="BM75" i="1"/>
  <c r="BM28" i="1"/>
  <c r="BM29" i="1"/>
  <c r="BM30" i="1"/>
  <c r="BM31" i="1"/>
  <c r="BM32" i="1"/>
  <c r="BM33" i="1"/>
  <c r="BM34" i="1"/>
  <c r="BM35" i="1"/>
  <c r="BM36" i="1"/>
  <c r="BM37" i="1"/>
  <c r="BM40" i="1"/>
  <c r="BM44" i="1"/>
  <c r="BM48" i="1"/>
  <c r="BM52" i="1"/>
  <c r="BM56" i="1"/>
  <c r="BM60" i="1"/>
  <c r="BM64" i="1"/>
  <c r="BM72" i="1"/>
  <c r="BM39" i="1"/>
  <c r="BM42" i="1"/>
  <c r="BM46" i="1"/>
  <c r="BM50" i="1"/>
  <c r="BM54" i="1"/>
  <c r="BM58" i="1"/>
  <c r="BM62" i="1"/>
  <c r="BM66" i="1"/>
  <c r="BM70" i="1"/>
  <c r="BM74" i="1"/>
  <c r="BM78" i="1"/>
  <c r="BM27" i="1"/>
  <c r="DI16" i="1"/>
  <c r="DI20" i="1"/>
  <c r="CY12" i="1"/>
  <c r="CY16" i="1"/>
  <c r="CY20" i="1"/>
  <c r="CY10" i="1"/>
  <c r="CY11" i="1"/>
  <c r="CY15" i="1"/>
  <c r="M37" i="4" s="1"/>
  <c r="CY19" i="1"/>
  <c r="CY14" i="1"/>
  <c r="CY18" i="1"/>
  <c r="DI12" i="1"/>
  <c r="DI17" i="1"/>
  <c r="DI19" i="1"/>
  <c r="H14" i="5" s="1"/>
  <c r="DI11" i="1"/>
  <c r="DI13" i="1"/>
  <c r="DI21" i="1"/>
  <c r="CY13" i="1"/>
  <c r="CY17" i="1"/>
  <c r="CY21" i="1"/>
  <c r="DI15" i="1"/>
  <c r="DI18" i="1"/>
  <c r="DI10" i="1"/>
  <c r="DI14" i="1"/>
  <c r="BE10" i="1"/>
  <c r="BB10" i="1"/>
  <c r="BA10" i="1"/>
  <c r="BD10" i="1"/>
  <c r="O37" i="4" l="1"/>
  <c r="BD9" i="1"/>
  <c r="BA7" i="1"/>
  <c r="BB9" i="1"/>
  <c r="BE7" i="1"/>
  <c r="CZ5" i="1"/>
  <c r="BD5" i="1"/>
  <c r="CW5" i="1"/>
  <c r="BD8" i="1"/>
  <c r="DA5" i="1"/>
  <c r="BE5" i="1"/>
  <c r="BD7" i="1"/>
  <c r="BE9" i="1"/>
  <c r="BE6" i="1"/>
  <c r="CX5" i="1"/>
  <c r="BD6" i="1"/>
  <c r="BE8" i="1"/>
  <c r="BA5" i="1"/>
  <c r="BA6" i="1"/>
  <c r="BB8" i="1"/>
  <c r="BA9" i="1"/>
  <c r="BB7" i="1"/>
  <c r="BB5" i="1"/>
  <c r="BA8" i="1"/>
  <c r="BB6" i="1"/>
  <c r="F14" i="5" l="1"/>
  <c r="F5" i="5"/>
  <c r="F10" i="5"/>
  <c r="H37" i="4" l="1"/>
  <c r="Q26" i="4"/>
  <c r="H26" i="4"/>
  <c r="H15" i="4" l="1"/>
  <c r="Z2" i="4"/>
  <c r="CV5" i="1" l="1"/>
  <c r="DB5" i="1"/>
  <c r="DC5" i="1"/>
  <c r="DD5" i="1"/>
  <c r="DE5" i="1"/>
  <c r="DF5" i="1"/>
  <c r="DG5" i="1"/>
  <c r="DH5" i="1"/>
  <c r="DK5" i="1"/>
  <c r="DL5" i="1"/>
  <c r="DM5" i="1"/>
  <c r="DN5" i="1"/>
  <c r="DO5" i="1"/>
  <c r="DP5" i="1"/>
  <c r="CV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CV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CV8" i="1"/>
  <c r="CY8" i="1" s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CV9" i="1"/>
  <c r="CY9" i="1" s="1"/>
  <c r="DB9" i="1"/>
  <c r="DC9" i="1"/>
  <c r="DD9" i="1"/>
  <c r="DE9" i="1"/>
  <c r="DF9" i="1"/>
  <c r="DG9" i="1"/>
  <c r="DH9" i="1"/>
  <c r="DI9" i="1"/>
  <c r="DJ9" i="1"/>
  <c r="DK9" i="1"/>
  <c r="DL9" i="1"/>
  <c r="DM9" i="1"/>
  <c r="DO9" i="1"/>
  <c r="DP9" i="1"/>
  <c r="CU9" i="1"/>
  <c r="CU8" i="1"/>
  <c r="CU7" i="1"/>
  <c r="CU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G5" i="1"/>
  <c r="BH5" i="1"/>
  <c r="BI5" i="1"/>
  <c r="BJ5" i="1"/>
  <c r="BG6" i="1"/>
  <c r="BH6" i="1"/>
  <c r="BI6" i="1"/>
  <c r="BJ6" i="1"/>
  <c r="BG7" i="1"/>
  <c r="BH7" i="1"/>
  <c r="BI7" i="1"/>
  <c r="BJ7" i="1"/>
  <c r="BG8" i="1"/>
  <c r="BH8" i="1"/>
  <c r="BI8" i="1"/>
  <c r="BJ8" i="1"/>
  <c r="BG9" i="1"/>
  <c r="BH9" i="1"/>
  <c r="BI9" i="1"/>
  <c r="BJ9" i="1"/>
  <c r="BG10" i="1"/>
  <c r="BH10" i="1"/>
  <c r="BI10" i="1"/>
  <c r="BJ10" i="1"/>
  <c r="BF10" i="1"/>
  <c r="BF9" i="1"/>
  <c r="BF8" i="1"/>
  <c r="BF7" i="1"/>
  <c r="BF6" i="1"/>
  <c r="BF5" i="1"/>
  <c r="AZ5" i="1"/>
  <c r="BC5" i="1" s="1"/>
  <c r="AZ6" i="1"/>
  <c r="BC6" i="1" s="1"/>
  <c r="AZ7" i="1"/>
  <c r="BC7" i="1" s="1"/>
  <c r="AZ8" i="1"/>
  <c r="BC8" i="1" s="1"/>
  <c r="AZ9" i="1"/>
  <c r="BC9" i="1" s="1"/>
  <c r="AZ10" i="1"/>
  <c r="BC10" i="1" s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AY5" i="1"/>
  <c r="AY6" i="1"/>
  <c r="AY7" i="1"/>
  <c r="AY8" i="1"/>
  <c r="AY9" i="1"/>
  <c r="AY10" i="1"/>
  <c r="CY7" i="1" l="1"/>
  <c r="CY5" i="1"/>
  <c r="CY6" i="1"/>
  <c r="DJ5" i="1"/>
  <c r="BN5" i="1"/>
  <c r="Q15" i="4" l="1"/>
  <c r="Q37" i="4"/>
  <c r="DI5" i="1"/>
  <c r="BM5" i="1"/>
</calcChain>
</file>

<file path=xl/sharedStrings.xml><?xml version="1.0" encoding="utf-8"?>
<sst xmlns="http://schemas.openxmlformats.org/spreadsheetml/2006/main" count="281" uniqueCount="121">
  <si>
    <t>PageViews</t>
  </si>
  <si>
    <t>Visits</t>
  </si>
  <si>
    <t>Unique Visitors</t>
  </si>
  <si>
    <t>Gateway</t>
  </si>
  <si>
    <t>EMP</t>
  </si>
  <si>
    <t>Facebook</t>
  </si>
  <si>
    <t>Direct</t>
  </si>
  <si>
    <t>Paid Search</t>
  </si>
  <si>
    <t>Organic Search</t>
  </si>
  <si>
    <t>Display Media</t>
  </si>
  <si>
    <t>Average Time Spent</t>
  </si>
  <si>
    <t>Bounce Rate</t>
  </si>
  <si>
    <t>Return Visits</t>
  </si>
  <si>
    <t>Return Rate</t>
  </si>
  <si>
    <t>Views Vídeo</t>
  </si>
  <si>
    <t>Platform Metrics</t>
  </si>
  <si>
    <t>Navigation Metrics</t>
  </si>
  <si>
    <t>Social Interactions</t>
  </si>
  <si>
    <t>Traffic Sources</t>
  </si>
  <si>
    <t>Data</t>
  </si>
  <si>
    <t>Month</t>
  </si>
  <si>
    <t>Week</t>
  </si>
  <si>
    <t>Aug, 14</t>
  </si>
  <si>
    <t>Sep, 14</t>
  </si>
  <si>
    <t>Oct, 14</t>
  </si>
  <si>
    <t>Nov, 14</t>
  </si>
  <si>
    <t>Dec, 14</t>
  </si>
  <si>
    <t>%</t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</si>
  <si>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>The number of inferred individual people (filtered for spiders and robots), within a designated reporting timeframe.</t>
    </r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</si>
  <si>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>The amount of sessions of the user on a site.</t>
    </r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</si>
  <si>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>Is the amount of time (in minutes) users have spent on your site across all visits.</t>
    </r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</si>
  <si>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>Is the portion of users who leave the site with no actions.</t>
    </r>
  </si>
  <si>
    <t>Column</t>
  </si>
  <si>
    <t>daily_data</t>
  </si>
  <si>
    <t>daily_visits</t>
  </si>
  <si>
    <t>daily_return_visits</t>
  </si>
  <si>
    <t>daily_bounce_rate</t>
  </si>
  <si>
    <t>daily_average_time_spent</t>
  </si>
  <si>
    <t>Formula Name</t>
  </si>
  <si>
    <t>Fx</t>
  </si>
  <si>
    <t>weekly_data</t>
  </si>
  <si>
    <t>weekly_visits</t>
  </si>
  <si>
    <t>weekly_return_visits</t>
  </si>
  <si>
    <t>weekly_bounce_rate</t>
  </si>
  <si>
    <t>weekly_average_time_spent</t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</si>
  <si>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 xml:space="preserve">The number of visits that were recurrent. 
</t>
    </r>
  </si>
  <si>
    <r>
      <rPr>
        <sz val="8"/>
        <color theme="9"/>
        <rFont val="Arial"/>
        <family val="2"/>
      </rPr>
      <t>*</t>
    </r>
    <r>
      <rPr>
        <sz val="8"/>
        <color theme="0"/>
        <rFont val="Arial"/>
        <family val="2"/>
      </rPr>
      <t xml:space="preserve">The percentage of visits that were recurrent. 
</t>
    </r>
  </si>
  <si>
    <t>Semana</t>
  </si>
  <si>
    <t>Grafico Semanal</t>
  </si>
  <si>
    <t>Mês</t>
  </si>
  <si>
    <t>Dia</t>
  </si>
  <si>
    <t>Grafico Diário</t>
  </si>
  <si>
    <t>Grafico Mensal</t>
  </si>
  <si>
    <t>Jul 27, 14</t>
  </si>
  <si>
    <t>Aug 03, 14</t>
  </si>
  <si>
    <t>Aug 10, 14</t>
  </si>
  <si>
    <t>Aug 17, 14</t>
  </si>
  <si>
    <t>Aug 24, 14</t>
  </si>
  <si>
    <t>Aug 31, 14</t>
  </si>
  <si>
    <t>Sep 07, 14</t>
  </si>
  <si>
    <t>Sep 14, 14</t>
  </si>
  <si>
    <t>Sep 21, 14</t>
  </si>
  <si>
    <t>Sep 28, 14</t>
  </si>
  <si>
    <t>Oct 05, 14</t>
  </si>
  <si>
    <t>Oct 12, 14</t>
  </si>
  <si>
    <t>Oct 19, 14</t>
  </si>
  <si>
    <t>Oct 26, 14</t>
  </si>
  <si>
    <t>Nov 02, 14</t>
  </si>
  <si>
    <t>Nov 09, 14</t>
  </si>
  <si>
    <t>Nov 16, 14</t>
  </si>
  <si>
    <t>Nov 23, 14</t>
  </si>
  <si>
    <t>Nov 30, 14</t>
  </si>
  <si>
    <t>Dec 07, 14</t>
  </si>
  <si>
    <t>Dec 14, 14</t>
  </si>
  <si>
    <t>Dec 21, 14</t>
  </si>
  <si>
    <t>Dec 28, 14</t>
  </si>
  <si>
    <t>monthly_data</t>
  </si>
  <si>
    <t>monthly_visits</t>
  </si>
  <si>
    <t>monthly_return_visits</t>
  </si>
  <si>
    <t>monthly_bounce_rate</t>
  </si>
  <si>
    <t>monthly_average_time_spent</t>
  </si>
  <si>
    <t>Referral</t>
  </si>
  <si>
    <t>Aug, 15</t>
  </si>
  <si>
    <t>Sep, 15</t>
  </si>
  <si>
    <t>Oct, 15</t>
  </si>
  <si>
    <t>Nov, 15</t>
  </si>
  <si>
    <t>Dec, 15</t>
  </si>
  <si>
    <t>Jan, 15</t>
  </si>
  <si>
    <t>Feb, 15</t>
  </si>
  <si>
    <t>Mar, 15</t>
  </si>
  <si>
    <t>Apr, 15</t>
  </si>
  <si>
    <t>May, 15</t>
  </si>
  <si>
    <t>Jun, 15</t>
  </si>
  <si>
    <t>Jul, 15</t>
  </si>
  <si>
    <t>Current Month</t>
  </si>
  <si>
    <t>Previous Month</t>
  </si>
  <si>
    <t>Products</t>
  </si>
  <si>
    <t>Sala Vip</t>
  </si>
  <si>
    <t>Overview</t>
  </si>
  <si>
    <t>Stats /// Daily Data</t>
  </si>
  <si>
    <t>Stats /// Weekly Data</t>
  </si>
  <si>
    <t>Stats /// Monthly Data</t>
  </si>
  <si>
    <t>Average time spent vs Visits</t>
  </si>
  <si>
    <t>Bounce Rate vs Visits</t>
  </si>
  <si>
    <t>Return Visits vs Visits</t>
  </si>
  <si>
    <t>Traffic sources</t>
  </si>
  <si>
    <t>Navigation metrics</t>
  </si>
  <si>
    <t>Black</t>
  </si>
  <si>
    <t>Platinum</t>
  </si>
  <si>
    <t>Fecha</t>
  </si>
  <si>
    <t>Travels</t>
  </si>
  <si>
    <t>Concierge &amp; Services</t>
  </si>
  <si>
    <t>Protections</t>
  </si>
  <si>
    <t>bancochile.cl</t>
  </si>
  <si>
    <t>bbva.cl</t>
  </si>
  <si>
    <t>Concierge y Servicios</t>
  </si>
  <si>
    <t>Viajes</t>
  </si>
  <si>
    <t>Protecciones</t>
  </si>
  <si>
    <t>Ofertas</t>
  </si>
  <si>
    <t>Priceless</t>
  </si>
  <si>
    <t>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</si>
</sst>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dd\,\ yy"/>
    <numFmt numFmtId="165" formatCode="[h]:mm:ss;@"/>
    <numFmt numFmtId="166" formatCode="_-&quot;R$&quot;\ * #,##0.00_-;\-&quot;R$&quot;\ * #,##0.00_-;_-&quot;R$&quot;\ * &quot;-&quot;??_-;_-@_-"/>
    <numFmt numFmtId="167" formatCode="_(&quot;R$ &quot;* #,##0.00_);_(&quot;R$ &quot;* \(#,##0.00\);_(&quot;R$ &quot;* &quot;-&quot;??_);_(@_)"/>
    <numFmt numFmtId="168" formatCode="_(&quot;R$&quot;* #,##0.00_);_(&quot;R$&quot;* \(#,##0.00\);_(&quot;R$&quot;* &quot;-&quot;??_);_(@_)"/>
    <numFmt numFmtId="169" formatCode="mmmm\ dd\,\ yy"/>
    <numFmt numFmtId="170" formatCode="h:mm:ss;@"/>
    <numFmt numFmtId="171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2"/>
      <name val="Calibri"/>
      <family val="1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i/>
      <sz val="11"/>
      <color rgb="FF7F7F7F"/>
      <name val="Arial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22"/>
      <color theme="0"/>
      <name val="Arial"/>
      <family val="2"/>
    </font>
    <font>
      <b/>
      <sz val="22"/>
      <color theme="0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sz val="8"/>
      <color theme="9"/>
      <name val="Arial"/>
      <family val="2"/>
    </font>
    <font>
      <sz val="16"/>
      <color theme="0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/>
      <right style="medium">
        <color theme="0"/>
      </right>
      <top/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0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53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  <xf numFmtId="0" fontId="16" fillId="0" borderId="9" applyNumberFormat="0" applyFill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 applyNumberFormat="0" applyFill="0" applyBorder="0" applyAlignment="0" applyProtection="0"/>
    <xf numFmtId="167" fontId="30" fillId="0" borderId="0" applyFont="0" applyFill="0" applyBorder="0" applyAlignment="0" applyProtection="0"/>
    <xf numFmtId="0" fontId="30" fillId="0" borderId="0">
      <alignment wrapText="1"/>
    </xf>
    <xf numFmtId="0" fontId="30" fillId="0" borderId="0"/>
    <xf numFmtId="0" fontId="30" fillId="0" borderId="0" applyNumberFormat="0" applyFill="0" applyBorder="0" applyAlignment="0" applyProtection="0"/>
    <xf numFmtId="0" fontId="30" fillId="0" borderId="0">
      <alignment vertical="top"/>
    </xf>
    <xf numFmtId="0" fontId="31" fillId="0" borderId="28" applyNumberFormat="0" applyFill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0" fillId="0" borderId="0"/>
    <xf numFmtId="9" fontId="20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4" applyNumberFormat="0" applyAlignment="0" applyProtection="0"/>
    <xf numFmtId="0" fontId="39" fillId="6" borderId="5" applyNumberFormat="0" applyAlignment="0" applyProtection="0"/>
    <xf numFmtId="0" fontId="40" fillId="6" borderId="4" applyNumberFormat="0" applyAlignment="0" applyProtection="0"/>
    <xf numFmtId="0" fontId="41" fillId="0" borderId="6" applyNumberFormat="0" applyFill="0" applyAlignment="0" applyProtection="0"/>
    <xf numFmtId="0" fontId="22" fillId="7" borderId="7" applyNumberFormat="0" applyAlignment="0" applyProtection="0"/>
    <xf numFmtId="0" fontId="28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6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Protection="0"/>
    <xf numFmtId="9" fontId="20" fillId="0" borderId="0" applyFont="0" applyFill="0" applyBorder="0" applyAlignment="0" applyProtection="0"/>
  </cellStyleXfs>
  <cellXfs count="127">
    <xf numFmtId="0" fontId="0" fillId="0" borderId="0" xfId="0"/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25" fillId="34" borderId="11" xfId="0" applyFont="1" applyFill="1" applyBorder="1" applyAlignment="1">
      <alignment horizontal="center" vertical="center"/>
    </xf>
    <xf numFmtId="164" fontId="25" fillId="34" borderId="11" xfId="0" applyNumberFormat="1" applyFont="1" applyFill="1" applyBorder="1" applyAlignment="1">
      <alignment horizontal="center" vertical="center"/>
    </xf>
    <xf numFmtId="3" fontId="23" fillId="0" borderId="11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3" fontId="23" fillId="0" borderId="18" xfId="0" applyNumberFormat="1" applyFont="1" applyBorder="1" applyAlignment="1">
      <alignment horizontal="center" vertical="center"/>
    </xf>
    <xf numFmtId="3" fontId="23" fillId="0" borderId="20" xfId="0" applyNumberFormat="1" applyFont="1" applyBorder="1" applyAlignment="1">
      <alignment horizontal="center" vertical="center"/>
    </xf>
    <xf numFmtId="0" fontId="25" fillId="34" borderId="17" xfId="0" applyFont="1" applyFill="1" applyBorder="1" applyAlignment="1">
      <alignment horizontal="center" vertical="center"/>
    </xf>
    <xf numFmtId="0" fontId="25" fillId="34" borderId="22" xfId="0" applyFont="1" applyFill="1" applyBorder="1" applyAlignment="1">
      <alignment horizontal="center" vertical="center"/>
    </xf>
    <xf numFmtId="0" fontId="25" fillId="34" borderId="25" xfId="0" applyFont="1" applyFill="1" applyBorder="1" applyAlignment="1">
      <alignment horizontal="center" vertical="center"/>
    </xf>
    <xf numFmtId="0" fontId="25" fillId="34" borderId="24" xfId="0" applyFont="1" applyFill="1" applyBorder="1" applyAlignment="1">
      <alignment horizontal="center" vertical="center"/>
    </xf>
    <xf numFmtId="9" fontId="23" fillId="0" borderId="0" xfId="1" applyFont="1" applyAlignment="1">
      <alignment horizontal="center" vertical="center"/>
    </xf>
    <xf numFmtId="9" fontId="25" fillId="34" borderId="11" xfId="1" applyFont="1" applyFill="1" applyBorder="1" applyAlignment="1">
      <alignment horizontal="center" vertical="center"/>
    </xf>
    <xf numFmtId="9" fontId="23" fillId="0" borderId="11" xfId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165" fontId="25" fillId="34" borderId="11" xfId="0" applyNumberFormat="1" applyFont="1" applyFill="1" applyBorder="1" applyAlignment="1">
      <alignment horizontal="center" vertical="center"/>
    </xf>
    <xf numFmtId="165" fontId="23" fillId="0" borderId="11" xfId="0" applyNumberFormat="1" applyFont="1" applyBorder="1" applyAlignment="1">
      <alignment horizontal="center" vertical="center"/>
    </xf>
    <xf numFmtId="9" fontId="25" fillId="34" borderId="22" xfId="1" applyFont="1" applyFill="1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9" fontId="23" fillId="0" borderId="31" xfId="1" applyFont="1" applyBorder="1" applyAlignment="1">
      <alignment horizontal="center" vertical="center"/>
    </xf>
    <xf numFmtId="3" fontId="23" fillId="0" borderId="29" xfId="0" applyNumberFormat="1" applyFont="1" applyBorder="1" applyAlignment="1">
      <alignment horizontal="center" vertical="center"/>
    </xf>
    <xf numFmtId="3" fontId="23" fillId="0" borderId="13" xfId="0" applyNumberFormat="1" applyFont="1" applyBorder="1" applyAlignment="1">
      <alignment horizontal="center" vertical="center"/>
    </xf>
    <xf numFmtId="165" fontId="23" fillId="0" borderId="32" xfId="0" applyNumberFormat="1" applyFont="1" applyBorder="1" applyAlignment="1">
      <alignment horizontal="center" vertical="center"/>
    </xf>
    <xf numFmtId="9" fontId="23" fillId="0" borderId="32" xfId="1" applyFont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3" fontId="23" fillId="0" borderId="32" xfId="0" applyNumberFormat="1" applyFont="1" applyBorder="1" applyAlignment="1">
      <alignment horizontal="center" vertical="center"/>
    </xf>
    <xf numFmtId="164" fontId="25" fillId="34" borderId="30" xfId="0" applyNumberFormat="1" applyFont="1" applyFill="1" applyBorder="1" applyAlignment="1">
      <alignment horizontal="center" vertical="center"/>
    </xf>
    <xf numFmtId="164" fontId="25" fillId="34" borderId="12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23" fillId="0" borderId="33" xfId="0" applyNumberFormat="1" applyFont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0" fontId="23" fillId="0" borderId="0" xfId="0" applyFont="1"/>
    <xf numFmtId="0" fontId="23" fillId="0" borderId="11" xfId="0" applyFont="1" applyBorder="1"/>
    <xf numFmtId="0" fontId="25" fillId="35" borderId="11" xfId="0" applyFont="1" applyFill="1" applyBorder="1"/>
    <xf numFmtId="3" fontId="48" fillId="0" borderId="0" xfId="0" applyNumberFormat="1" applyFont="1" applyAlignment="1">
      <alignment horizontal="left" vertical="top"/>
    </xf>
    <xf numFmtId="0" fontId="47" fillId="0" borderId="0" xfId="0" applyFont="1" applyAlignment="1">
      <alignment horizontal="center" vertical="center"/>
    </xf>
    <xf numFmtId="0" fontId="23" fillId="0" borderId="32" xfId="0" applyFont="1" applyBorder="1"/>
    <xf numFmtId="3" fontId="48" fillId="0" borderId="0" xfId="0" applyNumberFormat="1" applyFont="1" applyAlignment="1">
      <alignment horizontal="left" vertical="top" wrapText="1"/>
    </xf>
    <xf numFmtId="164" fontId="23" fillId="0" borderId="0" xfId="0" applyNumberFormat="1" applyFont="1"/>
    <xf numFmtId="3" fontId="25" fillId="34" borderId="26" xfId="0" applyNumberFormat="1" applyFont="1" applyFill="1" applyBorder="1" applyAlignment="1">
      <alignment horizontal="center" vertical="center"/>
    </xf>
    <xf numFmtId="170" fontId="23" fillId="0" borderId="11" xfId="0" applyNumberFormat="1" applyFont="1" applyBorder="1" applyAlignment="1">
      <alignment horizontal="center" vertical="center"/>
    </xf>
    <xf numFmtId="164" fontId="25" fillId="34" borderId="18" xfId="0" applyNumberFormat="1" applyFont="1" applyFill="1" applyBorder="1" applyAlignment="1">
      <alignment horizontal="center" vertical="center"/>
    </xf>
    <xf numFmtId="3" fontId="23" fillId="0" borderId="39" xfId="0" applyNumberFormat="1" applyFont="1" applyBorder="1" applyAlignment="1">
      <alignment horizontal="center" vertical="center"/>
    </xf>
    <xf numFmtId="3" fontId="23" fillId="0" borderId="40" xfId="0" applyNumberFormat="1" applyFont="1" applyBorder="1" applyAlignment="1">
      <alignment horizontal="center" vertical="center"/>
    </xf>
    <xf numFmtId="9" fontId="23" fillId="0" borderId="40" xfId="1" applyFont="1" applyBorder="1" applyAlignment="1">
      <alignment horizontal="center" vertical="center"/>
    </xf>
    <xf numFmtId="3" fontId="23" fillId="0" borderId="42" xfId="0" applyNumberFormat="1" applyFont="1" applyBorder="1" applyAlignment="1">
      <alignment horizontal="center" vertical="center"/>
    </xf>
    <xf numFmtId="9" fontId="23" fillId="0" borderId="16" xfId="0" applyNumberFormat="1" applyFont="1" applyBorder="1" applyAlignment="1">
      <alignment horizontal="center" vertical="center"/>
    </xf>
    <xf numFmtId="3" fontId="23" fillId="0" borderId="43" xfId="0" applyNumberFormat="1" applyFont="1" applyBorder="1" applyAlignment="1">
      <alignment horizontal="center" vertical="center"/>
    </xf>
    <xf numFmtId="170" fontId="23" fillId="0" borderId="32" xfId="0" applyNumberFormat="1" applyFont="1" applyBorder="1" applyAlignment="1">
      <alignment horizontal="center" vertical="center"/>
    </xf>
    <xf numFmtId="9" fontId="23" fillId="0" borderId="31" xfId="0" applyNumberFormat="1" applyFont="1" applyBorder="1" applyAlignment="1">
      <alignment horizontal="center" vertical="center"/>
    </xf>
    <xf numFmtId="164" fontId="25" fillId="34" borderId="44" xfId="0" applyNumberFormat="1" applyFont="1" applyFill="1" applyBorder="1" applyAlignment="1">
      <alignment horizontal="center" vertical="center"/>
    </xf>
    <xf numFmtId="3" fontId="23" fillId="0" borderId="45" xfId="0" applyNumberFormat="1" applyFont="1" applyBorder="1" applyAlignment="1">
      <alignment horizontal="center" vertical="center"/>
    </xf>
    <xf numFmtId="3" fontId="23" fillId="0" borderId="19" xfId="0" applyNumberFormat="1" applyFont="1" applyBorder="1" applyAlignment="1">
      <alignment horizontal="center" vertical="center"/>
    </xf>
    <xf numFmtId="9" fontId="23" fillId="0" borderId="19" xfId="1" applyFont="1" applyBorder="1" applyAlignment="1">
      <alignment horizontal="center" vertical="center"/>
    </xf>
    <xf numFmtId="170" fontId="23" fillId="0" borderId="19" xfId="0" applyNumberFormat="1" applyFont="1" applyBorder="1" applyAlignment="1">
      <alignment horizontal="center" vertical="center"/>
    </xf>
    <xf numFmtId="9" fontId="23" fillId="0" borderId="46" xfId="0" applyNumberFormat="1" applyFont="1" applyBorder="1" applyAlignment="1">
      <alignment horizontal="center" vertical="center"/>
    </xf>
    <xf numFmtId="164" fontId="25" fillId="34" borderId="39" xfId="0" applyNumberFormat="1" applyFont="1" applyFill="1" applyBorder="1" applyAlignment="1">
      <alignment horizontal="center" vertical="center"/>
    </xf>
    <xf numFmtId="170" fontId="23" fillId="0" borderId="40" xfId="0" applyNumberFormat="1" applyFont="1" applyBorder="1" applyAlignment="1">
      <alignment horizontal="center" vertical="center"/>
    </xf>
    <xf numFmtId="9" fontId="23" fillId="0" borderId="41" xfId="0" applyNumberFormat="1" applyFont="1" applyBorder="1" applyAlignment="1">
      <alignment horizontal="center" vertical="center"/>
    </xf>
    <xf numFmtId="164" fontId="25" fillId="34" borderId="42" xfId="0" applyNumberFormat="1" applyFont="1" applyFill="1" applyBorder="1" applyAlignment="1">
      <alignment horizontal="center" vertical="center"/>
    </xf>
    <xf numFmtId="164" fontId="25" fillId="34" borderId="43" xfId="0" applyNumberFormat="1" applyFont="1" applyFill="1" applyBorder="1" applyAlignment="1">
      <alignment horizontal="center" vertical="center"/>
    </xf>
    <xf numFmtId="3" fontId="23" fillId="0" borderId="41" xfId="0" applyNumberFormat="1" applyFont="1" applyBorder="1" applyAlignment="1">
      <alignment horizontal="center" vertical="center"/>
    </xf>
    <xf numFmtId="3" fontId="23" fillId="0" borderId="16" xfId="0" applyNumberFormat="1" applyFont="1" applyBorder="1" applyAlignment="1">
      <alignment horizontal="center" vertical="center"/>
    </xf>
    <xf numFmtId="3" fontId="23" fillId="0" borderId="49" xfId="0" applyNumberFormat="1" applyFont="1" applyBorder="1" applyAlignment="1">
      <alignment horizontal="center" vertical="center"/>
    </xf>
    <xf numFmtId="3" fontId="23" fillId="0" borderId="31" xfId="0" applyNumberFormat="1" applyFont="1" applyBorder="1" applyAlignment="1">
      <alignment horizontal="center" vertical="center"/>
    </xf>
    <xf numFmtId="9" fontId="23" fillId="0" borderId="11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25" fillId="36" borderId="25" xfId="0" applyFont="1" applyFill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/>
    </xf>
    <xf numFmtId="9" fontId="25" fillId="36" borderId="11" xfId="1" applyFont="1" applyFill="1" applyBorder="1" applyAlignment="1">
      <alignment horizontal="center" vertical="center"/>
    </xf>
    <xf numFmtId="165" fontId="25" fillId="36" borderId="11" xfId="0" applyNumberFormat="1" applyFont="1" applyFill="1" applyBorder="1" applyAlignment="1">
      <alignment horizontal="center" vertical="center"/>
    </xf>
    <xf numFmtId="9" fontId="25" fillId="36" borderId="22" xfId="1" applyFont="1" applyFill="1" applyBorder="1" applyAlignment="1">
      <alignment horizontal="center" vertical="center"/>
    </xf>
    <xf numFmtId="9" fontId="25" fillId="37" borderId="11" xfId="1" applyFont="1" applyFill="1" applyBorder="1" applyAlignment="1">
      <alignment horizontal="center" vertical="center"/>
    </xf>
    <xf numFmtId="3" fontId="23" fillId="37" borderId="47" xfId="0" applyNumberFormat="1" applyFont="1" applyFill="1" applyBorder="1" applyAlignment="1">
      <alignment horizontal="center" vertical="center"/>
    </xf>
    <xf numFmtId="3" fontId="23" fillId="37" borderId="48" xfId="0" applyNumberFormat="1" applyFont="1" applyFill="1" applyBorder="1" applyAlignment="1">
      <alignment horizontal="center" vertical="center"/>
    </xf>
    <xf numFmtId="3" fontId="23" fillId="37" borderId="50" xfId="0" applyNumberFormat="1" applyFont="1" applyFill="1" applyBorder="1" applyAlignment="1">
      <alignment horizontal="center" vertical="center"/>
    </xf>
    <xf numFmtId="3" fontId="23" fillId="37" borderId="14" xfId="0" applyNumberFormat="1" applyFont="1" applyFill="1" applyBorder="1" applyAlignment="1">
      <alignment horizontal="center" vertical="center"/>
    </xf>
    <xf numFmtId="3" fontId="23" fillId="37" borderId="18" xfId="0" applyNumberFormat="1" applyFont="1" applyFill="1" applyBorder="1" applyAlignment="1">
      <alignment horizontal="center" vertical="center"/>
    </xf>
    <xf numFmtId="3" fontId="23" fillId="37" borderId="34" xfId="0" applyNumberFormat="1" applyFont="1" applyFill="1" applyBorder="1" applyAlignment="1">
      <alignment horizontal="center" vertical="center"/>
    </xf>
    <xf numFmtId="0" fontId="25" fillId="37" borderId="22" xfId="0" applyFont="1" applyFill="1" applyBorder="1" applyAlignment="1">
      <alignment horizontal="center" vertical="center"/>
    </xf>
    <xf numFmtId="9" fontId="23" fillId="0" borderId="0" xfId="1" applyFont="1" applyFill="1" applyAlignment="1">
      <alignment horizontal="center" vertical="center"/>
    </xf>
    <xf numFmtId="0" fontId="54" fillId="35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left" vertical="center" wrapText="1"/>
    </xf>
    <xf numFmtId="0" fontId="17" fillId="35" borderId="0" xfId="0" applyFont="1" applyFill="1" applyAlignment="1">
      <alignment horizontal="left" vertical="center" wrapText="1"/>
    </xf>
    <xf numFmtId="0" fontId="45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3" fontId="48" fillId="0" borderId="0" xfId="0" applyNumberFormat="1" applyFont="1" applyAlignment="1">
      <alignment horizontal="left" vertical="top" wrapText="1"/>
    </xf>
    <xf numFmtId="169" fontId="50" fillId="0" borderId="0" xfId="0" applyNumberFormat="1" applyFont="1" applyAlignment="1">
      <alignment horizontal="right" vertical="center"/>
    </xf>
    <xf numFmtId="3" fontId="48" fillId="0" borderId="0" xfId="0" applyNumberFormat="1" applyFont="1" applyAlignment="1">
      <alignment horizontal="left" vertical="top"/>
    </xf>
    <xf numFmtId="0" fontId="53" fillId="0" borderId="0" xfId="0" applyFont="1" applyAlignment="1">
      <alignment horizontal="center" vertical="center"/>
    </xf>
    <xf numFmtId="0" fontId="52" fillId="35" borderId="0" xfId="0" applyFont="1" applyFill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5" fontId="27" fillId="0" borderId="36" xfId="0" applyNumberFormat="1" applyFont="1" applyBorder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3" fontId="27" fillId="0" borderId="36" xfId="0" applyNumberFormat="1" applyFont="1" applyBorder="1" applyAlignment="1">
      <alignment horizontal="center" vertical="center"/>
    </xf>
    <xf numFmtId="9" fontId="46" fillId="0" borderId="27" xfId="1" applyFont="1" applyBorder="1" applyAlignment="1">
      <alignment horizontal="center" vertical="center"/>
    </xf>
    <xf numFmtId="9" fontId="46" fillId="0" borderId="0" xfId="1" applyFont="1" applyAlignment="1">
      <alignment horizontal="center" vertical="center"/>
    </xf>
    <xf numFmtId="165" fontId="48" fillId="0" borderId="0" xfId="0" applyNumberFormat="1" applyFont="1" applyAlignment="1">
      <alignment horizontal="left" vertical="top" wrapText="1"/>
    </xf>
    <xf numFmtId="9" fontId="48" fillId="0" borderId="0" xfId="1" applyFont="1" applyBorder="1" applyAlignment="1">
      <alignment horizontal="left" vertical="top" wrapText="1"/>
    </xf>
    <xf numFmtId="171" fontId="27" fillId="0" borderId="0" xfId="1" applyNumberFormat="1" applyFont="1" applyBorder="1" applyAlignment="1">
      <alignment horizontal="center" vertical="center"/>
    </xf>
    <xf numFmtId="171" fontId="27" fillId="0" borderId="36" xfId="1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34" borderId="14" xfId="0" applyFont="1" applyFill="1" applyBorder="1" applyAlignment="1">
      <alignment horizontal="center" vertical="center"/>
    </xf>
    <xf numFmtId="0" fontId="25" fillId="34" borderId="15" xfId="0" applyFont="1" applyFill="1" applyBorder="1" applyAlignment="1">
      <alignment horizontal="center" vertical="center"/>
    </xf>
    <xf numFmtId="0" fontId="25" fillId="34" borderId="13" xfId="0" applyFont="1" applyFill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/>
    </xf>
    <xf numFmtId="0" fontId="25" fillId="36" borderId="15" xfId="0" applyFont="1" applyFill="1" applyBorder="1" applyAlignment="1">
      <alignment horizontal="center" vertical="center"/>
    </xf>
    <xf numFmtId="0" fontId="25" fillId="34" borderId="23" xfId="0" applyFont="1" applyFill="1" applyBorder="1" applyAlignment="1">
      <alignment horizontal="center" vertical="center"/>
    </xf>
    <xf numFmtId="0" fontId="25" fillId="36" borderId="23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</cellXfs>
  <cellStyles count="531">
    <cellStyle name="=C:\WINNT\SYSTEM32\COMMAND.COM" xfId="48" xr:uid="{00000000-0005-0000-0000-000000000000}"/>
    <cellStyle name="=C:\WINNT\SYSTEM32\COMMAND.COM 2" xfId="52" xr:uid="{00000000-0005-0000-0000-000001000000}"/>
    <cellStyle name="=C:\WINNT\SYSTEM32\COMMAND.COM 2 2" xfId="98" xr:uid="{00000000-0005-0000-0000-000002000000}"/>
    <cellStyle name="20% - Accent1" xfId="19" builtinId="30" customBuiltin="1"/>
    <cellStyle name="20% - Accent1 2" xfId="75" xr:uid="{00000000-0005-0000-0000-000003000000}"/>
    <cellStyle name="20% - Accent1 2 2" xfId="106" xr:uid="{00000000-0005-0000-0000-000004000000}"/>
    <cellStyle name="20% - Accent1 2 2 2" xfId="148" xr:uid="{00000000-0005-0000-0000-000005000000}"/>
    <cellStyle name="20% - Accent1 2 2 2 2" xfId="345" xr:uid="{00000000-0005-0000-0000-000006000000}"/>
    <cellStyle name="20% - Accent1 2 2 2 3" xfId="253" xr:uid="{00000000-0005-0000-0000-000007000000}"/>
    <cellStyle name="20% - Accent1 2 2 3" xfId="305" xr:uid="{00000000-0005-0000-0000-000008000000}"/>
    <cellStyle name="20% - Accent1 2 2 4" xfId="201" xr:uid="{00000000-0005-0000-0000-000009000000}"/>
    <cellStyle name="20% - Accent1 2 3" xfId="129" xr:uid="{00000000-0005-0000-0000-00000A000000}"/>
    <cellStyle name="20% - Accent1 2 3 2" xfId="326" xr:uid="{00000000-0005-0000-0000-00000B000000}"/>
    <cellStyle name="20% - Accent1 2 3 3" xfId="234" xr:uid="{00000000-0005-0000-0000-00000C000000}"/>
    <cellStyle name="20% - Accent1 2 4" xfId="286" xr:uid="{00000000-0005-0000-0000-00000D000000}"/>
    <cellStyle name="20% - Accent1 2 5" xfId="182" xr:uid="{00000000-0005-0000-0000-00000E000000}"/>
    <cellStyle name="20% - Accent1 3" xfId="164" xr:uid="{00000000-0005-0000-0000-00000F000000}"/>
    <cellStyle name="20% - Accent1 3 2" xfId="269" xr:uid="{00000000-0005-0000-0000-000010000000}"/>
    <cellStyle name="20% - Accent1 4" xfId="376" xr:uid="{00000000-0005-0000-0000-000011000000}"/>
    <cellStyle name="20% - Accent1 5" xfId="215" xr:uid="{00000000-0005-0000-0000-000012000000}"/>
    <cellStyle name="20% - Accent1 6" xfId="401" xr:uid="{00000000-0005-0000-0000-000013000000}"/>
    <cellStyle name="20% - Accent1 7" xfId="419" xr:uid="{00000000-0005-0000-0000-000014000000}"/>
    <cellStyle name="20% - Accent2" xfId="23" builtinId="34" customBuiltin="1"/>
    <cellStyle name="20% - Accent2 2" xfId="79" xr:uid="{00000000-0005-0000-0000-000015000000}"/>
    <cellStyle name="20% - Accent2 2 2" xfId="108" xr:uid="{00000000-0005-0000-0000-000016000000}"/>
    <cellStyle name="20% - Accent2 2 2 2" xfId="150" xr:uid="{00000000-0005-0000-0000-000017000000}"/>
    <cellStyle name="20% - Accent2 2 2 2 2" xfId="347" xr:uid="{00000000-0005-0000-0000-000018000000}"/>
    <cellStyle name="20% - Accent2 2 2 2 3" xfId="255" xr:uid="{00000000-0005-0000-0000-000019000000}"/>
    <cellStyle name="20% - Accent2 2 2 3" xfId="307" xr:uid="{00000000-0005-0000-0000-00001A000000}"/>
    <cellStyle name="20% - Accent2 2 2 4" xfId="203" xr:uid="{00000000-0005-0000-0000-00001B000000}"/>
    <cellStyle name="20% - Accent2 2 3" xfId="131" xr:uid="{00000000-0005-0000-0000-00001C000000}"/>
    <cellStyle name="20% - Accent2 2 3 2" xfId="328" xr:uid="{00000000-0005-0000-0000-00001D000000}"/>
    <cellStyle name="20% - Accent2 2 3 3" xfId="236" xr:uid="{00000000-0005-0000-0000-00001E000000}"/>
    <cellStyle name="20% - Accent2 2 4" xfId="288" xr:uid="{00000000-0005-0000-0000-00001F000000}"/>
    <cellStyle name="20% - Accent2 2 5" xfId="184" xr:uid="{00000000-0005-0000-0000-000020000000}"/>
    <cellStyle name="20% - Accent2 3" xfId="166" xr:uid="{00000000-0005-0000-0000-000021000000}"/>
    <cellStyle name="20% - Accent2 3 2" xfId="271" xr:uid="{00000000-0005-0000-0000-000022000000}"/>
    <cellStyle name="20% - Accent2 4" xfId="380" xr:uid="{00000000-0005-0000-0000-000023000000}"/>
    <cellStyle name="20% - Accent2 5" xfId="217" xr:uid="{00000000-0005-0000-0000-000024000000}"/>
    <cellStyle name="20% - Accent2 6" xfId="403" xr:uid="{00000000-0005-0000-0000-000025000000}"/>
    <cellStyle name="20% - Accent2 7" xfId="421" xr:uid="{00000000-0005-0000-0000-000026000000}"/>
    <cellStyle name="20% - Accent3" xfId="27" builtinId="38" customBuiltin="1"/>
    <cellStyle name="20% - Accent3 2" xfId="83" xr:uid="{00000000-0005-0000-0000-000027000000}"/>
    <cellStyle name="20% - Accent3 2 2" xfId="110" xr:uid="{00000000-0005-0000-0000-000028000000}"/>
    <cellStyle name="20% - Accent3 2 2 2" xfId="152" xr:uid="{00000000-0005-0000-0000-000029000000}"/>
    <cellStyle name="20% - Accent3 2 2 2 2" xfId="349" xr:uid="{00000000-0005-0000-0000-00002A000000}"/>
    <cellStyle name="20% - Accent3 2 2 2 3" xfId="257" xr:uid="{00000000-0005-0000-0000-00002B000000}"/>
    <cellStyle name="20% - Accent3 2 2 3" xfId="309" xr:uid="{00000000-0005-0000-0000-00002C000000}"/>
    <cellStyle name="20% - Accent3 2 2 4" xfId="205" xr:uid="{00000000-0005-0000-0000-00002D000000}"/>
    <cellStyle name="20% - Accent3 2 3" xfId="133" xr:uid="{00000000-0005-0000-0000-00002E000000}"/>
    <cellStyle name="20% - Accent3 2 3 2" xfId="330" xr:uid="{00000000-0005-0000-0000-00002F000000}"/>
    <cellStyle name="20% - Accent3 2 3 3" xfId="238" xr:uid="{00000000-0005-0000-0000-000030000000}"/>
    <cellStyle name="20% - Accent3 2 4" xfId="290" xr:uid="{00000000-0005-0000-0000-000031000000}"/>
    <cellStyle name="20% - Accent3 2 5" xfId="186" xr:uid="{00000000-0005-0000-0000-000032000000}"/>
    <cellStyle name="20% - Accent3 3" xfId="168" xr:uid="{00000000-0005-0000-0000-000033000000}"/>
    <cellStyle name="20% - Accent3 3 2" xfId="273" xr:uid="{00000000-0005-0000-0000-000034000000}"/>
    <cellStyle name="20% - Accent3 4" xfId="384" xr:uid="{00000000-0005-0000-0000-000035000000}"/>
    <cellStyle name="20% - Accent3 5" xfId="219" xr:uid="{00000000-0005-0000-0000-000036000000}"/>
    <cellStyle name="20% - Accent3 6" xfId="405" xr:uid="{00000000-0005-0000-0000-000037000000}"/>
    <cellStyle name="20% - Accent3 7" xfId="423" xr:uid="{00000000-0005-0000-0000-000038000000}"/>
    <cellStyle name="20% - Accent4" xfId="31" builtinId="42" customBuiltin="1"/>
    <cellStyle name="20% - Accent4 2" xfId="87" xr:uid="{00000000-0005-0000-0000-000039000000}"/>
    <cellStyle name="20% - Accent4 2 2" xfId="112" xr:uid="{00000000-0005-0000-0000-00003A000000}"/>
    <cellStyle name="20% - Accent4 2 2 2" xfId="154" xr:uid="{00000000-0005-0000-0000-00003B000000}"/>
    <cellStyle name="20% - Accent4 2 2 2 2" xfId="351" xr:uid="{00000000-0005-0000-0000-00003C000000}"/>
    <cellStyle name="20% - Accent4 2 2 2 3" xfId="259" xr:uid="{00000000-0005-0000-0000-00003D000000}"/>
    <cellStyle name="20% - Accent4 2 2 3" xfId="311" xr:uid="{00000000-0005-0000-0000-00003E000000}"/>
    <cellStyle name="20% - Accent4 2 2 4" xfId="207" xr:uid="{00000000-0005-0000-0000-00003F000000}"/>
    <cellStyle name="20% - Accent4 2 3" xfId="135" xr:uid="{00000000-0005-0000-0000-000040000000}"/>
    <cellStyle name="20% - Accent4 2 3 2" xfId="332" xr:uid="{00000000-0005-0000-0000-000041000000}"/>
    <cellStyle name="20% - Accent4 2 3 3" xfId="240" xr:uid="{00000000-0005-0000-0000-000042000000}"/>
    <cellStyle name="20% - Accent4 2 4" xfId="292" xr:uid="{00000000-0005-0000-0000-000043000000}"/>
    <cellStyle name="20% - Accent4 2 5" xfId="188" xr:uid="{00000000-0005-0000-0000-000044000000}"/>
    <cellStyle name="20% - Accent4 3" xfId="170" xr:uid="{00000000-0005-0000-0000-000045000000}"/>
    <cellStyle name="20% - Accent4 3 2" xfId="275" xr:uid="{00000000-0005-0000-0000-000046000000}"/>
    <cellStyle name="20% - Accent4 4" xfId="388" xr:uid="{00000000-0005-0000-0000-000047000000}"/>
    <cellStyle name="20% - Accent4 5" xfId="221" xr:uid="{00000000-0005-0000-0000-000048000000}"/>
    <cellStyle name="20% - Accent4 6" xfId="407" xr:uid="{00000000-0005-0000-0000-000049000000}"/>
    <cellStyle name="20% - Accent4 7" xfId="425" xr:uid="{00000000-0005-0000-0000-00004A000000}"/>
    <cellStyle name="20% - Accent5" xfId="35" builtinId="46" customBuiltin="1"/>
    <cellStyle name="20% - Accent5 2" xfId="91" xr:uid="{00000000-0005-0000-0000-00004B000000}"/>
    <cellStyle name="20% - Accent5 2 2" xfId="114" xr:uid="{00000000-0005-0000-0000-00004C000000}"/>
    <cellStyle name="20% - Accent5 2 2 2" xfId="156" xr:uid="{00000000-0005-0000-0000-00004D000000}"/>
    <cellStyle name="20% - Accent5 2 2 2 2" xfId="353" xr:uid="{00000000-0005-0000-0000-00004E000000}"/>
    <cellStyle name="20% - Accent5 2 2 2 3" xfId="261" xr:uid="{00000000-0005-0000-0000-00004F000000}"/>
    <cellStyle name="20% - Accent5 2 2 3" xfId="313" xr:uid="{00000000-0005-0000-0000-000050000000}"/>
    <cellStyle name="20% - Accent5 2 2 4" xfId="209" xr:uid="{00000000-0005-0000-0000-000051000000}"/>
    <cellStyle name="20% - Accent5 2 3" xfId="137" xr:uid="{00000000-0005-0000-0000-000052000000}"/>
    <cellStyle name="20% - Accent5 2 3 2" xfId="334" xr:uid="{00000000-0005-0000-0000-000053000000}"/>
    <cellStyle name="20% - Accent5 2 3 3" xfId="242" xr:uid="{00000000-0005-0000-0000-000054000000}"/>
    <cellStyle name="20% - Accent5 2 4" xfId="294" xr:uid="{00000000-0005-0000-0000-000055000000}"/>
    <cellStyle name="20% - Accent5 2 5" xfId="190" xr:uid="{00000000-0005-0000-0000-000056000000}"/>
    <cellStyle name="20% - Accent5 3" xfId="172" xr:uid="{00000000-0005-0000-0000-000057000000}"/>
    <cellStyle name="20% - Accent5 3 2" xfId="277" xr:uid="{00000000-0005-0000-0000-000058000000}"/>
    <cellStyle name="20% - Accent5 4" xfId="392" xr:uid="{00000000-0005-0000-0000-000059000000}"/>
    <cellStyle name="20% - Accent5 5" xfId="223" xr:uid="{00000000-0005-0000-0000-00005A000000}"/>
    <cellStyle name="20% - Accent5 6" xfId="409" xr:uid="{00000000-0005-0000-0000-00005B000000}"/>
    <cellStyle name="20% - Accent5 7" xfId="427" xr:uid="{00000000-0005-0000-0000-00005C000000}"/>
    <cellStyle name="20% - Accent6" xfId="39" builtinId="50" customBuiltin="1"/>
    <cellStyle name="20% - Accent6 2" xfId="95" xr:uid="{00000000-0005-0000-0000-00005D000000}"/>
    <cellStyle name="20% - Accent6 2 2" xfId="116" xr:uid="{00000000-0005-0000-0000-00005E000000}"/>
    <cellStyle name="20% - Accent6 2 2 2" xfId="158" xr:uid="{00000000-0005-0000-0000-00005F000000}"/>
    <cellStyle name="20% - Accent6 2 2 2 2" xfId="355" xr:uid="{00000000-0005-0000-0000-000060000000}"/>
    <cellStyle name="20% - Accent6 2 2 2 3" xfId="263" xr:uid="{00000000-0005-0000-0000-000061000000}"/>
    <cellStyle name="20% - Accent6 2 2 3" xfId="315" xr:uid="{00000000-0005-0000-0000-000062000000}"/>
    <cellStyle name="20% - Accent6 2 2 4" xfId="211" xr:uid="{00000000-0005-0000-0000-000063000000}"/>
    <cellStyle name="20% - Accent6 2 3" xfId="139" xr:uid="{00000000-0005-0000-0000-000064000000}"/>
    <cellStyle name="20% - Accent6 2 3 2" xfId="336" xr:uid="{00000000-0005-0000-0000-000065000000}"/>
    <cellStyle name="20% - Accent6 2 3 3" xfId="244" xr:uid="{00000000-0005-0000-0000-000066000000}"/>
    <cellStyle name="20% - Accent6 2 4" xfId="296" xr:uid="{00000000-0005-0000-0000-000067000000}"/>
    <cellStyle name="20% - Accent6 2 5" xfId="192" xr:uid="{00000000-0005-0000-0000-000068000000}"/>
    <cellStyle name="20% - Accent6 3" xfId="174" xr:uid="{00000000-0005-0000-0000-000069000000}"/>
    <cellStyle name="20% - Accent6 3 2" xfId="279" xr:uid="{00000000-0005-0000-0000-00006A000000}"/>
    <cellStyle name="20% - Accent6 4" xfId="396" xr:uid="{00000000-0005-0000-0000-00006B000000}"/>
    <cellStyle name="20% - Accent6 5" xfId="225" xr:uid="{00000000-0005-0000-0000-00006C000000}"/>
    <cellStyle name="20% - Accent6 6" xfId="411" xr:uid="{00000000-0005-0000-0000-00006D000000}"/>
    <cellStyle name="20% - Accent6 7" xfId="429" xr:uid="{00000000-0005-0000-0000-00006E000000}"/>
    <cellStyle name="40% - Accent1" xfId="20" builtinId="31" customBuiltin="1"/>
    <cellStyle name="40% - Accent1 2" xfId="76" xr:uid="{00000000-0005-0000-0000-000075000000}"/>
    <cellStyle name="40% - Accent1 2 2" xfId="107" xr:uid="{00000000-0005-0000-0000-000076000000}"/>
    <cellStyle name="40% - Accent1 2 2 2" xfId="149" xr:uid="{00000000-0005-0000-0000-000077000000}"/>
    <cellStyle name="40% - Accent1 2 2 2 2" xfId="346" xr:uid="{00000000-0005-0000-0000-000078000000}"/>
    <cellStyle name="40% - Accent1 2 2 2 3" xfId="254" xr:uid="{00000000-0005-0000-0000-000079000000}"/>
    <cellStyle name="40% - Accent1 2 2 3" xfId="306" xr:uid="{00000000-0005-0000-0000-00007A000000}"/>
    <cellStyle name="40% - Accent1 2 2 4" xfId="202" xr:uid="{00000000-0005-0000-0000-00007B000000}"/>
    <cellStyle name="40% - Accent1 2 3" xfId="130" xr:uid="{00000000-0005-0000-0000-00007C000000}"/>
    <cellStyle name="40% - Accent1 2 3 2" xfId="327" xr:uid="{00000000-0005-0000-0000-00007D000000}"/>
    <cellStyle name="40% - Accent1 2 3 3" xfId="235" xr:uid="{00000000-0005-0000-0000-00007E000000}"/>
    <cellStyle name="40% - Accent1 2 4" xfId="287" xr:uid="{00000000-0005-0000-0000-00007F000000}"/>
    <cellStyle name="40% - Accent1 2 5" xfId="183" xr:uid="{00000000-0005-0000-0000-000080000000}"/>
    <cellStyle name="40% - Accent1 3" xfId="165" xr:uid="{00000000-0005-0000-0000-000081000000}"/>
    <cellStyle name="40% - Accent1 3 2" xfId="270" xr:uid="{00000000-0005-0000-0000-000082000000}"/>
    <cellStyle name="40% - Accent1 4" xfId="377" xr:uid="{00000000-0005-0000-0000-000083000000}"/>
    <cellStyle name="40% - Accent1 5" xfId="216" xr:uid="{00000000-0005-0000-0000-000084000000}"/>
    <cellStyle name="40% - Accent1 6" xfId="402" xr:uid="{00000000-0005-0000-0000-000085000000}"/>
    <cellStyle name="40% - Accent1 7" xfId="420" xr:uid="{00000000-0005-0000-0000-000086000000}"/>
    <cellStyle name="40% - Accent2" xfId="24" builtinId="35" customBuiltin="1"/>
    <cellStyle name="40% - Accent2 2" xfId="80" xr:uid="{00000000-0005-0000-0000-000087000000}"/>
    <cellStyle name="40% - Accent2 2 2" xfId="109" xr:uid="{00000000-0005-0000-0000-000088000000}"/>
    <cellStyle name="40% - Accent2 2 2 2" xfId="151" xr:uid="{00000000-0005-0000-0000-000089000000}"/>
    <cellStyle name="40% - Accent2 2 2 2 2" xfId="348" xr:uid="{00000000-0005-0000-0000-00008A000000}"/>
    <cellStyle name="40% - Accent2 2 2 2 3" xfId="256" xr:uid="{00000000-0005-0000-0000-00008B000000}"/>
    <cellStyle name="40% - Accent2 2 2 3" xfId="308" xr:uid="{00000000-0005-0000-0000-00008C000000}"/>
    <cellStyle name="40% - Accent2 2 2 4" xfId="204" xr:uid="{00000000-0005-0000-0000-00008D000000}"/>
    <cellStyle name="40% - Accent2 2 3" xfId="132" xr:uid="{00000000-0005-0000-0000-00008E000000}"/>
    <cellStyle name="40% - Accent2 2 3 2" xfId="329" xr:uid="{00000000-0005-0000-0000-00008F000000}"/>
    <cellStyle name="40% - Accent2 2 3 3" xfId="237" xr:uid="{00000000-0005-0000-0000-000090000000}"/>
    <cellStyle name="40% - Accent2 2 4" xfId="289" xr:uid="{00000000-0005-0000-0000-000091000000}"/>
    <cellStyle name="40% - Accent2 2 5" xfId="185" xr:uid="{00000000-0005-0000-0000-000092000000}"/>
    <cellStyle name="40% - Accent2 3" xfId="167" xr:uid="{00000000-0005-0000-0000-000093000000}"/>
    <cellStyle name="40% - Accent2 3 2" xfId="272" xr:uid="{00000000-0005-0000-0000-000094000000}"/>
    <cellStyle name="40% - Accent2 4" xfId="381" xr:uid="{00000000-0005-0000-0000-000095000000}"/>
    <cellStyle name="40% - Accent2 5" xfId="218" xr:uid="{00000000-0005-0000-0000-000096000000}"/>
    <cellStyle name="40% - Accent2 6" xfId="404" xr:uid="{00000000-0005-0000-0000-000097000000}"/>
    <cellStyle name="40% - Accent2 7" xfId="422" xr:uid="{00000000-0005-0000-0000-000098000000}"/>
    <cellStyle name="40% - Accent3" xfId="28" builtinId="39" customBuiltin="1"/>
    <cellStyle name="40% - Accent3 2" xfId="84" xr:uid="{00000000-0005-0000-0000-000099000000}"/>
    <cellStyle name="40% - Accent3 2 2" xfId="111" xr:uid="{00000000-0005-0000-0000-00009A000000}"/>
    <cellStyle name="40% - Accent3 2 2 2" xfId="153" xr:uid="{00000000-0005-0000-0000-00009B000000}"/>
    <cellStyle name="40% - Accent3 2 2 2 2" xfId="350" xr:uid="{00000000-0005-0000-0000-00009C000000}"/>
    <cellStyle name="40% - Accent3 2 2 2 3" xfId="258" xr:uid="{00000000-0005-0000-0000-00009D000000}"/>
    <cellStyle name="40% - Accent3 2 2 3" xfId="310" xr:uid="{00000000-0005-0000-0000-00009E000000}"/>
    <cellStyle name="40% - Accent3 2 2 4" xfId="206" xr:uid="{00000000-0005-0000-0000-00009F000000}"/>
    <cellStyle name="40% - Accent3 2 3" xfId="134" xr:uid="{00000000-0005-0000-0000-0000A0000000}"/>
    <cellStyle name="40% - Accent3 2 3 2" xfId="331" xr:uid="{00000000-0005-0000-0000-0000A1000000}"/>
    <cellStyle name="40% - Accent3 2 3 3" xfId="239" xr:uid="{00000000-0005-0000-0000-0000A2000000}"/>
    <cellStyle name="40% - Accent3 2 4" xfId="291" xr:uid="{00000000-0005-0000-0000-0000A3000000}"/>
    <cellStyle name="40% - Accent3 2 5" xfId="187" xr:uid="{00000000-0005-0000-0000-0000A4000000}"/>
    <cellStyle name="40% - Accent3 3" xfId="169" xr:uid="{00000000-0005-0000-0000-0000A5000000}"/>
    <cellStyle name="40% - Accent3 3 2" xfId="274" xr:uid="{00000000-0005-0000-0000-0000A6000000}"/>
    <cellStyle name="40% - Accent3 4" xfId="385" xr:uid="{00000000-0005-0000-0000-0000A7000000}"/>
    <cellStyle name="40% - Accent3 5" xfId="220" xr:uid="{00000000-0005-0000-0000-0000A8000000}"/>
    <cellStyle name="40% - Accent3 6" xfId="406" xr:uid="{00000000-0005-0000-0000-0000A9000000}"/>
    <cellStyle name="40% - Accent3 7" xfId="424" xr:uid="{00000000-0005-0000-0000-0000AA000000}"/>
    <cellStyle name="40% - Accent4" xfId="32" builtinId="43" customBuiltin="1"/>
    <cellStyle name="40% - Accent4 2" xfId="88" xr:uid="{00000000-0005-0000-0000-0000AB000000}"/>
    <cellStyle name="40% - Accent4 2 2" xfId="113" xr:uid="{00000000-0005-0000-0000-0000AC000000}"/>
    <cellStyle name="40% - Accent4 2 2 2" xfId="155" xr:uid="{00000000-0005-0000-0000-0000AD000000}"/>
    <cellStyle name="40% - Accent4 2 2 2 2" xfId="352" xr:uid="{00000000-0005-0000-0000-0000AE000000}"/>
    <cellStyle name="40% - Accent4 2 2 2 3" xfId="260" xr:uid="{00000000-0005-0000-0000-0000AF000000}"/>
    <cellStyle name="40% - Accent4 2 2 3" xfId="312" xr:uid="{00000000-0005-0000-0000-0000B0000000}"/>
    <cellStyle name="40% - Accent4 2 2 4" xfId="208" xr:uid="{00000000-0005-0000-0000-0000B1000000}"/>
    <cellStyle name="40% - Accent4 2 3" xfId="136" xr:uid="{00000000-0005-0000-0000-0000B2000000}"/>
    <cellStyle name="40% - Accent4 2 3 2" xfId="333" xr:uid="{00000000-0005-0000-0000-0000B3000000}"/>
    <cellStyle name="40% - Accent4 2 3 3" xfId="241" xr:uid="{00000000-0005-0000-0000-0000B4000000}"/>
    <cellStyle name="40% - Accent4 2 4" xfId="293" xr:uid="{00000000-0005-0000-0000-0000B5000000}"/>
    <cellStyle name="40% - Accent4 2 5" xfId="189" xr:uid="{00000000-0005-0000-0000-0000B6000000}"/>
    <cellStyle name="40% - Accent4 3" xfId="171" xr:uid="{00000000-0005-0000-0000-0000B7000000}"/>
    <cellStyle name="40% - Accent4 3 2" xfId="276" xr:uid="{00000000-0005-0000-0000-0000B8000000}"/>
    <cellStyle name="40% - Accent4 4" xfId="389" xr:uid="{00000000-0005-0000-0000-0000B9000000}"/>
    <cellStyle name="40% - Accent4 5" xfId="222" xr:uid="{00000000-0005-0000-0000-0000BA000000}"/>
    <cellStyle name="40% - Accent4 6" xfId="408" xr:uid="{00000000-0005-0000-0000-0000BB000000}"/>
    <cellStyle name="40% - Accent4 7" xfId="426" xr:uid="{00000000-0005-0000-0000-0000BC000000}"/>
    <cellStyle name="40% - Accent5" xfId="36" builtinId="47" customBuiltin="1"/>
    <cellStyle name="40% - Accent5 2" xfId="92" xr:uid="{00000000-0005-0000-0000-0000BD000000}"/>
    <cellStyle name="40% - Accent5 2 2" xfId="115" xr:uid="{00000000-0005-0000-0000-0000BE000000}"/>
    <cellStyle name="40% - Accent5 2 2 2" xfId="157" xr:uid="{00000000-0005-0000-0000-0000BF000000}"/>
    <cellStyle name="40% - Accent5 2 2 2 2" xfId="354" xr:uid="{00000000-0005-0000-0000-0000C0000000}"/>
    <cellStyle name="40% - Accent5 2 2 2 3" xfId="262" xr:uid="{00000000-0005-0000-0000-0000C1000000}"/>
    <cellStyle name="40% - Accent5 2 2 3" xfId="314" xr:uid="{00000000-0005-0000-0000-0000C2000000}"/>
    <cellStyle name="40% - Accent5 2 2 4" xfId="210" xr:uid="{00000000-0005-0000-0000-0000C3000000}"/>
    <cellStyle name="40% - Accent5 2 3" xfId="138" xr:uid="{00000000-0005-0000-0000-0000C4000000}"/>
    <cellStyle name="40% - Accent5 2 3 2" xfId="335" xr:uid="{00000000-0005-0000-0000-0000C5000000}"/>
    <cellStyle name="40% - Accent5 2 3 3" xfId="243" xr:uid="{00000000-0005-0000-0000-0000C6000000}"/>
    <cellStyle name="40% - Accent5 2 4" xfId="295" xr:uid="{00000000-0005-0000-0000-0000C7000000}"/>
    <cellStyle name="40% - Accent5 2 5" xfId="191" xr:uid="{00000000-0005-0000-0000-0000C8000000}"/>
    <cellStyle name="40% - Accent5 3" xfId="173" xr:uid="{00000000-0005-0000-0000-0000C9000000}"/>
    <cellStyle name="40% - Accent5 3 2" xfId="278" xr:uid="{00000000-0005-0000-0000-0000CA000000}"/>
    <cellStyle name="40% - Accent5 4" xfId="393" xr:uid="{00000000-0005-0000-0000-0000CB000000}"/>
    <cellStyle name="40% - Accent5 5" xfId="224" xr:uid="{00000000-0005-0000-0000-0000CC000000}"/>
    <cellStyle name="40% - Accent5 6" xfId="410" xr:uid="{00000000-0005-0000-0000-0000CD000000}"/>
    <cellStyle name="40% - Accent5 7" xfId="428" xr:uid="{00000000-0005-0000-0000-0000CE000000}"/>
    <cellStyle name="40% - Accent6" xfId="40" builtinId="51" customBuiltin="1"/>
    <cellStyle name="40% - Accent6 2" xfId="96" xr:uid="{00000000-0005-0000-0000-0000CF000000}"/>
    <cellStyle name="40% - Accent6 2 2" xfId="117" xr:uid="{00000000-0005-0000-0000-0000D0000000}"/>
    <cellStyle name="40% - Accent6 2 2 2" xfId="159" xr:uid="{00000000-0005-0000-0000-0000D1000000}"/>
    <cellStyle name="40% - Accent6 2 2 2 2" xfId="356" xr:uid="{00000000-0005-0000-0000-0000D2000000}"/>
    <cellStyle name="40% - Accent6 2 2 2 3" xfId="264" xr:uid="{00000000-0005-0000-0000-0000D3000000}"/>
    <cellStyle name="40% - Accent6 2 2 3" xfId="316" xr:uid="{00000000-0005-0000-0000-0000D4000000}"/>
    <cellStyle name="40% - Accent6 2 2 4" xfId="212" xr:uid="{00000000-0005-0000-0000-0000D5000000}"/>
    <cellStyle name="40% - Accent6 2 3" xfId="140" xr:uid="{00000000-0005-0000-0000-0000D6000000}"/>
    <cellStyle name="40% - Accent6 2 3 2" xfId="337" xr:uid="{00000000-0005-0000-0000-0000D7000000}"/>
    <cellStyle name="40% - Accent6 2 3 3" xfId="245" xr:uid="{00000000-0005-0000-0000-0000D8000000}"/>
    <cellStyle name="40% - Accent6 2 4" xfId="297" xr:uid="{00000000-0005-0000-0000-0000D9000000}"/>
    <cellStyle name="40% - Accent6 2 5" xfId="193" xr:uid="{00000000-0005-0000-0000-0000DA000000}"/>
    <cellStyle name="40% - Accent6 3" xfId="175" xr:uid="{00000000-0005-0000-0000-0000DB000000}"/>
    <cellStyle name="40% - Accent6 3 2" xfId="280" xr:uid="{00000000-0005-0000-0000-0000DC000000}"/>
    <cellStyle name="40% - Accent6 4" xfId="397" xr:uid="{00000000-0005-0000-0000-0000DD000000}"/>
    <cellStyle name="40% - Accent6 5" xfId="226" xr:uid="{00000000-0005-0000-0000-0000DE000000}"/>
    <cellStyle name="40% - Accent6 6" xfId="412" xr:uid="{00000000-0005-0000-0000-0000DF000000}"/>
    <cellStyle name="40% - Accent6 7" xfId="430" xr:uid="{00000000-0005-0000-0000-0000E0000000}"/>
    <cellStyle name="60% - Accent1" xfId="21" builtinId="32" customBuiltin="1"/>
    <cellStyle name="60% - Accent1 2" xfId="77" xr:uid="{00000000-0005-0000-0000-0000E7000000}"/>
    <cellStyle name="60% - Accent1 3" xfId="378" xr:uid="{00000000-0005-0000-0000-0000E8000000}"/>
    <cellStyle name="60% - Accent2" xfId="25" builtinId="36" customBuiltin="1"/>
    <cellStyle name="60% - Accent2 2" xfId="81" xr:uid="{00000000-0005-0000-0000-0000E9000000}"/>
    <cellStyle name="60% - Accent2 3" xfId="382" xr:uid="{00000000-0005-0000-0000-0000EA000000}"/>
    <cellStyle name="60% - Accent3" xfId="29" builtinId="40" customBuiltin="1"/>
    <cellStyle name="60% - Accent3 2" xfId="85" xr:uid="{00000000-0005-0000-0000-0000EB000000}"/>
    <cellStyle name="60% - Accent3 3" xfId="386" xr:uid="{00000000-0005-0000-0000-0000EC000000}"/>
    <cellStyle name="60% - Accent4" xfId="33" builtinId="44" customBuiltin="1"/>
    <cellStyle name="60% - Accent4 2" xfId="89" xr:uid="{00000000-0005-0000-0000-0000ED000000}"/>
    <cellStyle name="60% - Accent4 3" xfId="390" xr:uid="{00000000-0005-0000-0000-0000EE000000}"/>
    <cellStyle name="60% - Accent5" xfId="37" builtinId="48" customBuiltin="1"/>
    <cellStyle name="60% - Accent5 2" xfId="93" xr:uid="{00000000-0005-0000-0000-0000EF000000}"/>
    <cellStyle name="60% - Accent5 3" xfId="394" xr:uid="{00000000-0005-0000-0000-0000F0000000}"/>
    <cellStyle name="60% - Accent6" xfId="41" builtinId="52" customBuiltin="1"/>
    <cellStyle name="60% - Accent6 2" xfId="97" xr:uid="{00000000-0005-0000-0000-0000F1000000}"/>
    <cellStyle name="60% - Accent6 3" xfId="398" xr:uid="{00000000-0005-0000-0000-0000F2000000}"/>
    <cellStyle name="Accent1" xfId="18" builtinId="29" customBuiltin="1"/>
    <cellStyle name="Accent1 2" xfId="74" xr:uid="{00000000-0005-0000-0000-0000F9000000}"/>
    <cellStyle name="Accent1 3" xfId="375" xr:uid="{00000000-0005-0000-0000-0000FA000000}"/>
    <cellStyle name="Accent2" xfId="22" builtinId="33" customBuiltin="1"/>
    <cellStyle name="Accent2 2" xfId="78" xr:uid="{00000000-0005-0000-0000-0000FB000000}"/>
    <cellStyle name="Accent2 3" xfId="379" xr:uid="{00000000-0005-0000-0000-0000FC000000}"/>
    <cellStyle name="Accent3" xfId="26" builtinId="37" customBuiltin="1"/>
    <cellStyle name="Accent3 2" xfId="82" xr:uid="{00000000-0005-0000-0000-0000FD000000}"/>
    <cellStyle name="Accent3 3" xfId="383" xr:uid="{00000000-0005-0000-0000-0000FE000000}"/>
    <cellStyle name="Accent4" xfId="30" builtinId="41" customBuiltin="1"/>
    <cellStyle name="Accent4 2" xfId="86" xr:uid="{00000000-0005-0000-0000-0000FF000000}"/>
    <cellStyle name="Accent4 3" xfId="387" xr:uid="{00000000-0005-0000-0000-000000010000}"/>
    <cellStyle name="Accent5" xfId="34" builtinId="45" customBuiltin="1"/>
    <cellStyle name="Accent5 2" xfId="90" xr:uid="{00000000-0005-0000-0000-000001010000}"/>
    <cellStyle name="Accent5 3" xfId="391" xr:uid="{00000000-0005-0000-0000-000002010000}"/>
    <cellStyle name="Accent6" xfId="38" builtinId="49" customBuiltin="1"/>
    <cellStyle name="Accent6 2" xfId="94" xr:uid="{00000000-0005-0000-0000-000003010000}"/>
    <cellStyle name="Accent6 3" xfId="395" xr:uid="{00000000-0005-0000-0000-000004010000}"/>
    <cellStyle name="Bad" xfId="8" builtinId="27" customBuiltin="1"/>
    <cellStyle name="Bad 2" xfId="64" xr:uid="{00000000-0005-0000-0000-000005010000}"/>
    <cellStyle name="Bad 3" xfId="365" xr:uid="{00000000-0005-0000-0000-000006010000}"/>
    <cellStyle name="Calculation" xfId="12" builtinId="22" customBuiltin="1"/>
    <cellStyle name="Calculation 2" xfId="68" xr:uid="{00000000-0005-0000-0000-000008010000}"/>
    <cellStyle name="Calculation 3" xfId="369" xr:uid="{00000000-0005-0000-0000-000009010000}"/>
    <cellStyle name="Check Cell" xfId="14" builtinId="23" customBuiltin="1"/>
    <cellStyle name="Check Cell 2" xfId="70" xr:uid="{00000000-0005-0000-0000-00000D010000}"/>
    <cellStyle name="Check Cell 3" xfId="371" xr:uid="{00000000-0005-0000-0000-00000E010000}"/>
    <cellStyle name="Comma 2" xfId="58" xr:uid="{00000000-0005-0000-0000-00000F010000}"/>
    <cellStyle name="Comma 2 2" xfId="104" xr:uid="{00000000-0005-0000-0000-000010010000}"/>
    <cellStyle name="Comma 2 2 2" xfId="146" xr:uid="{00000000-0005-0000-0000-000011010000}"/>
    <cellStyle name="Comma 2 2 2 2" xfId="343" xr:uid="{00000000-0005-0000-0000-000012010000}"/>
    <cellStyle name="Comma 2 2 2 3" xfId="251" xr:uid="{00000000-0005-0000-0000-000013010000}"/>
    <cellStyle name="Comma 2 2 3" xfId="303" xr:uid="{00000000-0005-0000-0000-000014010000}"/>
    <cellStyle name="Comma 2 2 4" xfId="199" xr:uid="{00000000-0005-0000-0000-000015010000}"/>
    <cellStyle name="Comma 2 3" xfId="127" xr:uid="{00000000-0005-0000-0000-000016010000}"/>
    <cellStyle name="Comma 2 3 2" xfId="324" xr:uid="{00000000-0005-0000-0000-000017010000}"/>
    <cellStyle name="Comma 2 3 3" xfId="232" xr:uid="{00000000-0005-0000-0000-000018010000}"/>
    <cellStyle name="Comma 2 4" xfId="284" xr:uid="{00000000-0005-0000-0000-000019010000}"/>
    <cellStyle name="Comma 2 5" xfId="180" xr:uid="{00000000-0005-0000-0000-00001A010000}"/>
    <cellStyle name="Currency 2" xfId="49" xr:uid="{00000000-0005-0000-0000-00001B010000}"/>
    <cellStyle name="Currency 3" xfId="55" xr:uid="{00000000-0005-0000-0000-00001C010000}"/>
    <cellStyle name="Currency 3 2" xfId="102" xr:uid="{00000000-0005-0000-0000-00001D010000}"/>
    <cellStyle name="Currency 3 2 2" xfId="144" xr:uid="{00000000-0005-0000-0000-00001E010000}"/>
    <cellStyle name="Currency 3 2 2 2" xfId="341" xr:uid="{00000000-0005-0000-0000-00001F010000}"/>
    <cellStyle name="Currency 3 2 2 3" xfId="249" xr:uid="{00000000-0005-0000-0000-000020010000}"/>
    <cellStyle name="Currency 3 2 3" xfId="301" xr:uid="{00000000-0005-0000-0000-000021010000}"/>
    <cellStyle name="Currency 3 2 4" xfId="197" xr:uid="{00000000-0005-0000-0000-000022010000}"/>
    <cellStyle name="Currency 3 3" xfId="125" xr:uid="{00000000-0005-0000-0000-000023010000}"/>
    <cellStyle name="Currency 3 3 2" xfId="322" xr:uid="{00000000-0005-0000-0000-000024010000}"/>
    <cellStyle name="Currency 3 3 3" xfId="230" xr:uid="{00000000-0005-0000-0000-000025010000}"/>
    <cellStyle name="Currency 3 4" xfId="282" xr:uid="{00000000-0005-0000-0000-000026010000}"/>
    <cellStyle name="Currency 3 5" xfId="178" xr:uid="{00000000-0005-0000-0000-000027010000}"/>
    <cellStyle name="Currency 3 6" xfId="416" xr:uid="{00000000-0005-0000-0000-000028010000}"/>
    <cellStyle name="Currency 4" xfId="100" xr:uid="{00000000-0005-0000-0000-000029010000}"/>
    <cellStyle name="Currency 4 2" xfId="119" xr:uid="{00000000-0005-0000-0000-00002A010000}"/>
    <cellStyle name="Currency 4 2 2" xfId="161" xr:uid="{00000000-0005-0000-0000-00002B010000}"/>
    <cellStyle name="Currency 4 2 2 2" xfId="358" xr:uid="{00000000-0005-0000-0000-00002C010000}"/>
    <cellStyle name="Currency 4 2 2 3" xfId="266" xr:uid="{00000000-0005-0000-0000-00002D010000}"/>
    <cellStyle name="Currency 4 2 3" xfId="318" xr:uid="{00000000-0005-0000-0000-00002E010000}"/>
    <cellStyle name="Currency 4 2 4" xfId="214" xr:uid="{00000000-0005-0000-0000-00002F010000}"/>
    <cellStyle name="Currency 4 3" xfId="142" xr:uid="{00000000-0005-0000-0000-000030010000}"/>
    <cellStyle name="Currency 4 3 2" xfId="339" xr:uid="{00000000-0005-0000-0000-000031010000}"/>
    <cellStyle name="Currency 4 3 3" xfId="247" xr:uid="{00000000-0005-0000-0000-000032010000}"/>
    <cellStyle name="Currency 4 4" xfId="299" xr:uid="{00000000-0005-0000-0000-000033010000}"/>
    <cellStyle name="Currency 4 5" xfId="195" xr:uid="{00000000-0005-0000-0000-000034010000}"/>
    <cellStyle name="Currency 5" xfId="468" xr:uid="{00000000-0005-0000-0000-000035010000}"/>
    <cellStyle name="Explanatory Text" xfId="16" builtinId="53" customBuiltin="1"/>
    <cellStyle name="Explanatory Text 2" xfId="73" xr:uid="{00000000-0005-0000-0000-00003E010000}"/>
    <cellStyle name="Explanatory Text 3" xfId="373" xr:uid="{00000000-0005-0000-0000-00003F010000}"/>
    <cellStyle name="Followed Hyperlink 10" xfId="449" xr:uid="{00000000-0005-0000-0000-000040010000}"/>
    <cellStyle name="Followed Hyperlink 11" xfId="451" xr:uid="{00000000-0005-0000-0000-000041010000}"/>
    <cellStyle name="Followed Hyperlink 12" xfId="453" xr:uid="{00000000-0005-0000-0000-000042010000}"/>
    <cellStyle name="Followed Hyperlink 13" xfId="455" xr:uid="{00000000-0005-0000-0000-000043010000}"/>
    <cellStyle name="Followed Hyperlink 14" xfId="457" xr:uid="{00000000-0005-0000-0000-000044010000}"/>
    <cellStyle name="Followed Hyperlink 15" xfId="459" xr:uid="{00000000-0005-0000-0000-000045010000}"/>
    <cellStyle name="Followed Hyperlink 16" xfId="461" xr:uid="{00000000-0005-0000-0000-000046010000}"/>
    <cellStyle name="Followed Hyperlink 17" xfId="463" xr:uid="{00000000-0005-0000-0000-000047010000}"/>
    <cellStyle name="Followed Hyperlink 18" xfId="465" xr:uid="{00000000-0005-0000-0000-000048010000}"/>
    <cellStyle name="Followed Hyperlink 19" xfId="467" xr:uid="{00000000-0005-0000-0000-000049010000}"/>
    <cellStyle name="Followed Hyperlink 2" xfId="433" xr:uid="{00000000-0005-0000-0000-00004A010000}"/>
    <cellStyle name="Followed Hyperlink 20" xfId="470" xr:uid="{00000000-0005-0000-0000-00004B010000}"/>
    <cellStyle name="Followed Hyperlink 21" xfId="472" xr:uid="{00000000-0005-0000-0000-00004C010000}"/>
    <cellStyle name="Followed Hyperlink 22" xfId="474" xr:uid="{00000000-0005-0000-0000-00004D010000}"/>
    <cellStyle name="Followed Hyperlink 23" xfId="476" xr:uid="{00000000-0005-0000-0000-00004E010000}"/>
    <cellStyle name="Followed Hyperlink 24" xfId="478" xr:uid="{00000000-0005-0000-0000-00004F010000}"/>
    <cellStyle name="Followed Hyperlink 25" xfId="480" xr:uid="{00000000-0005-0000-0000-000050010000}"/>
    <cellStyle name="Followed Hyperlink 26" xfId="482" xr:uid="{00000000-0005-0000-0000-000051010000}"/>
    <cellStyle name="Followed Hyperlink 27" xfId="484" xr:uid="{00000000-0005-0000-0000-000052010000}"/>
    <cellStyle name="Followed Hyperlink 28" xfId="486" xr:uid="{00000000-0005-0000-0000-000053010000}"/>
    <cellStyle name="Followed Hyperlink 29" xfId="488" xr:uid="{00000000-0005-0000-0000-000054010000}"/>
    <cellStyle name="Followed Hyperlink 3" xfId="435" xr:uid="{00000000-0005-0000-0000-000055010000}"/>
    <cellStyle name="Followed Hyperlink 30" xfId="490" xr:uid="{00000000-0005-0000-0000-000056010000}"/>
    <cellStyle name="Followed Hyperlink 31" xfId="492" xr:uid="{00000000-0005-0000-0000-000057010000}"/>
    <cellStyle name="Followed Hyperlink 32" xfId="494" xr:uid="{00000000-0005-0000-0000-000058010000}"/>
    <cellStyle name="Followed Hyperlink 33" xfId="496" xr:uid="{00000000-0005-0000-0000-000059010000}"/>
    <cellStyle name="Followed Hyperlink 34" xfId="498" xr:uid="{00000000-0005-0000-0000-00005A010000}"/>
    <cellStyle name="Followed Hyperlink 35" xfId="500" xr:uid="{00000000-0005-0000-0000-00005B010000}"/>
    <cellStyle name="Followed Hyperlink 36" xfId="502" xr:uid="{00000000-0005-0000-0000-00005C010000}"/>
    <cellStyle name="Followed Hyperlink 37" xfId="504" xr:uid="{00000000-0005-0000-0000-00005D010000}"/>
    <cellStyle name="Followed Hyperlink 38" xfId="506" xr:uid="{00000000-0005-0000-0000-00005E010000}"/>
    <cellStyle name="Followed Hyperlink 39" xfId="508" xr:uid="{00000000-0005-0000-0000-00005F010000}"/>
    <cellStyle name="Followed Hyperlink 4" xfId="437" xr:uid="{00000000-0005-0000-0000-000060010000}"/>
    <cellStyle name="Followed Hyperlink 40" xfId="510" xr:uid="{00000000-0005-0000-0000-000061010000}"/>
    <cellStyle name="Followed Hyperlink 41" xfId="512" xr:uid="{00000000-0005-0000-0000-000062010000}"/>
    <cellStyle name="Followed Hyperlink 42" xfId="514" xr:uid="{00000000-0005-0000-0000-000063010000}"/>
    <cellStyle name="Followed Hyperlink 43" xfId="516" xr:uid="{00000000-0005-0000-0000-000064010000}"/>
    <cellStyle name="Followed Hyperlink 44" xfId="518" xr:uid="{00000000-0005-0000-0000-000065010000}"/>
    <cellStyle name="Followed Hyperlink 45" xfId="520" xr:uid="{00000000-0005-0000-0000-000066010000}"/>
    <cellStyle name="Followed Hyperlink 46" xfId="522" xr:uid="{00000000-0005-0000-0000-000067010000}"/>
    <cellStyle name="Followed Hyperlink 47" xfId="524" xr:uid="{00000000-0005-0000-0000-000068010000}"/>
    <cellStyle name="Followed Hyperlink 48" xfId="526" xr:uid="{00000000-0005-0000-0000-000069010000}"/>
    <cellStyle name="Followed Hyperlink 49" xfId="528" xr:uid="{00000000-0005-0000-0000-00006A010000}"/>
    <cellStyle name="Followed Hyperlink 5" xfId="439" xr:uid="{00000000-0005-0000-0000-00006B010000}"/>
    <cellStyle name="Followed Hyperlink 50" xfId="414" xr:uid="{00000000-0005-0000-0000-00006C010000}"/>
    <cellStyle name="Followed Hyperlink 6" xfId="441" xr:uid="{00000000-0005-0000-0000-00006D010000}"/>
    <cellStyle name="Followed Hyperlink 7" xfId="443" xr:uid="{00000000-0005-0000-0000-00006E010000}"/>
    <cellStyle name="Followed Hyperlink 8" xfId="445" xr:uid="{00000000-0005-0000-0000-00006F010000}"/>
    <cellStyle name="Followed Hyperlink 9" xfId="447" xr:uid="{00000000-0005-0000-0000-000070010000}"/>
    <cellStyle name="Good" xfId="7" builtinId="26" customBuiltin="1"/>
    <cellStyle name="Good 2" xfId="63" xr:uid="{00000000-0005-0000-0000-000071010000}"/>
    <cellStyle name="Good 3" xfId="364" xr:uid="{00000000-0005-0000-0000-000072010000}"/>
    <cellStyle name="Heading 1" xfId="3" builtinId="16" customBuiltin="1"/>
    <cellStyle name="Heading 1 2" xfId="59" xr:uid="{00000000-0005-0000-0000-000073010000}"/>
    <cellStyle name="Heading 1 3" xfId="360" xr:uid="{00000000-0005-0000-0000-000074010000}"/>
    <cellStyle name="Heading 2" xfId="4" builtinId="17" customBuiltin="1"/>
    <cellStyle name="Heading 2 2" xfId="60" xr:uid="{00000000-0005-0000-0000-000075010000}"/>
    <cellStyle name="Heading 2 3" xfId="361" xr:uid="{00000000-0005-0000-0000-000076010000}"/>
    <cellStyle name="Heading 3" xfId="5" builtinId="18" customBuiltin="1"/>
    <cellStyle name="Heading 3 2" xfId="61" xr:uid="{00000000-0005-0000-0000-000077010000}"/>
    <cellStyle name="Heading 3 3" xfId="362" xr:uid="{00000000-0005-0000-0000-000078010000}"/>
    <cellStyle name="Heading 4" xfId="6" builtinId="19" customBuiltin="1"/>
    <cellStyle name="Heading 4 2" xfId="62" xr:uid="{00000000-0005-0000-0000-000079010000}"/>
    <cellStyle name="Heading 4 3" xfId="363" xr:uid="{00000000-0005-0000-0000-00007A010000}"/>
    <cellStyle name="Hyperlink 10" xfId="448" xr:uid="{00000000-0005-0000-0000-00007B010000}"/>
    <cellStyle name="Hyperlink 11" xfId="450" xr:uid="{00000000-0005-0000-0000-00007C010000}"/>
    <cellStyle name="Hyperlink 12" xfId="452" xr:uid="{00000000-0005-0000-0000-00007D010000}"/>
    <cellStyle name="Hyperlink 13" xfId="454" xr:uid="{00000000-0005-0000-0000-00007E010000}"/>
    <cellStyle name="Hyperlink 14" xfId="456" xr:uid="{00000000-0005-0000-0000-00007F010000}"/>
    <cellStyle name="Hyperlink 15" xfId="458" xr:uid="{00000000-0005-0000-0000-000080010000}"/>
    <cellStyle name="Hyperlink 16" xfId="460" xr:uid="{00000000-0005-0000-0000-000081010000}"/>
    <cellStyle name="Hyperlink 17" xfId="462" xr:uid="{00000000-0005-0000-0000-000082010000}"/>
    <cellStyle name="Hyperlink 18" xfId="464" xr:uid="{00000000-0005-0000-0000-000083010000}"/>
    <cellStyle name="Hyperlink 19" xfId="466" xr:uid="{00000000-0005-0000-0000-000084010000}"/>
    <cellStyle name="Hyperlink 2" xfId="432" xr:uid="{00000000-0005-0000-0000-000085010000}"/>
    <cellStyle name="Hyperlink 20" xfId="469" xr:uid="{00000000-0005-0000-0000-000086010000}"/>
    <cellStyle name="Hyperlink 21" xfId="471" xr:uid="{00000000-0005-0000-0000-000087010000}"/>
    <cellStyle name="Hyperlink 22" xfId="473" xr:uid="{00000000-0005-0000-0000-000088010000}"/>
    <cellStyle name="Hyperlink 23" xfId="475" xr:uid="{00000000-0005-0000-0000-000089010000}"/>
    <cellStyle name="Hyperlink 24" xfId="477" xr:uid="{00000000-0005-0000-0000-00008A010000}"/>
    <cellStyle name="Hyperlink 25" xfId="479" xr:uid="{00000000-0005-0000-0000-00008B010000}"/>
    <cellStyle name="Hyperlink 26" xfId="481" xr:uid="{00000000-0005-0000-0000-00008C010000}"/>
    <cellStyle name="Hyperlink 27" xfId="483" xr:uid="{00000000-0005-0000-0000-00008D010000}"/>
    <cellStyle name="Hyperlink 28" xfId="485" xr:uid="{00000000-0005-0000-0000-00008E010000}"/>
    <cellStyle name="Hyperlink 29" xfId="487" xr:uid="{00000000-0005-0000-0000-00008F010000}"/>
    <cellStyle name="Hyperlink 3" xfId="434" xr:uid="{00000000-0005-0000-0000-000090010000}"/>
    <cellStyle name="Hyperlink 30" xfId="489" xr:uid="{00000000-0005-0000-0000-000091010000}"/>
    <cellStyle name="Hyperlink 31" xfId="491" xr:uid="{00000000-0005-0000-0000-000092010000}"/>
    <cellStyle name="Hyperlink 32" xfId="493" xr:uid="{00000000-0005-0000-0000-000093010000}"/>
    <cellStyle name="Hyperlink 33" xfId="495" xr:uid="{00000000-0005-0000-0000-000094010000}"/>
    <cellStyle name="Hyperlink 34" xfId="497" xr:uid="{00000000-0005-0000-0000-000095010000}"/>
    <cellStyle name="Hyperlink 35" xfId="499" xr:uid="{00000000-0005-0000-0000-000096010000}"/>
    <cellStyle name="Hyperlink 36" xfId="501" xr:uid="{00000000-0005-0000-0000-000097010000}"/>
    <cellStyle name="Hyperlink 37" xfId="503" xr:uid="{00000000-0005-0000-0000-000098010000}"/>
    <cellStyle name="Hyperlink 38" xfId="505" xr:uid="{00000000-0005-0000-0000-000099010000}"/>
    <cellStyle name="Hyperlink 39" xfId="507" xr:uid="{00000000-0005-0000-0000-00009A010000}"/>
    <cellStyle name="Hyperlink 4" xfId="436" xr:uid="{00000000-0005-0000-0000-00009B010000}"/>
    <cellStyle name="Hyperlink 40" xfId="509" xr:uid="{00000000-0005-0000-0000-00009C010000}"/>
    <cellStyle name="Hyperlink 41" xfId="511" xr:uid="{00000000-0005-0000-0000-00009D010000}"/>
    <cellStyle name="Hyperlink 42" xfId="513" xr:uid="{00000000-0005-0000-0000-00009E010000}"/>
    <cellStyle name="Hyperlink 43" xfId="515" xr:uid="{00000000-0005-0000-0000-00009F010000}"/>
    <cellStyle name="Hyperlink 44" xfId="517" xr:uid="{00000000-0005-0000-0000-0000A0010000}"/>
    <cellStyle name="Hyperlink 45" xfId="519" xr:uid="{00000000-0005-0000-0000-0000A1010000}"/>
    <cellStyle name="Hyperlink 46" xfId="521" xr:uid="{00000000-0005-0000-0000-0000A2010000}"/>
    <cellStyle name="Hyperlink 47" xfId="523" xr:uid="{00000000-0005-0000-0000-0000A3010000}"/>
    <cellStyle name="Hyperlink 48" xfId="525" xr:uid="{00000000-0005-0000-0000-0000A4010000}"/>
    <cellStyle name="Hyperlink 49" xfId="527" xr:uid="{00000000-0005-0000-0000-0000A5010000}"/>
    <cellStyle name="Hyperlink 5" xfId="438" xr:uid="{00000000-0005-0000-0000-0000A6010000}"/>
    <cellStyle name="Hyperlink 50" xfId="413" xr:uid="{00000000-0005-0000-0000-0000A7010000}"/>
    <cellStyle name="Hyperlink 6" xfId="440" xr:uid="{00000000-0005-0000-0000-0000A8010000}"/>
    <cellStyle name="Hyperlink 7" xfId="442" xr:uid="{00000000-0005-0000-0000-0000A9010000}"/>
    <cellStyle name="Hyperlink 8" xfId="444" xr:uid="{00000000-0005-0000-0000-0000AA010000}"/>
    <cellStyle name="Hyperlink 9" xfId="446" xr:uid="{00000000-0005-0000-0000-0000AB010000}"/>
    <cellStyle name="Input" xfId="10" builtinId="20" customBuiltin="1"/>
    <cellStyle name="Input 2" xfId="66" xr:uid="{00000000-0005-0000-0000-0000AD010000}"/>
    <cellStyle name="Input 3" xfId="367" xr:uid="{00000000-0005-0000-0000-0000AE010000}"/>
    <cellStyle name="Linked Cell" xfId="13" builtinId="24" customBuiltin="1"/>
    <cellStyle name="Linked Cell 2" xfId="69" xr:uid="{00000000-0005-0000-0000-0000AF010000}"/>
    <cellStyle name="Linked Cell 3" xfId="370" xr:uid="{00000000-0005-0000-0000-0000B0010000}"/>
    <cellStyle name="Moeda 2" xfId="99" xr:uid="{00000000-0005-0000-0000-0000B1010000}"/>
    <cellStyle name="Moeda 2 2" xfId="118" xr:uid="{00000000-0005-0000-0000-0000B2010000}"/>
    <cellStyle name="Moeda 2 2 2" xfId="160" xr:uid="{00000000-0005-0000-0000-0000B3010000}"/>
    <cellStyle name="Moeda 2 2 2 2" xfId="357" xr:uid="{00000000-0005-0000-0000-0000B4010000}"/>
    <cellStyle name="Moeda 2 2 2 3" xfId="265" xr:uid="{00000000-0005-0000-0000-0000B5010000}"/>
    <cellStyle name="Moeda 2 2 3" xfId="317" xr:uid="{00000000-0005-0000-0000-0000B6010000}"/>
    <cellStyle name="Moeda 2 2 4" xfId="213" xr:uid="{00000000-0005-0000-0000-0000B7010000}"/>
    <cellStyle name="Moeda 2 3" xfId="141" xr:uid="{00000000-0005-0000-0000-0000B8010000}"/>
    <cellStyle name="Moeda 2 3 2" xfId="338" xr:uid="{00000000-0005-0000-0000-0000B9010000}"/>
    <cellStyle name="Moeda 2 3 3" xfId="246" xr:uid="{00000000-0005-0000-0000-0000BA010000}"/>
    <cellStyle name="Moeda 2 4" xfId="298" xr:uid="{00000000-0005-0000-0000-0000BB010000}"/>
    <cellStyle name="Moeda 2 5" xfId="194" xr:uid="{00000000-0005-0000-0000-0000BC010000}"/>
    <cellStyle name="Moeda 2 6" xfId="431" xr:uid="{00000000-0005-0000-0000-0000BD010000}"/>
    <cellStyle name="Neutral" xfId="9" builtinId="28" customBuiltin="1"/>
    <cellStyle name="Neutral 2" xfId="65" xr:uid="{00000000-0005-0000-0000-0000BF010000}"/>
    <cellStyle name="Neutral 3" xfId="366" xr:uid="{00000000-0005-0000-0000-0000C0010000}"/>
    <cellStyle name="Normal" xfId="0" builtinId="0"/>
    <cellStyle name="Normal 10" xfId="399" xr:uid="{00000000-0005-0000-0000-0000C2010000}"/>
    <cellStyle name="Normal 11" xfId="415" xr:uid="{00000000-0005-0000-0000-0000C3010000}"/>
    <cellStyle name="Normal 12" xfId="529" xr:uid="{00000000-0005-0000-0000-0000C4010000}"/>
    <cellStyle name="Normal 13" xfId="42" xr:uid="{00000000-0005-0000-0000-0000C5010000}"/>
    <cellStyle name="Normal 2" xfId="45" xr:uid="{00000000-0005-0000-0000-0000C6010000}"/>
    <cellStyle name="Normal 2 2" xfId="53" xr:uid="{00000000-0005-0000-0000-0000C7010000}"/>
    <cellStyle name="Normal 2 2 2" xfId="47" xr:uid="{00000000-0005-0000-0000-0000C8010000}"/>
    <cellStyle name="Normal 3" xfId="50" xr:uid="{00000000-0005-0000-0000-0000C9010000}"/>
    <cellStyle name="Normal 4" xfId="51" xr:uid="{00000000-0005-0000-0000-0000CA010000}"/>
    <cellStyle name="Normal 5" xfId="43" xr:uid="{00000000-0005-0000-0000-0000CB010000}"/>
    <cellStyle name="Normal 5 2" xfId="101" xr:uid="{00000000-0005-0000-0000-0000CC010000}"/>
    <cellStyle name="Normal 5 2 2" xfId="143" xr:uid="{00000000-0005-0000-0000-0000CD010000}"/>
    <cellStyle name="Normal 5 2 2 2" xfId="340" xr:uid="{00000000-0005-0000-0000-0000CE010000}"/>
    <cellStyle name="Normal 5 2 2 3" xfId="248" xr:uid="{00000000-0005-0000-0000-0000CF010000}"/>
    <cellStyle name="Normal 5 2 3" xfId="300" xr:uid="{00000000-0005-0000-0000-0000D0010000}"/>
    <cellStyle name="Normal 5 2 4" xfId="196" xr:uid="{00000000-0005-0000-0000-0000D1010000}"/>
    <cellStyle name="Normal 5 3" xfId="124" xr:uid="{00000000-0005-0000-0000-0000D2010000}"/>
    <cellStyle name="Normal 5 3 2" xfId="321" xr:uid="{00000000-0005-0000-0000-0000D3010000}"/>
    <cellStyle name="Normal 5 3 3" xfId="229" xr:uid="{00000000-0005-0000-0000-0000D4010000}"/>
    <cellStyle name="Normal 5 4" xfId="281" xr:uid="{00000000-0005-0000-0000-0000D5010000}"/>
    <cellStyle name="Normal 5 5" xfId="177" xr:uid="{00000000-0005-0000-0000-0000D6010000}"/>
    <cellStyle name="Normal 6" xfId="120" xr:uid="{00000000-0005-0000-0000-0000D7010000}"/>
    <cellStyle name="Normal 6 2" xfId="319" xr:uid="{00000000-0005-0000-0000-0000D8010000}"/>
    <cellStyle name="Normal 6 3" xfId="227" xr:uid="{00000000-0005-0000-0000-0000D9010000}"/>
    <cellStyle name="Normal 7" xfId="122" xr:uid="{00000000-0005-0000-0000-0000DA010000}"/>
    <cellStyle name="Normal 8" xfId="162" xr:uid="{00000000-0005-0000-0000-0000DB010000}"/>
    <cellStyle name="Normal 8 2" xfId="267" xr:uid="{00000000-0005-0000-0000-0000DC010000}"/>
    <cellStyle name="Normal 9" xfId="359" xr:uid="{00000000-0005-0000-0000-0000DD010000}"/>
    <cellStyle name="Note 2" xfId="72" xr:uid="{00000000-0005-0000-0000-0000DE010000}"/>
    <cellStyle name="Note 2 2" xfId="105" xr:uid="{00000000-0005-0000-0000-0000DF010000}"/>
    <cellStyle name="Note 2 2 2" xfId="147" xr:uid="{00000000-0005-0000-0000-0000E0010000}"/>
    <cellStyle name="Note 2 2 2 2" xfId="344" xr:uid="{00000000-0005-0000-0000-0000E1010000}"/>
    <cellStyle name="Note 2 2 2 3" xfId="252" xr:uid="{00000000-0005-0000-0000-0000E2010000}"/>
    <cellStyle name="Note 2 2 3" xfId="304" xr:uid="{00000000-0005-0000-0000-0000E3010000}"/>
    <cellStyle name="Note 2 2 4" xfId="200" xr:uid="{00000000-0005-0000-0000-0000E4010000}"/>
    <cellStyle name="Note 2 3" xfId="128" xr:uid="{00000000-0005-0000-0000-0000E5010000}"/>
    <cellStyle name="Note 2 3 2" xfId="325" xr:uid="{00000000-0005-0000-0000-0000E6010000}"/>
    <cellStyle name="Note 2 3 3" xfId="233" xr:uid="{00000000-0005-0000-0000-0000E7010000}"/>
    <cellStyle name="Note 2 4" xfId="285" xr:uid="{00000000-0005-0000-0000-0000E8010000}"/>
    <cellStyle name="Note 2 5" xfId="181" xr:uid="{00000000-0005-0000-0000-0000E9010000}"/>
    <cellStyle name="Note 3" xfId="121" xr:uid="{00000000-0005-0000-0000-0000EA010000}"/>
    <cellStyle name="Note 3 2" xfId="320" xr:uid="{00000000-0005-0000-0000-0000EB010000}"/>
    <cellStyle name="Note 3 3" xfId="228" xr:uid="{00000000-0005-0000-0000-0000EC010000}"/>
    <cellStyle name="Note 4" xfId="163" xr:uid="{00000000-0005-0000-0000-0000ED010000}"/>
    <cellStyle name="Note 4 2" xfId="268" xr:uid="{00000000-0005-0000-0000-0000EE010000}"/>
    <cellStyle name="Note 5" xfId="400" xr:uid="{00000000-0005-0000-0000-0000EF010000}"/>
    <cellStyle name="Note 6" xfId="418" xr:uid="{00000000-0005-0000-0000-0000F0010000}"/>
    <cellStyle name="Note 7" xfId="176" xr:uid="{00000000-0005-0000-0000-0000F1010000}"/>
    <cellStyle name="Output" xfId="11" builtinId="21" customBuiltin="1"/>
    <cellStyle name="Output 2" xfId="67" xr:uid="{00000000-0005-0000-0000-0000F2010000}"/>
    <cellStyle name="Output 3" xfId="368" xr:uid="{00000000-0005-0000-0000-0000F3010000}"/>
    <cellStyle name="Percent" xfId="1" builtinId="5"/>
    <cellStyle name="Percent 2" xfId="57" xr:uid="{00000000-0005-0000-0000-0000F4010000}"/>
    <cellStyle name="Percent 3" xfId="56" xr:uid="{00000000-0005-0000-0000-0000F5010000}"/>
    <cellStyle name="Percent 3 2" xfId="103" xr:uid="{00000000-0005-0000-0000-0000F6010000}"/>
    <cellStyle name="Percent 3 2 2" xfId="145" xr:uid="{00000000-0005-0000-0000-0000F7010000}"/>
    <cellStyle name="Percent 3 2 2 2" xfId="342" xr:uid="{00000000-0005-0000-0000-0000F8010000}"/>
    <cellStyle name="Percent 3 2 2 3" xfId="250" xr:uid="{00000000-0005-0000-0000-0000F9010000}"/>
    <cellStyle name="Percent 3 2 3" xfId="302" xr:uid="{00000000-0005-0000-0000-0000FA010000}"/>
    <cellStyle name="Percent 3 2 4" xfId="198" xr:uid="{00000000-0005-0000-0000-0000FB010000}"/>
    <cellStyle name="Percent 3 3" xfId="126" xr:uid="{00000000-0005-0000-0000-0000FC010000}"/>
    <cellStyle name="Percent 3 3 2" xfId="323" xr:uid="{00000000-0005-0000-0000-0000FD010000}"/>
    <cellStyle name="Percent 3 3 3" xfId="231" xr:uid="{00000000-0005-0000-0000-0000FE010000}"/>
    <cellStyle name="Percent 3 4" xfId="283" xr:uid="{00000000-0005-0000-0000-0000FF010000}"/>
    <cellStyle name="Percent 3 5" xfId="179" xr:uid="{00000000-0005-0000-0000-000000020000}"/>
    <cellStyle name="Percent 4" xfId="123" xr:uid="{00000000-0005-0000-0000-000001020000}"/>
    <cellStyle name="Percent 5" xfId="417" xr:uid="{00000000-0005-0000-0000-000002020000}"/>
    <cellStyle name="Percent 6" xfId="530" xr:uid="{00000000-0005-0000-0000-000003020000}"/>
    <cellStyle name="Porcentagem 2" xfId="46" xr:uid="{00000000-0005-0000-0000-000004020000}"/>
    <cellStyle name="Title" xfId="2" builtinId="15" customBuiltin="1"/>
    <cellStyle name="Total" xfId="17" builtinId="25" customBuiltin="1"/>
    <cellStyle name="Total 2" xfId="54" xr:uid="{00000000-0005-0000-0000-00000E020000}"/>
    <cellStyle name="Total 3" xfId="44" xr:uid="{00000000-0005-0000-0000-00000F020000}"/>
    <cellStyle name="Total 4" xfId="374" xr:uid="{00000000-0005-0000-0000-000010020000}"/>
    <cellStyle name="Warning Text" xfId="15" builtinId="11" customBuiltin="1"/>
    <cellStyle name="Warning Text 2" xfId="71" xr:uid="{00000000-0005-0000-0000-000011020000}"/>
    <cellStyle name="Warning Text 3" xfId="372" xr:uid="{00000000-0005-0000-0000-000012020000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[0]!monthly_visits</c:f>
              <c:numCache>
                <c:formatCode>#,##0</c:formatCode>
                <c:ptCount val="12"/>
                <c:pt idx="0">
                  <c:v>749</c:v>
                </c:pt>
                <c:pt idx="1">
                  <c:v>573</c:v>
                </c:pt>
                <c:pt idx="2">
                  <c:v>616</c:v>
                </c:pt>
                <c:pt idx="3">
                  <c:v>622</c:v>
                </c:pt>
                <c:pt idx="4">
                  <c:v>779</c:v>
                </c:pt>
                <c:pt idx="5">
                  <c:v>827</c:v>
                </c:pt>
                <c:pt idx="6">
                  <c:v>1001</c:v>
                </c:pt>
                <c:pt idx="7">
                  <c:v>1138</c:v>
                </c:pt>
                <c:pt idx="8">
                  <c:v>759</c:v>
                </c:pt>
                <c:pt idx="9">
                  <c:v>1216</c:v>
                </c:pt>
                <c:pt idx="10">
                  <c:v>1820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6-4623-8D1C-CA595736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63136"/>
        <c:axId val="183181312"/>
      </c:barChart>
      <c:lineChart>
        <c:grouping val="standard"/>
        <c:varyColors val="0"/>
        <c:ser>
          <c:idx val="1"/>
          <c:order val="1"/>
          <c:tx>
            <c:strRef>
              <c:f>Workbook!$H$4</c:f>
              <c:strCache>
                <c:ptCount val="1"/>
                <c:pt idx="0">
                  <c:v>Average Time Spent</c:v>
                </c:pt>
              </c:strCache>
            </c:strRef>
          </c:tx>
          <c:spPr>
            <a:ln w="25400" cap="flat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[0]!monthly_average_time_spent</c:f>
              <c:numCache>
                <c:formatCode>[h]:mm:ss;@</c:formatCode>
                <c:ptCount val="12"/>
                <c:pt idx="0">
                  <c:v>2.11416626566972E-3</c:v>
                </c:pt>
                <c:pt idx="1">
                  <c:v>2.0747764551323545E-3</c:v>
                </c:pt>
                <c:pt idx="2">
                  <c:v>2.1085318205992412E-3</c:v>
                </c:pt>
                <c:pt idx="3" formatCode="#,##0">
                  <c:v>2.364350830042205E-3</c:v>
                </c:pt>
                <c:pt idx="4" formatCode="#,##0">
                  <c:v>2.5433059897700069E-3</c:v>
                </c:pt>
                <c:pt idx="5" formatCode="#,##0">
                  <c:v>2.0370478561895235E-3</c:v>
                </c:pt>
                <c:pt idx="6" formatCode="#,##0">
                  <c:v>2.1676464807864216E-3</c:v>
                </c:pt>
                <c:pt idx="7" formatCode="#,##0">
                  <c:v>1.9089481205460045E-3</c:v>
                </c:pt>
                <c:pt idx="8" formatCode="#,##0">
                  <c:v>1.8092157684054318E-3</c:v>
                </c:pt>
                <c:pt idx="9" formatCode="#,##0">
                  <c:v>2.2206152817328796E-3</c:v>
                </c:pt>
                <c:pt idx="10" formatCode="#,##0">
                  <c:v>2.0052312512034384E-3</c:v>
                </c:pt>
                <c:pt idx="11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6-4623-8D1C-CA595736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4384"/>
        <c:axId val="183182848"/>
      </c:lineChart>
      <c:dateAx>
        <c:axId val="1831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81312"/>
        <c:crosses val="autoZero"/>
        <c:auto val="0"/>
        <c:lblOffset val="100"/>
        <c:baseTimeUnit val="days"/>
        <c:majorUnit val="1"/>
      </c:dateAx>
      <c:valAx>
        <c:axId val="18318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3163136"/>
        <c:crosses val="autoZero"/>
        <c:crossBetween val="between"/>
      </c:valAx>
      <c:valAx>
        <c:axId val="183182848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83184384"/>
        <c:crosses val="max"/>
        <c:crossBetween val="between"/>
      </c:valAx>
      <c:catAx>
        <c:axId val="1831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318284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37016013490623001"/>
          <c:y val="0.80325156313599566"/>
          <c:w val="0.26929425948251873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data!$P$4:$T$4</c:f>
              <c:strCache>
                <c:ptCount val="5"/>
                <c:pt idx="0">
                  <c:v>Concierge &amp; Services</c:v>
                </c:pt>
                <c:pt idx="1">
                  <c:v>Travels</c:v>
                </c:pt>
                <c:pt idx="2">
                  <c:v>Protections</c:v>
                </c:pt>
                <c:pt idx="3">
                  <c:v>Products</c:v>
                </c:pt>
                <c:pt idx="4">
                  <c:v>Sala Vip</c:v>
                </c:pt>
              </c:strCache>
            </c:strRef>
          </c:cat>
          <c:val>
            <c:numRef>
              <c:f>data!$P$5:$T$5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11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D-4378-B5FC-780C7B7E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7744"/>
        <c:axId val="198769280"/>
      </c:barChart>
      <c:catAx>
        <c:axId val="19876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8769280"/>
        <c:crosses val="autoZero"/>
        <c:auto val="1"/>
        <c:lblAlgn val="ctr"/>
        <c:lblOffset val="100"/>
        <c:noMultiLvlLbl val="0"/>
      </c:catAx>
      <c:valAx>
        <c:axId val="19876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87677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[0]!weekly_visits</c:f>
              <c:numCache>
                <c:formatCode>#,##0</c:formatCode>
                <c:ptCount val="12"/>
                <c:pt idx="0">
                  <c:v>264</c:v>
                </c:pt>
                <c:pt idx="1">
                  <c:v>243</c:v>
                </c:pt>
                <c:pt idx="2">
                  <c:v>285</c:v>
                </c:pt>
                <c:pt idx="3">
                  <c:v>227</c:v>
                </c:pt>
                <c:pt idx="4">
                  <c:v>276</c:v>
                </c:pt>
                <c:pt idx="5">
                  <c:v>341</c:v>
                </c:pt>
                <c:pt idx="6">
                  <c:v>461</c:v>
                </c:pt>
                <c:pt idx="7">
                  <c:v>419</c:v>
                </c:pt>
                <c:pt idx="8">
                  <c:v>444</c:v>
                </c:pt>
                <c:pt idx="9">
                  <c:v>384</c:v>
                </c:pt>
                <c:pt idx="10">
                  <c:v>112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782-A868-81F31A9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71072"/>
        <c:axId val="198772608"/>
      </c:barChart>
      <c:lineChart>
        <c:grouping val="standard"/>
        <c:varyColors val="0"/>
        <c:ser>
          <c:idx val="1"/>
          <c:order val="1"/>
          <c:tx>
            <c:strRef>
              <c:f>Workbook!$H$4</c:f>
              <c:strCache>
                <c:ptCount val="1"/>
                <c:pt idx="0">
                  <c:v>Average Time Spent</c:v>
                </c:pt>
              </c:strCache>
            </c:strRef>
          </c:tx>
          <c:spPr>
            <a:ln w="25400" cap="flat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[0]!weekly_average_time_spent</c:f>
              <c:numCache>
                <c:formatCode>#,##0</c:formatCode>
                <c:ptCount val="12"/>
                <c:pt idx="0">
                  <c:v>2.2441213156206524E-3</c:v>
                </c:pt>
                <c:pt idx="1">
                  <c:v>2.2393987227728698E-3</c:v>
                </c:pt>
                <c:pt idx="2">
                  <c:v>2.0797918510429211E-3</c:v>
                </c:pt>
                <c:pt idx="3">
                  <c:v>2.3773600788430738E-3</c:v>
                </c:pt>
                <c:pt idx="4">
                  <c:v>1.9484473791950851E-3</c:v>
                </c:pt>
                <c:pt idx="5">
                  <c:v>2.6311370198962764E-3</c:v>
                </c:pt>
                <c:pt idx="6">
                  <c:v>1.698672844678516E-3</c:v>
                </c:pt>
                <c:pt idx="7">
                  <c:v>1.7511457963811164E-3</c:v>
                </c:pt>
                <c:pt idx="8">
                  <c:v>2.2209051169420073E-3</c:v>
                </c:pt>
                <c:pt idx="9">
                  <c:v>2.2599116454510744E-3</c:v>
                </c:pt>
                <c:pt idx="10">
                  <c:v>2.3212448559670781E-3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F-4782-A868-81F31A9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92320"/>
        <c:axId val="198774144"/>
      </c:lineChart>
      <c:catAx>
        <c:axId val="198771072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98772608"/>
        <c:crosses val="autoZero"/>
        <c:auto val="0"/>
        <c:lblAlgn val="ctr"/>
        <c:lblOffset val="100"/>
        <c:tickLblSkip val="1"/>
        <c:noMultiLvlLbl val="1"/>
      </c:catAx>
      <c:valAx>
        <c:axId val="19877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8771072"/>
        <c:crosses val="autoZero"/>
        <c:crossBetween val="between"/>
      </c:valAx>
      <c:valAx>
        <c:axId val="1987741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98792320"/>
        <c:crosses val="max"/>
        <c:crossBetween val="between"/>
      </c:valAx>
      <c:dateAx>
        <c:axId val="198792320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98774144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653528702587408"/>
          <c:y val="0.78530242819523211"/>
          <c:w val="0.26929425948251873"/>
          <c:h val="6.661663502589386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[0]!weekly_visits</c:f>
              <c:numCache>
                <c:formatCode>#,##0</c:formatCode>
                <c:ptCount val="12"/>
                <c:pt idx="0">
                  <c:v>264</c:v>
                </c:pt>
                <c:pt idx="1">
                  <c:v>243</c:v>
                </c:pt>
                <c:pt idx="2">
                  <c:v>285</c:v>
                </c:pt>
                <c:pt idx="3">
                  <c:v>227</c:v>
                </c:pt>
                <c:pt idx="4">
                  <c:v>276</c:v>
                </c:pt>
                <c:pt idx="5">
                  <c:v>341</c:v>
                </c:pt>
                <c:pt idx="6">
                  <c:v>461</c:v>
                </c:pt>
                <c:pt idx="7">
                  <c:v>419</c:v>
                </c:pt>
                <c:pt idx="8">
                  <c:v>444</c:v>
                </c:pt>
                <c:pt idx="9">
                  <c:v>384</c:v>
                </c:pt>
                <c:pt idx="10">
                  <c:v>112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91E-B468-688671F6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2432"/>
        <c:axId val="198808320"/>
      </c:barChart>
      <c:lineChart>
        <c:grouping val="standard"/>
        <c:varyColors val="0"/>
        <c:ser>
          <c:idx val="1"/>
          <c:order val="1"/>
          <c:tx>
            <c:strRef>
              <c:f>Workbook!$I$4</c:f>
              <c:strCache>
                <c:ptCount val="1"/>
                <c:pt idx="0">
                  <c:v>Bounce Rate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[0]!weekly_bounce_rate</c:f>
              <c:numCache>
                <c:formatCode>#,##0</c:formatCode>
                <c:ptCount val="12"/>
                <c:pt idx="0">
                  <c:v>0.21424589902814287</c:v>
                </c:pt>
                <c:pt idx="1">
                  <c:v>0.13888869285142857</c:v>
                </c:pt>
                <c:pt idx="2">
                  <c:v>0.16308776883157144</c:v>
                </c:pt>
                <c:pt idx="3">
                  <c:v>0.13989237724985712</c:v>
                </c:pt>
                <c:pt idx="4">
                  <c:v>0.16059543772042859</c:v>
                </c:pt>
                <c:pt idx="5">
                  <c:v>0.16354556688728575</c:v>
                </c:pt>
                <c:pt idx="6">
                  <c:v>0.21841947014900001</c:v>
                </c:pt>
                <c:pt idx="7">
                  <c:v>0.180446357157</c:v>
                </c:pt>
                <c:pt idx="8">
                  <c:v>0.14052048340685716</c:v>
                </c:pt>
                <c:pt idx="9">
                  <c:v>0.12817010650557142</c:v>
                </c:pt>
                <c:pt idx="10">
                  <c:v>0.1125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6-491E-B468-688671F6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3936"/>
        <c:axId val="198809856"/>
      </c:lineChart>
      <c:catAx>
        <c:axId val="198802432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98808320"/>
        <c:crosses val="autoZero"/>
        <c:auto val="0"/>
        <c:lblAlgn val="ctr"/>
        <c:lblOffset val="100"/>
        <c:tickLblSkip val="1"/>
        <c:noMultiLvlLbl val="1"/>
      </c:catAx>
      <c:valAx>
        <c:axId val="198808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8802432"/>
        <c:crosses val="autoZero"/>
        <c:crossBetween val="between"/>
      </c:valAx>
      <c:valAx>
        <c:axId val="19880985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98823936"/>
        <c:crosses val="max"/>
        <c:crossBetween val="between"/>
      </c:valAx>
      <c:dateAx>
        <c:axId val="198823936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98809856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9099981641548398"/>
          <c:y val="0.79876433153876603"/>
          <c:w val="0.21800036716903218"/>
          <c:h val="6.661663502589386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[0]!weekly_visits</c:f>
              <c:numCache>
                <c:formatCode>#,##0</c:formatCode>
                <c:ptCount val="12"/>
                <c:pt idx="0">
                  <c:v>264</c:v>
                </c:pt>
                <c:pt idx="1">
                  <c:v>243</c:v>
                </c:pt>
                <c:pt idx="2">
                  <c:v>285</c:v>
                </c:pt>
                <c:pt idx="3">
                  <c:v>227</c:v>
                </c:pt>
                <c:pt idx="4">
                  <c:v>276</c:v>
                </c:pt>
                <c:pt idx="5">
                  <c:v>341</c:v>
                </c:pt>
                <c:pt idx="6">
                  <c:v>461</c:v>
                </c:pt>
                <c:pt idx="7">
                  <c:v>419</c:v>
                </c:pt>
                <c:pt idx="8">
                  <c:v>444</c:v>
                </c:pt>
                <c:pt idx="9">
                  <c:v>384</c:v>
                </c:pt>
                <c:pt idx="10">
                  <c:v>112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B-4410-99F6-AF64DBDD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89696"/>
        <c:axId val="198991232"/>
      </c:barChart>
      <c:lineChart>
        <c:grouping val="standard"/>
        <c:varyColors val="0"/>
        <c:ser>
          <c:idx val="1"/>
          <c:order val="1"/>
          <c:tx>
            <c:strRef>
              <c:f>Workbook!$F$4</c:f>
              <c:strCache>
                <c:ptCount val="1"/>
                <c:pt idx="0">
                  <c:v>Return Visits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[0]!weekly_data</c:f>
              <c:numCache>
                <c:formatCode>mmm\ dd\,\ yy</c:formatCode>
                <c:ptCount val="12"/>
                <c:pt idx="0">
                  <c:v>42267</c:v>
                </c:pt>
                <c:pt idx="1">
                  <c:v>42274</c:v>
                </c:pt>
                <c:pt idx="2">
                  <c:v>42281</c:v>
                </c:pt>
                <c:pt idx="3">
                  <c:v>42288</c:v>
                </c:pt>
                <c:pt idx="4">
                  <c:v>42295</c:v>
                </c:pt>
                <c:pt idx="5">
                  <c:v>42302</c:v>
                </c:pt>
                <c:pt idx="6">
                  <c:v>42309</c:v>
                </c:pt>
                <c:pt idx="7">
                  <c:v>42316</c:v>
                </c:pt>
                <c:pt idx="8">
                  <c:v>42323</c:v>
                </c:pt>
                <c:pt idx="9">
                  <c:v>42330</c:v>
                </c:pt>
                <c:pt idx="10">
                  <c:v>42337</c:v>
                </c:pt>
                <c:pt idx="11">
                  <c:v>42344</c:v>
                </c:pt>
              </c:numCache>
            </c:numRef>
          </c:cat>
          <c:val>
            <c:numRef>
              <c:f>[0]!weekly_return_visits</c:f>
              <c:numCache>
                <c:formatCode>#,##0</c:formatCode>
                <c:ptCount val="12"/>
                <c:pt idx="0">
                  <c:v>70</c:v>
                </c:pt>
                <c:pt idx="1">
                  <c:v>58</c:v>
                </c:pt>
                <c:pt idx="2">
                  <c:v>85</c:v>
                </c:pt>
                <c:pt idx="3">
                  <c:v>66</c:v>
                </c:pt>
                <c:pt idx="4">
                  <c:v>85</c:v>
                </c:pt>
                <c:pt idx="5">
                  <c:v>105</c:v>
                </c:pt>
                <c:pt idx="6">
                  <c:v>144</c:v>
                </c:pt>
                <c:pt idx="7">
                  <c:v>123</c:v>
                </c:pt>
                <c:pt idx="8">
                  <c:v>137</c:v>
                </c:pt>
                <c:pt idx="9">
                  <c:v>114</c:v>
                </c:pt>
                <c:pt idx="10">
                  <c:v>33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B-4410-99F6-AF64DBDD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0944"/>
        <c:axId val="199009408"/>
      </c:lineChart>
      <c:catAx>
        <c:axId val="198989696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98991232"/>
        <c:crosses val="autoZero"/>
        <c:auto val="0"/>
        <c:lblAlgn val="ctr"/>
        <c:lblOffset val="100"/>
        <c:tickLblSkip val="1"/>
        <c:noMultiLvlLbl val="1"/>
      </c:catAx>
      <c:valAx>
        <c:axId val="19899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8989696"/>
        <c:crosses val="autoZero"/>
        <c:crossBetween val="between"/>
      </c:valAx>
      <c:valAx>
        <c:axId val="19900940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99010944"/>
        <c:crosses val="max"/>
        <c:crossBetween val="between"/>
      </c:valAx>
      <c:dateAx>
        <c:axId val="199010944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99009408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9027216562225386"/>
          <c:y val="0.80773893376778871"/>
          <c:w val="0.21625082565716636"/>
          <c:h val="6.661663502589386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data!$G$9:$O$9</c:f>
              <c:strCache>
                <c:ptCount val="9"/>
                <c:pt idx="0">
                  <c:v>Direct</c:v>
                </c:pt>
                <c:pt idx="1">
                  <c:v>Referral</c:v>
                </c:pt>
                <c:pt idx="2">
                  <c:v>Organic Search</c:v>
                </c:pt>
                <c:pt idx="3">
                  <c:v>Paid Search</c:v>
                </c:pt>
                <c:pt idx="4">
                  <c:v>Display Media</c:v>
                </c:pt>
                <c:pt idx="5">
                  <c:v>EMP</c:v>
                </c:pt>
                <c:pt idx="6">
                  <c:v>Facebook</c:v>
                </c:pt>
                <c:pt idx="7">
                  <c:v>bancochile.cl</c:v>
                </c:pt>
                <c:pt idx="8">
                  <c:v>Gateway</c:v>
                </c:pt>
              </c:strCache>
            </c:strRef>
          </c:cat>
          <c:val>
            <c:numRef>
              <c:f>data!$G$10:$O$10</c:f>
              <c:numCache>
                <c:formatCode>General</c:formatCode>
                <c:ptCount val="9"/>
                <c:pt idx="0">
                  <c:v>85</c:v>
                </c:pt>
                <c:pt idx="1">
                  <c:v>4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9C3-9D7D-C98C6E22C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data!$P$9:$T$9</c:f>
              <c:strCache>
                <c:ptCount val="5"/>
                <c:pt idx="0">
                  <c:v>Concierge &amp; Services</c:v>
                </c:pt>
                <c:pt idx="1">
                  <c:v>Travels</c:v>
                </c:pt>
                <c:pt idx="2">
                  <c:v>Protections</c:v>
                </c:pt>
                <c:pt idx="3">
                  <c:v>Products</c:v>
                </c:pt>
                <c:pt idx="4">
                  <c:v>Sala Vip</c:v>
                </c:pt>
              </c:strCache>
            </c:strRef>
          </c:cat>
          <c:val>
            <c:numRef>
              <c:f>data!$P$10:$T$10</c:f>
              <c:numCache>
                <c:formatCode>General</c:formatCode>
                <c:ptCount val="5"/>
                <c:pt idx="0">
                  <c:v>35</c:v>
                </c:pt>
                <c:pt idx="1">
                  <c:v>64</c:v>
                </c:pt>
                <c:pt idx="2">
                  <c:v>26</c:v>
                </c:pt>
                <c:pt idx="3">
                  <c:v>45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47E1-B69A-67862A90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31520"/>
        <c:axId val="199133056"/>
      </c:barChart>
      <c:catAx>
        <c:axId val="19913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9133056"/>
        <c:crosses val="autoZero"/>
        <c:auto val="1"/>
        <c:lblAlgn val="ctr"/>
        <c:lblOffset val="100"/>
        <c:noMultiLvlLbl val="0"/>
      </c:catAx>
      <c:valAx>
        <c:axId val="199133056"/>
        <c:scaling>
          <c:orientation val="minMax"/>
        </c:scaling>
        <c:delete val="0"/>
        <c:axPos val="b"/>
        <c:majorGridlines/>
        <c:numFmt formatCode="#,##0" sourceLinked="0"/>
        <c:majorTickMark val="out"/>
        <c:minorTickMark val="none"/>
        <c:tickLblPos val="nextTo"/>
        <c:crossAx val="1991315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[0]!monthly_visits</c:f>
              <c:numCache>
                <c:formatCode>#,##0</c:formatCode>
                <c:ptCount val="12"/>
                <c:pt idx="0">
                  <c:v>749</c:v>
                </c:pt>
                <c:pt idx="1">
                  <c:v>573</c:v>
                </c:pt>
                <c:pt idx="2">
                  <c:v>616</c:v>
                </c:pt>
                <c:pt idx="3">
                  <c:v>622</c:v>
                </c:pt>
                <c:pt idx="4">
                  <c:v>779</c:v>
                </c:pt>
                <c:pt idx="5">
                  <c:v>827</c:v>
                </c:pt>
                <c:pt idx="6">
                  <c:v>1001</c:v>
                </c:pt>
                <c:pt idx="7">
                  <c:v>1138</c:v>
                </c:pt>
                <c:pt idx="8">
                  <c:v>759</c:v>
                </c:pt>
                <c:pt idx="9">
                  <c:v>1216</c:v>
                </c:pt>
                <c:pt idx="10">
                  <c:v>1820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6AF-8342-891DAEFC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31616"/>
        <c:axId val="183233152"/>
      </c:barChart>
      <c:lineChart>
        <c:grouping val="standard"/>
        <c:varyColors val="0"/>
        <c:ser>
          <c:idx val="1"/>
          <c:order val="1"/>
          <c:tx>
            <c:strRef>
              <c:f>Workbook!$I$4</c:f>
              <c:strCache>
                <c:ptCount val="1"/>
                <c:pt idx="0">
                  <c:v>Bounce Rate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[0]!monthly_bounce_rate</c:f>
              <c:numCache>
                <c:formatCode>0%</c:formatCode>
                <c:ptCount val="12"/>
                <c:pt idx="0">
                  <c:v>0.18958246061390513</c:v>
                </c:pt>
                <c:pt idx="1">
                  <c:v>0.22767203941471223</c:v>
                </c:pt>
                <c:pt idx="2">
                  <c:v>0.2207580782674832</c:v>
                </c:pt>
                <c:pt idx="3" formatCode="#,##0">
                  <c:v>0.13654256703448098</c:v>
                </c:pt>
                <c:pt idx="4" formatCode="#,##0">
                  <c:v>0.17569221939196761</c:v>
                </c:pt>
                <c:pt idx="5" formatCode="#,##0">
                  <c:v>0.18076399109183008</c:v>
                </c:pt>
                <c:pt idx="6" formatCode="#,##0">
                  <c:v>0.1793052294860471</c:v>
                </c:pt>
                <c:pt idx="7" formatCode="#,##0">
                  <c:v>0.17987565386356669</c:v>
                </c:pt>
                <c:pt idx="8" formatCode="#,##0">
                  <c:v>0.13133536822026667</c:v>
                </c:pt>
                <c:pt idx="9" formatCode="#,##0">
                  <c:v>0.1522897930954516</c:v>
                </c:pt>
                <c:pt idx="10" formatCode="#,##0">
                  <c:v>0.16326316401763336</c:v>
                </c:pt>
                <c:pt idx="11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C-46AF-8342-891DAEFC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41824"/>
        <c:axId val="185340288"/>
      </c:lineChart>
      <c:dateAx>
        <c:axId val="1832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33152"/>
        <c:crosses val="autoZero"/>
        <c:auto val="0"/>
        <c:lblOffset val="100"/>
        <c:baseTimeUnit val="days"/>
        <c:majorUnit val="1"/>
      </c:dateAx>
      <c:valAx>
        <c:axId val="183233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3231616"/>
        <c:crosses val="autoZero"/>
        <c:crossBetween val="between"/>
      </c:valAx>
      <c:valAx>
        <c:axId val="1853402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85341824"/>
        <c:crosses val="max"/>
        <c:crossBetween val="between"/>
      </c:valAx>
      <c:catAx>
        <c:axId val="1853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34028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39099981641548398"/>
          <c:y val="0.8122261685360227"/>
          <c:w val="0.21800036716903218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[0]!monthly_visits</c:f>
              <c:numCache>
                <c:formatCode>#,##0</c:formatCode>
                <c:ptCount val="12"/>
                <c:pt idx="0">
                  <c:v>749</c:v>
                </c:pt>
                <c:pt idx="1">
                  <c:v>573</c:v>
                </c:pt>
                <c:pt idx="2">
                  <c:v>616</c:v>
                </c:pt>
                <c:pt idx="3">
                  <c:v>622</c:v>
                </c:pt>
                <c:pt idx="4">
                  <c:v>779</c:v>
                </c:pt>
                <c:pt idx="5">
                  <c:v>827</c:v>
                </c:pt>
                <c:pt idx="6">
                  <c:v>1001</c:v>
                </c:pt>
                <c:pt idx="7">
                  <c:v>1138</c:v>
                </c:pt>
                <c:pt idx="8">
                  <c:v>759</c:v>
                </c:pt>
                <c:pt idx="9">
                  <c:v>1216</c:v>
                </c:pt>
                <c:pt idx="10">
                  <c:v>1820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4AEA-B6C7-A9EBF94C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1344"/>
        <c:axId val="185402880"/>
      </c:barChart>
      <c:lineChart>
        <c:grouping val="standard"/>
        <c:varyColors val="0"/>
        <c:ser>
          <c:idx val="1"/>
          <c:order val="1"/>
          <c:tx>
            <c:strRef>
              <c:f>Workbook!$F$4</c:f>
              <c:strCache>
                <c:ptCount val="1"/>
                <c:pt idx="0">
                  <c:v>Return Visits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strRef>
              <c:f>[0]!monthly_data</c:f>
              <c:strCache>
                <c:ptCount val="12"/>
                <c:pt idx="0">
                  <c:v>Jan, 15</c:v>
                </c:pt>
                <c:pt idx="1">
                  <c:v>Feb, 15</c:v>
                </c:pt>
                <c:pt idx="2">
                  <c:v>Mar, 15</c:v>
                </c:pt>
                <c:pt idx="3">
                  <c:v>Apr, 15</c:v>
                </c:pt>
                <c:pt idx="4">
                  <c:v>May, 15</c:v>
                </c:pt>
                <c:pt idx="5">
                  <c:v>Jun, 15</c:v>
                </c:pt>
                <c:pt idx="6">
                  <c:v>Jul, 15</c:v>
                </c:pt>
                <c:pt idx="7">
                  <c:v>Aug, 15</c:v>
                </c:pt>
                <c:pt idx="8">
                  <c:v>Sep, 15</c:v>
                </c:pt>
                <c:pt idx="9">
                  <c:v>Oct, 15</c:v>
                </c:pt>
                <c:pt idx="10">
                  <c:v>Nov, 15</c:v>
                </c:pt>
                <c:pt idx="11">
                  <c:v>Dec, 15</c:v>
                </c:pt>
              </c:strCache>
            </c:strRef>
          </c:cat>
          <c:val>
            <c:numRef>
              <c:f>[0]!monthly_return_visits</c:f>
              <c:numCache>
                <c:formatCode>#,##0</c:formatCode>
                <c:ptCount val="12"/>
                <c:pt idx="0">
                  <c:v>219</c:v>
                </c:pt>
                <c:pt idx="1">
                  <c:v>173</c:v>
                </c:pt>
                <c:pt idx="2">
                  <c:v>188</c:v>
                </c:pt>
                <c:pt idx="3">
                  <c:v>170</c:v>
                </c:pt>
                <c:pt idx="4">
                  <c:v>220</c:v>
                </c:pt>
                <c:pt idx="5">
                  <c:v>253</c:v>
                </c:pt>
                <c:pt idx="6">
                  <c:v>290</c:v>
                </c:pt>
                <c:pt idx="7">
                  <c:v>344</c:v>
                </c:pt>
                <c:pt idx="8">
                  <c:v>215</c:v>
                </c:pt>
                <c:pt idx="9">
                  <c:v>359</c:v>
                </c:pt>
                <c:pt idx="10">
                  <c:v>551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F-4AEA-B6C7-A9EBF94C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6208"/>
        <c:axId val="185404416"/>
      </c:lineChart>
      <c:dateAx>
        <c:axId val="1854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02880"/>
        <c:crosses val="autoZero"/>
        <c:auto val="0"/>
        <c:lblOffset val="100"/>
        <c:baseTimeUnit val="days"/>
        <c:majorUnit val="1"/>
      </c:dateAx>
      <c:valAx>
        <c:axId val="185402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5401344"/>
        <c:crosses val="autoZero"/>
        <c:crossBetween val="between"/>
      </c:valAx>
      <c:valAx>
        <c:axId val="1854044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85406208"/>
        <c:crosses val="max"/>
        <c:crossBetween val="between"/>
      </c:valAx>
      <c:catAx>
        <c:axId val="1854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40441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39187458717141693"/>
          <c:y val="0.8122261685360227"/>
          <c:w val="0.21625082565716636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data!$G$13:$O$13</c:f>
              <c:strCache>
                <c:ptCount val="9"/>
                <c:pt idx="0">
                  <c:v>Direct</c:v>
                </c:pt>
                <c:pt idx="1">
                  <c:v>Referral</c:v>
                </c:pt>
                <c:pt idx="2">
                  <c:v>Organic Search</c:v>
                </c:pt>
                <c:pt idx="3">
                  <c:v>Paid Search</c:v>
                </c:pt>
                <c:pt idx="4">
                  <c:v>Display Media</c:v>
                </c:pt>
                <c:pt idx="5">
                  <c:v>EMP</c:v>
                </c:pt>
                <c:pt idx="6">
                  <c:v>Facebook</c:v>
                </c:pt>
                <c:pt idx="7">
                  <c:v>bancochile.cl</c:v>
                </c:pt>
                <c:pt idx="8">
                  <c:v>Gateway</c:v>
                </c:pt>
              </c:strCache>
            </c:strRef>
          </c:cat>
          <c:val>
            <c:numRef>
              <c:f>data!$G$14:$O$14</c:f>
              <c:numCache>
                <c:formatCode>General</c:formatCode>
                <c:ptCount val="9"/>
                <c:pt idx="0">
                  <c:v>527</c:v>
                </c:pt>
                <c:pt idx="1">
                  <c:v>657</c:v>
                </c:pt>
                <c:pt idx="2">
                  <c:v>987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67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C-41F4-9ABC-740145414A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cat>
            <c:strRef>
              <c:f>data!$P$13:$T$13</c:f>
              <c:strCache>
                <c:ptCount val="5"/>
                <c:pt idx="0">
                  <c:v>Concierge &amp; Services</c:v>
                </c:pt>
                <c:pt idx="1">
                  <c:v>Travels</c:v>
                </c:pt>
                <c:pt idx="2">
                  <c:v>Protections</c:v>
                </c:pt>
                <c:pt idx="3">
                  <c:v>Products</c:v>
                </c:pt>
                <c:pt idx="4">
                  <c:v>Sala Vip</c:v>
                </c:pt>
              </c:strCache>
            </c:strRef>
          </c:cat>
          <c:val>
            <c:numRef>
              <c:f>data!$P$14:$T$14</c:f>
              <c:numCache>
                <c:formatCode>General</c:formatCode>
                <c:ptCount val="5"/>
                <c:pt idx="0">
                  <c:v>213</c:v>
                </c:pt>
                <c:pt idx="1">
                  <c:v>316</c:v>
                </c:pt>
                <c:pt idx="2">
                  <c:v>182</c:v>
                </c:pt>
                <c:pt idx="3">
                  <c:v>261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9-4A40-BCDA-620FB35D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5088"/>
        <c:axId val="185548800"/>
      </c:barChart>
      <c:catAx>
        <c:axId val="185465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5548800"/>
        <c:crosses val="autoZero"/>
        <c:auto val="1"/>
        <c:lblAlgn val="ctr"/>
        <c:lblOffset val="100"/>
        <c:noMultiLvlLbl val="0"/>
      </c:catAx>
      <c:valAx>
        <c:axId val="185548800"/>
        <c:scaling>
          <c:orientation val="minMax"/>
        </c:scaling>
        <c:delete val="0"/>
        <c:axPos val="b"/>
        <c:majorGridlines/>
        <c:numFmt formatCode="#,##0.00" sourceLinked="0"/>
        <c:majorTickMark val="out"/>
        <c:minorTickMark val="none"/>
        <c:tickLblPos val="nextTo"/>
        <c:crossAx val="1854650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[0]!daily_visits</c:f>
              <c:numCache>
                <c:formatCode>#,##0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67</c:v>
                </c:pt>
                <c:pt idx="3">
                  <c:v>66</c:v>
                </c:pt>
                <c:pt idx="4">
                  <c:v>41</c:v>
                </c:pt>
                <c:pt idx="5">
                  <c:v>33</c:v>
                </c:pt>
                <c:pt idx="6">
                  <c:v>56</c:v>
                </c:pt>
                <c:pt idx="7">
                  <c:v>31</c:v>
                </c:pt>
                <c:pt idx="8">
                  <c:v>52</c:v>
                </c:pt>
                <c:pt idx="9">
                  <c:v>79</c:v>
                </c:pt>
                <c:pt idx="10">
                  <c:v>85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E-4353-B5CD-75668AE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08384"/>
        <c:axId val="185809920"/>
      </c:barChart>
      <c:lineChart>
        <c:grouping val="standard"/>
        <c:varyColors val="0"/>
        <c:ser>
          <c:idx val="1"/>
          <c:order val="1"/>
          <c:tx>
            <c:strRef>
              <c:f>Workbook!$H$4</c:f>
              <c:strCache>
                <c:ptCount val="1"/>
                <c:pt idx="0">
                  <c:v>Average Time Spent</c:v>
                </c:pt>
              </c:strCache>
            </c:strRef>
          </c:tx>
          <c:spPr>
            <a:ln w="25400" cap="flat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[0]!daily_average_time_spent</c:f>
              <c:numCache>
                <c:formatCode>h:mm:ss;@</c:formatCode>
                <c:ptCount val="12"/>
                <c:pt idx="0" formatCode="[h]:mm:ss;@">
                  <c:v>1.398709315375982E-3</c:v>
                </c:pt>
                <c:pt idx="1">
                  <c:v>2.2195133963750983E-3</c:v>
                </c:pt>
                <c:pt idx="2" formatCode="[h]:mm:ss;@">
                  <c:v>3.0543463239358763E-3</c:v>
                </c:pt>
                <c:pt idx="3" formatCode="[h]:mm:ss;@">
                  <c:v>1.4970889450056117E-3</c:v>
                </c:pt>
                <c:pt idx="4" formatCode="[h]:mm:ss;@">
                  <c:v>3.8089995483288168E-3</c:v>
                </c:pt>
                <c:pt idx="5" formatCode="[h]:mm:ss;@">
                  <c:v>2.974186307519641E-3</c:v>
                </c:pt>
                <c:pt idx="6" formatCode="[h]:mm:ss;@">
                  <c:v>2.3216352513227515E-3</c:v>
                </c:pt>
                <c:pt idx="7" formatCode="[h]:mm:ss;@">
                  <c:v>2.5421893667861412E-3</c:v>
                </c:pt>
                <c:pt idx="8">
                  <c:v>1.676460113960114E-3</c:v>
                </c:pt>
                <c:pt idx="9" formatCode="[h]:mm:ss;@">
                  <c:v>2.5924460853258319E-3</c:v>
                </c:pt>
                <c:pt idx="10" formatCode="[h]:mm:ss;@">
                  <c:v>1.7934368191721132E-3</c:v>
                </c:pt>
                <c:pt idx="11" formatCode="[h]:mm:ss;@">
                  <c:v>1.3765220700152206E-3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E-4353-B5CD-75668AE7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37824"/>
        <c:axId val="185836288"/>
      </c:lineChart>
      <c:dateAx>
        <c:axId val="185808384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85809920"/>
        <c:crosses val="autoZero"/>
        <c:auto val="0"/>
        <c:lblOffset val="100"/>
        <c:baseTimeUnit val="days"/>
        <c:majorUnit val="1"/>
      </c:dateAx>
      <c:valAx>
        <c:axId val="1858099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5808384"/>
        <c:crosses val="autoZero"/>
        <c:crossBetween val="between"/>
      </c:valAx>
      <c:valAx>
        <c:axId val="185836288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185837824"/>
        <c:crosses val="max"/>
        <c:crossBetween val="between"/>
      </c:valAx>
      <c:dateAx>
        <c:axId val="185837824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85836288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653528702587408"/>
          <c:y val="0.7942769577359684"/>
          <c:w val="0.26929425948251873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[0]!daily_visits</c:f>
              <c:numCache>
                <c:formatCode>#,##0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67</c:v>
                </c:pt>
                <c:pt idx="3">
                  <c:v>66</c:v>
                </c:pt>
                <c:pt idx="4">
                  <c:v>41</c:v>
                </c:pt>
                <c:pt idx="5">
                  <c:v>33</c:v>
                </c:pt>
                <c:pt idx="6">
                  <c:v>56</c:v>
                </c:pt>
                <c:pt idx="7">
                  <c:v>31</c:v>
                </c:pt>
                <c:pt idx="8">
                  <c:v>52</c:v>
                </c:pt>
                <c:pt idx="9">
                  <c:v>79</c:v>
                </c:pt>
                <c:pt idx="10">
                  <c:v>85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4E6B-9C85-DEBF305F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79936"/>
        <c:axId val="185481472"/>
      </c:barChart>
      <c:lineChart>
        <c:grouping val="standard"/>
        <c:varyColors val="0"/>
        <c:ser>
          <c:idx val="1"/>
          <c:order val="1"/>
          <c:tx>
            <c:strRef>
              <c:f>Workbook!$I$4</c:f>
              <c:strCache>
                <c:ptCount val="1"/>
                <c:pt idx="0">
                  <c:v>Bounce Rate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[0]!daily_bounce_rate</c:f>
              <c:numCache>
                <c:formatCode>0%</c:formatCode>
                <c:ptCount val="12"/>
                <c:pt idx="0">
                  <c:v>9.0909090908999998E-2</c:v>
                </c:pt>
                <c:pt idx="1">
                  <c:v>0.29787234042499999</c:v>
                </c:pt>
                <c:pt idx="2">
                  <c:v>8.9552238805000003E-2</c:v>
                </c:pt>
                <c:pt idx="3">
                  <c:v>0.136363636363</c:v>
                </c:pt>
                <c:pt idx="4">
                  <c:v>0.14634146341400001</c:v>
                </c:pt>
                <c:pt idx="5">
                  <c:v>0.30303030303</c:v>
                </c:pt>
                <c:pt idx="6">
                  <c:v>0.107142857142</c:v>
                </c:pt>
                <c:pt idx="7">
                  <c:v>6.4516129032000005E-2</c:v>
                </c:pt>
                <c:pt idx="8">
                  <c:v>0.30769230769200001</c:v>
                </c:pt>
                <c:pt idx="9">
                  <c:v>0.15189873417700001</c:v>
                </c:pt>
                <c:pt idx="10">
                  <c:v>0.14117647058799998</c:v>
                </c:pt>
                <c:pt idx="11">
                  <c:v>9.5890410958000008E-2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E6B-9C85-DEBF305F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2608"/>
        <c:axId val="185482624"/>
      </c:lineChart>
      <c:dateAx>
        <c:axId val="185479936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85481472"/>
        <c:crosses val="autoZero"/>
        <c:auto val="0"/>
        <c:lblOffset val="100"/>
        <c:baseTimeUnit val="days"/>
        <c:majorUnit val="1"/>
      </c:dateAx>
      <c:valAx>
        <c:axId val="185481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5479936"/>
        <c:crosses val="autoZero"/>
        <c:crossBetween val="between"/>
      </c:valAx>
      <c:valAx>
        <c:axId val="18548262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crossAx val="185492608"/>
        <c:crosses val="max"/>
        <c:crossBetween val="between"/>
      </c:valAx>
      <c:dateAx>
        <c:axId val="185492608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85482624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9099981641548398"/>
          <c:y val="0.8122261685360227"/>
          <c:w val="0.21800036716903218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24914036908192E-2"/>
          <c:y val="9.772555774278216E-2"/>
          <c:w val="0.87647497914504868"/>
          <c:h val="0.5795250896057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Workbook!$D$4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[0]!daily_visits</c:f>
              <c:numCache>
                <c:formatCode>#,##0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67</c:v>
                </c:pt>
                <c:pt idx="3">
                  <c:v>66</c:v>
                </c:pt>
                <c:pt idx="4">
                  <c:v>41</c:v>
                </c:pt>
                <c:pt idx="5">
                  <c:v>33</c:v>
                </c:pt>
                <c:pt idx="6">
                  <c:v>56</c:v>
                </c:pt>
                <c:pt idx="7">
                  <c:v>31</c:v>
                </c:pt>
                <c:pt idx="8">
                  <c:v>52</c:v>
                </c:pt>
                <c:pt idx="9">
                  <c:v>79</c:v>
                </c:pt>
                <c:pt idx="10">
                  <c:v>85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F-4B02-BB92-AD63CC5A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10912"/>
        <c:axId val="185529088"/>
      </c:barChart>
      <c:lineChart>
        <c:grouping val="standard"/>
        <c:varyColors val="0"/>
        <c:ser>
          <c:idx val="1"/>
          <c:order val="1"/>
          <c:tx>
            <c:strRef>
              <c:f>Workbook!$F$4</c:f>
              <c:strCache>
                <c:ptCount val="1"/>
                <c:pt idx="0">
                  <c:v>Return Visits</c:v>
                </c:pt>
              </c:strCache>
            </c:strRef>
          </c:tx>
          <c:spPr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[0]!daily_data</c:f>
              <c:numCache>
                <c:formatCode>mmm\ dd\,\ yy</c:formatCode>
                <c:ptCount val="12"/>
                <c:pt idx="0">
                  <c:v>42301</c:v>
                </c:pt>
                <c:pt idx="1">
                  <c:v>42302</c:v>
                </c:pt>
                <c:pt idx="2">
                  <c:v>42303</c:v>
                </c:pt>
                <c:pt idx="3">
                  <c:v>42304</c:v>
                </c:pt>
                <c:pt idx="4">
                  <c:v>42305</c:v>
                </c:pt>
                <c:pt idx="5">
                  <c:v>42306</c:v>
                </c:pt>
                <c:pt idx="6">
                  <c:v>42307</c:v>
                </c:pt>
                <c:pt idx="7">
                  <c:v>42308</c:v>
                </c:pt>
                <c:pt idx="8">
                  <c:v>42309</c:v>
                </c:pt>
                <c:pt idx="9">
                  <c:v>42310</c:v>
                </c:pt>
                <c:pt idx="10">
                  <c:v>42311</c:v>
                </c:pt>
                <c:pt idx="11">
                  <c:v>42312</c:v>
                </c:pt>
              </c:numCache>
            </c:numRef>
          </c:cat>
          <c:val>
            <c:numRef>
              <c:f>[0]!daily_return_visits</c:f>
              <c:numCache>
                <c:formatCode>#,##0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8">
                  <c:v>15</c:v>
                </c:pt>
                <c:pt idx="9">
                  <c:v>23</c:v>
                </c:pt>
                <c:pt idx="10">
                  <c:v>36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F-4B02-BB92-AD63CC5A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13344"/>
        <c:axId val="185530624"/>
      </c:lineChart>
      <c:dateAx>
        <c:axId val="185510912"/>
        <c:scaling>
          <c:orientation val="minMax"/>
        </c:scaling>
        <c:delete val="0"/>
        <c:axPos val="b"/>
        <c:numFmt formatCode="mmm\ dd\,\ yy" sourceLinked="1"/>
        <c:majorTickMark val="out"/>
        <c:minorTickMark val="none"/>
        <c:tickLblPos val="nextTo"/>
        <c:crossAx val="185529088"/>
        <c:crosses val="autoZero"/>
        <c:auto val="0"/>
        <c:lblOffset val="100"/>
        <c:baseTimeUnit val="days"/>
        <c:majorUnit val="1"/>
      </c:dateAx>
      <c:valAx>
        <c:axId val="1855290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5510912"/>
        <c:crosses val="autoZero"/>
        <c:crossBetween val="between"/>
      </c:valAx>
      <c:valAx>
        <c:axId val="18553062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98713344"/>
        <c:crosses val="max"/>
        <c:crossBetween val="between"/>
      </c:valAx>
      <c:dateAx>
        <c:axId val="198713344"/>
        <c:scaling>
          <c:orientation val="minMax"/>
        </c:scaling>
        <c:delete val="1"/>
        <c:axPos val="b"/>
        <c:numFmt formatCode="mmm\ dd\,\ yy" sourceLinked="1"/>
        <c:majorTickMark val="out"/>
        <c:minorTickMark val="none"/>
        <c:tickLblPos val="none"/>
        <c:crossAx val="185530624"/>
        <c:crosses val="autoZero"/>
        <c:auto val="1"/>
        <c:lblOffset val="100"/>
        <c:baseTimeUnit val="days"/>
      </c:dateAx>
      <c:spPr>
        <a:noFill/>
      </c:spPr>
    </c:plotArea>
    <c:legend>
      <c:legendPos val="b"/>
      <c:layout>
        <c:manualLayout>
          <c:xMode val="edge"/>
          <c:yMode val="edge"/>
          <c:x val="0.39187458717141693"/>
          <c:y val="0.79876426043598214"/>
          <c:w val="0.21625082565716636"/>
          <c:h val="6.661665856361087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data!$G$4:$O$4</c:f>
              <c:strCache>
                <c:ptCount val="9"/>
                <c:pt idx="0">
                  <c:v>Direct</c:v>
                </c:pt>
                <c:pt idx="1">
                  <c:v>Referral</c:v>
                </c:pt>
                <c:pt idx="2">
                  <c:v>Organic Search</c:v>
                </c:pt>
                <c:pt idx="3">
                  <c:v>Paid Search</c:v>
                </c:pt>
                <c:pt idx="4">
                  <c:v>Display Media</c:v>
                </c:pt>
                <c:pt idx="5">
                  <c:v>EMP</c:v>
                </c:pt>
                <c:pt idx="6">
                  <c:v>Facebook</c:v>
                </c:pt>
                <c:pt idx="7">
                  <c:v>bancochile.cl</c:v>
                </c:pt>
                <c:pt idx="8">
                  <c:v>Gateway</c:v>
                </c:pt>
              </c:strCache>
            </c:strRef>
          </c:cat>
          <c:val>
            <c:numRef>
              <c:f>data!$G$5:$O$5</c:f>
              <c:numCache>
                <c:formatCode>General</c:formatCode>
                <c:ptCount val="9"/>
                <c:pt idx="0">
                  <c:v>23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44E9-82D7-22D467688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800">
          <a:solidFill>
            <a:schemeClr val="bg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Scroll" dx="16" fmlaLink="data!$C$3" horiz="1" max="500" page="10" val="450"/>
</file>

<file path=xl/ctrlProps/ctrlProp2.xml><?xml version="1.0" encoding="utf-8"?>
<formControlPr xmlns="http://schemas.microsoft.com/office/spreadsheetml/2009/9/main" objectType="Scroll" dx="16" fmlaLink="data!$C$8" horiz="1" max="60" page="10" val="60"/>
</file>

<file path=xl/ctrlProps/ctrlProp3.xml><?xml version="1.0" encoding="utf-8"?>
<formControlPr xmlns="http://schemas.microsoft.com/office/spreadsheetml/2009/9/main" objectType="Scroll" dx="16" fmlaLink="data!$C$13" horiz="1" max="6" page="10" val="6"/>
</file>

<file path=xl/ctrlProps/ctrlProp4.xml><?xml version="1.0" encoding="utf-8"?>
<formControlPr xmlns="http://schemas.microsoft.com/office/spreadsheetml/2009/9/main" objectType="Drop" dropStyle="combo" dx="26" fmlaLink="data!$C$19" fmlaRange="Workbook!$B$5:$B$522" noThreeD="1" sel="486" val="485"/>
</file>

<file path=xl/ctrlProps/ctrlProp5.xml><?xml version="1.0" encoding="utf-8"?>
<formControlPr xmlns="http://schemas.microsoft.com/office/spreadsheetml/2009/9/main" objectType="Drop" dropStyle="combo" dx="26" fmlaLink="data!$C$20" fmlaRange="Workbook!$AX$5:$AX$78" noThreeD="1" sel="19" val="16"/>
</file>

<file path=xl/ctrlProps/ctrlProp6.xml><?xml version="1.0" encoding="utf-8"?>
<formControlPr xmlns="http://schemas.microsoft.com/office/spreadsheetml/2009/9/main" objectType="Drop" dropStyle="combo" dx="26" fmlaLink="data!$C$21" fmlaRange="Workbook!$CT$5:$CT$21" noThreeD="1" sel="15" val="7"/>
</file>

<file path=xl/ctrlProps/ctrlProp7.xml><?xml version="1.0" encoding="utf-8"?>
<formControlPr xmlns="http://schemas.microsoft.com/office/spreadsheetml/2009/9/main" objectType="Drop" dropLines="2" dropStyle="combo" dx="26" fmlaLink="data!$C$25" fmlaRange="data!$B$25:$B$26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4.png"/><Relationship Id="rId3" Type="http://schemas.openxmlformats.org/officeDocument/2006/relationships/chart" Target="../charts/chart3.xml"/><Relationship Id="rId21" Type="http://schemas.openxmlformats.org/officeDocument/2006/relationships/image" Target="../media/image7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image" Target="../media/image2.png"/><Relationship Id="rId20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120</xdr:row>
      <xdr:rowOff>87086</xdr:rowOff>
    </xdr:from>
    <xdr:to>
      <xdr:col>28</xdr:col>
      <xdr:colOff>110489</xdr:colOff>
      <xdr:row>155</xdr:row>
      <xdr:rowOff>41435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420398" y="22489886"/>
          <a:ext cx="16939000" cy="6646223"/>
          <a:chOff x="609600" y="23539396"/>
          <a:chExt cx="16436043" cy="6661090"/>
        </a:xfrm>
      </xdr:grpSpPr>
      <xdr:graphicFrame macro="">
        <xdr:nvGraphicFramePr>
          <xdr:cNvPr id="60" name="Chart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aphicFramePr>
            <a:graphicFrameLocks/>
          </xdr:cNvGraphicFramePr>
        </xdr:nvGraphicFramePr>
        <xdr:xfrm>
          <a:off x="609600" y="24155997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9" name="Chart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GraphicFramePr>
            <a:graphicFrameLocks/>
          </xdr:cNvGraphicFramePr>
        </xdr:nvGraphicFramePr>
        <xdr:xfrm>
          <a:off x="9144000" y="24175077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5535794" y="23539396"/>
            <a:ext cx="11509849" cy="6661090"/>
            <a:chOff x="-2738098" y="3381639"/>
            <a:chExt cx="11509849" cy="6661090"/>
          </a:xfrm>
        </xdr:grpSpPr>
        <xdr:graphicFrame macro="">
          <xdr:nvGraphicFramePr>
            <xdr:cNvPr id="56" name="Chart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GraphicFramePr>
              <a:graphicFrameLocks/>
            </xdr:cNvGraphicFramePr>
          </xdr:nvGraphicFramePr>
          <xdr:xfrm>
            <a:off x="907911" y="7208089"/>
            <a:ext cx="7863840" cy="28346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647404" y="27230430"/>
            <a:ext cx="7882742" cy="2769920"/>
            <a:chOff x="647404" y="27230430"/>
            <a:chExt cx="7882742" cy="2769920"/>
          </a:xfrm>
        </xdr:grpSpPr>
        <xdr:grpSp>
          <xdr:nvGrpSpPr>
            <xdr:cNvPr id="83" name="Group 82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GrpSpPr/>
          </xdr:nvGrpSpPr>
          <xdr:grpSpPr>
            <a:xfrm>
              <a:off x="647404" y="27444448"/>
              <a:ext cx="3657600" cy="2555902"/>
              <a:chOff x="12121115" y="31385518"/>
              <a:chExt cx="4937760" cy="2743990"/>
            </a:xfrm>
          </xdr:grpSpPr>
          <xdr:graphicFrame macro="">
            <xdr:nvGraphicFramePr>
              <xdr:cNvPr id="84" name="Chart 83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121115" y="31386307"/>
              <a:ext cx="4937760" cy="274320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aphicFramePr/>
          </xdr:nvGraphicFramePr>
          <xdr:xfrm>
            <a:off x="4872546" y="27230430"/>
            <a:ext cx="36576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  <xdr:twoCellAnchor>
    <xdr:from>
      <xdr:col>0</xdr:col>
      <xdr:colOff>395287</xdr:colOff>
      <xdr:row>44</xdr:row>
      <xdr:rowOff>103717</xdr:rowOff>
    </xdr:from>
    <xdr:to>
      <xdr:col>28</xdr:col>
      <xdr:colOff>62865</xdr:colOff>
      <xdr:row>79</xdr:row>
      <xdr:rowOff>181927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395287" y="8167062"/>
          <a:ext cx="16916487" cy="6853083"/>
          <a:chOff x="600149" y="8870904"/>
          <a:chExt cx="16398240" cy="6823052"/>
        </a:xfrm>
      </xdr:grpSpPr>
      <xdr:graphicFrame macro="">
        <xdr:nvGraphicFramePr>
          <xdr:cNvPr id="32" name="Chart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GraphicFramePr>
            <a:graphicFrameLocks/>
          </xdr:cNvGraphicFramePr>
        </xdr:nvGraphicFramePr>
        <xdr:xfrm>
          <a:off x="600149" y="9506367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aphicFramePr>
            <a:graphicFrameLocks/>
          </xdr:cNvGraphicFramePr>
        </xdr:nvGraphicFramePr>
        <xdr:xfrm>
          <a:off x="9077844" y="9515907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5677546" y="8870904"/>
            <a:ext cx="11320843" cy="6823052"/>
            <a:chOff x="-6590222" y="8883089"/>
            <a:chExt cx="23563151" cy="6800125"/>
          </a:xfrm>
        </xdr:grpSpPr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GraphicFramePr>
              <a:graphicFrameLocks/>
            </xdr:cNvGraphicFramePr>
          </xdr:nvGraphicFramePr>
          <xdr:xfrm>
            <a:off x="605168" y="12858099"/>
            <a:ext cx="16367761" cy="28251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GrpSpPr/>
        </xdr:nvGrpSpPr>
        <xdr:grpSpPr>
          <a:xfrm>
            <a:off x="770265" y="12737721"/>
            <a:ext cx="3657600" cy="2613099"/>
            <a:chOff x="826498" y="31395605"/>
            <a:chExt cx="4937760" cy="2805393"/>
          </a:xfrm>
        </xdr:grpSpPr>
        <xdr:graphicFrame macro="">
          <xdr:nvGraphicFramePr>
            <xdr:cNvPr id="76" name="Chart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GraphicFramePr>
              <a:graphicFrameLocks/>
            </xdr:cNvGraphicFramePr>
          </xdr:nvGraphicFramePr>
          <xdr:xfrm>
            <a:off x="826498" y="31457798"/>
            <a:ext cx="493776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graphicFrame macro="">
        <xdr:nvGraphicFramePr>
          <xdr:cNvPr id="90" name="Chart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GraphicFramePr>
            <a:graphicFrameLocks/>
          </xdr:cNvGraphicFramePr>
        </xdr:nvGraphicFramePr>
        <xdr:xfrm>
          <a:off x="4834742" y="12590518"/>
          <a:ext cx="3657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0</xdr:col>
      <xdr:colOff>385762</xdr:colOff>
      <xdr:row>82</xdr:row>
      <xdr:rowOff>108517</xdr:rowOff>
    </xdr:from>
    <xdr:to>
      <xdr:col>28</xdr:col>
      <xdr:colOff>62865</xdr:colOff>
      <xdr:row>117</xdr:row>
      <xdr:rowOff>120015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385762" y="15362372"/>
          <a:ext cx="16926012" cy="6744807"/>
          <a:chOff x="590698" y="16195756"/>
          <a:chExt cx="16407691" cy="6718075"/>
        </a:xfrm>
      </xdr:grpSpPr>
      <xdr:graphicFrame macro="">
        <xdr:nvGraphicFramePr>
          <xdr:cNvPr id="52" name="Chart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GraphicFramePr>
            <a:graphicFrameLocks/>
          </xdr:cNvGraphicFramePr>
        </xdr:nvGraphicFramePr>
        <xdr:xfrm>
          <a:off x="590698" y="16888422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aphicFramePr>
            <a:graphicFrameLocks/>
          </xdr:cNvGraphicFramePr>
        </xdr:nvGraphicFramePr>
        <xdr:xfrm>
          <a:off x="9115647" y="16907502"/>
          <a:ext cx="7863840" cy="2834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GrpSpPr/>
        </xdr:nvGrpSpPr>
        <xdr:grpSpPr>
          <a:xfrm>
            <a:off x="5469627" y="16195756"/>
            <a:ext cx="11528762" cy="6718075"/>
            <a:chOff x="-2804265" y="3305574"/>
            <a:chExt cx="11528762" cy="6718075"/>
          </a:xfrm>
        </xdr:grpSpPr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GraphicFramePr>
              <a:graphicFrameLocks/>
            </xdr:cNvGraphicFramePr>
          </xdr:nvGraphicFramePr>
          <xdr:xfrm>
            <a:off x="860657" y="7189009"/>
            <a:ext cx="7863840" cy="28346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694645" y="20019973"/>
            <a:ext cx="7807148" cy="2743200"/>
            <a:chOff x="694645" y="20019973"/>
            <a:chExt cx="7807148" cy="2743200"/>
          </a:xfrm>
        </xdr:grpSpPr>
        <xdr:grpSp>
          <xdr:nvGrpSpPr>
            <xdr:cNvPr id="79" name="Group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GrpSpPr/>
          </xdr:nvGrpSpPr>
          <xdr:grpSpPr>
            <a:xfrm>
              <a:off x="694645" y="20206040"/>
              <a:ext cx="3657600" cy="2555170"/>
              <a:chOff x="6454649" y="31406591"/>
              <a:chExt cx="4937760" cy="2743200"/>
            </a:xfrm>
          </xdr:grpSpPr>
          <xdr:graphicFrame macro="">
            <xdr:nvGraphicFramePr>
              <xdr:cNvPr id="81" name="Chart 80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454649" y="31406591"/>
              <a:ext cx="493776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</xdr:grpSp>
        <xdr:graphicFrame macro="">
          <xdr:nvGraphicFramePr>
            <xdr:cNvPr id="91" name="Chart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GraphicFramePr>
              <a:graphicFrameLocks/>
            </xdr:cNvGraphicFramePr>
          </xdr:nvGraphicFramePr>
          <xdr:xfrm>
            <a:off x="4844193" y="20019973"/>
            <a:ext cx="36576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</xdr:grpSp>
    <xdr:clientData/>
  </xdr:twoCellAnchor>
  <xdr:twoCellAnchor>
    <xdr:from>
      <xdr:col>20</xdr:col>
      <xdr:colOff>346074</xdr:colOff>
      <xdr:row>12</xdr:row>
      <xdr:rowOff>120650</xdr:rowOff>
    </xdr:from>
    <xdr:to>
      <xdr:col>27</xdr:col>
      <xdr:colOff>177800</xdr:colOff>
      <xdr:row>39</xdr:row>
      <xdr:rowOff>88900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34874" y="2317750"/>
          <a:ext cx="4098926" cy="4972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000">
              <a:solidFill>
                <a:schemeClr val="accent6">
                  <a:lumMod val="60000"/>
                  <a:lumOff val="40000"/>
                </a:schemeClr>
              </a:solidFill>
            </a:rPr>
            <a:t>Comments</a:t>
          </a:r>
          <a:r>
            <a:rPr lang="en-US" sz="2000" baseline="0">
              <a:solidFill>
                <a:schemeClr val="accent6">
                  <a:lumMod val="60000"/>
                  <a:lumOff val="40000"/>
                </a:schemeClr>
              </a:solidFill>
            </a:rPr>
            <a:t> &amp; Insights</a:t>
          </a:r>
        </a:p>
        <a:p>
          <a:pPr algn="l"/>
          <a:endParaRPr lang="en-US" sz="2000" baseline="0"/>
        </a:p>
      </xdr:txBody>
    </xdr:sp>
    <xdr:clientData/>
  </xdr:twoCellAnchor>
  <xdr:twoCellAnchor>
    <xdr:from>
      <xdr:col>1</xdr:col>
      <xdr:colOff>66675</xdr:colOff>
      <xdr:row>11</xdr:row>
      <xdr:rowOff>28575</xdr:rowOff>
    </xdr:from>
    <xdr:to>
      <xdr:col>11</xdr:col>
      <xdr:colOff>392528</xdr:colOff>
      <xdr:row>39</xdr:row>
      <xdr:rowOff>15638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pSpPr/>
      </xdr:nvGrpSpPr>
      <xdr:grpSpPr>
        <a:xfrm>
          <a:off x="482311" y="2009775"/>
          <a:ext cx="6560399" cy="5265645"/>
          <a:chOff x="624619" y="2152947"/>
          <a:chExt cx="6441105" cy="5197401"/>
        </a:xfrm>
      </xdr:grpSpPr>
      <xdr:pic>
        <xdr:nvPicPr>
          <xdr:cNvPr id="64" name="Picture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94067" y="2334735"/>
            <a:ext cx="739650" cy="8742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702873" y="4204609"/>
            <a:ext cx="768289" cy="882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6" name="Picture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111020" y="4105275"/>
            <a:ext cx="879007" cy="90374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096000" y="6407624"/>
            <a:ext cx="969724" cy="9427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8" name="Pictur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24619" y="6406657"/>
            <a:ext cx="857733" cy="8818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6040054" y="2152947"/>
            <a:ext cx="913779" cy="9098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406400</xdr:colOff>
      <xdr:row>43</xdr:row>
      <xdr:rowOff>12700</xdr:rowOff>
    </xdr:from>
    <xdr:to>
      <xdr:col>15</xdr:col>
      <xdr:colOff>431800</xdr:colOff>
      <xdr:row>44</xdr:row>
      <xdr:rowOff>50800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8303491" y="7895936"/>
          <a:ext cx="1272309" cy="218209"/>
          <a:chOff x="8039100" y="7874000"/>
          <a:chExt cx="1244600" cy="228600"/>
        </a:xfrm>
      </xdr:grpSpPr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 date range</a:t>
            </a:r>
          </a:p>
        </xdr:txBody>
      </xdr:sp>
      <xdr:sp macro="" textlink="">
        <xdr:nvSpPr>
          <xdr:cNvPr id="50" name="Down Arrow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406400</xdr:colOff>
      <xdr:row>81</xdr:row>
      <xdr:rowOff>0</xdr:rowOff>
    </xdr:from>
    <xdr:to>
      <xdr:col>15</xdr:col>
      <xdr:colOff>431800</xdr:colOff>
      <xdr:row>82</xdr:row>
      <xdr:rowOff>38100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8303491" y="15073745"/>
          <a:ext cx="1272309" cy="218210"/>
          <a:chOff x="8039100" y="7874000"/>
          <a:chExt cx="1244600" cy="228600"/>
        </a:xfrm>
      </xdr:grpSpPr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 date range</a:t>
            </a:r>
          </a:p>
        </xdr:txBody>
      </xdr:sp>
      <xdr:sp macro="" textlink="">
        <xdr:nvSpPr>
          <xdr:cNvPr id="57" name="Down Arrow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431800</xdr:colOff>
      <xdr:row>119</xdr:row>
      <xdr:rowOff>0</xdr:rowOff>
    </xdr:from>
    <xdr:to>
      <xdr:col>15</xdr:col>
      <xdr:colOff>457200</xdr:colOff>
      <xdr:row>120</xdr:row>
      <xdr:rowOff>38100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8328891" y="22222691"/>
          <a:ext cx="1272309" cy="218209"/>
          <a:chOff x="8039100" y="7874000"/>
          <a:chExt cx="1244600" cy="228600"/>
        </a:xfrm>
      </xdr:grpSpPr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 date range</a:t>
            </a:r>
          </a:p>
        </xdr:txBody>
      </xdr:sp>
      <xdr:sp macro="" textlink="">
        <xdr:nvSpPr>
          <xdr:cNvPr id="71" name="Down Arrow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533400</xdr:colOff>
      <xdr:row>62</xdr:row>
      <xdr:rowOff>165100</xdr:rowOff>
    </xdr:from>
    <xdr:to>
      <xdr:col>7</xdr:col>
      <xdr:colOff>558800</xdr:colOff>
      <xdr:row>64</xdr:row>
      <xdr:rowOff>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3442855" y="11747500"/>
          <a:ext cx="1272309" cy="222827"/>
          <a:chOff x="8039100" y="7874000"/>
          <a:chExt cx="1244600" cy="228600"/>
        </a:xfrm>
      </xdr:grpSpPr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</a:t>
            </a:r>
            <a:r>
              <a:rPr lang="en-US" sz="1100" baseline="0">
                <a:solidFill>
                  <a:schemeClr val="bg1"/>
                </a:solidFill>
              </a:rPr>
              <a:t> </a:t>
            </a:r>
            <a:r>
              <a:rPr lang="en-US" sz="1100">
                <a:solidFill>
                  <a:schemeClr val="bg1"/>
                </a:solidFill>
              </a:rPr>
              <a:t>day</a:t>
            </a:r>
          </a:p>
        </xdr:txBody>
      </xdr:sp>
      <xdr:sp macro="" textlink="">
        <xdr:nvSpPr>
          <xdr:cNvPr id="74" name="Down Arrow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419100</xdr:colOff>
      <xdr:row>101</xdr:row>
      <xdr:rowOff>165100</xdr:rowOff>
    </xdr:from>
    <xdr:to>
      <xdr:col>7</xdr:col>
      <xdr:colOff>444500</xdr:colOff>
      <xdr:row>103</xdr:row>
      <xdr:rowOff>12700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3328555" y="19090409"/>
          <a:ext cx="1272309" cy="235527"/>
          <a:chOff x="8039100" y="7874000"/>
          <a:chExt cx="1244600" cy="228600"/>
        </a:xfrm>
      </xdr:grpSpPr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</a:t>
            </a:r>
            <a:r>
              <a:rPr lang="en-US" sz="1100" baseline="0">
                <a:solidFill>
                  <a:schemeClr val="bg1"/>
                </a:solidFill>
              </a:rPr>
              <a:t> week</a:t>
            </a:r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Down Arrow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419100</xdr:colOff>
      <xdr:row>139</xdr:row>
      <xdr:rowOff>0</xdr:rowOff>
    </xdr:from>
    <xdr:to>
      <xdr:col>7</xdr:col>
      <xdr:colOff>444500</xdr:colOff>
      <xdr:row>140</xdr:row>
      <xdr:rowOff>38100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3328555" y="26074255"/>
          <a:ext cx="1272309" cy="232063"/>
          <a:chOff x="8039100" y="7874000"/>
          <a:chExt cx="1244600" cy="228600"/>
        </a:xfrm>
      </xdr:grpSpPr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/>
        </xdr:nvSpPr>
        <xdr:spPr>
          <a:xfrm>
            <a:off x="8089900" y="7874000"/>
            <a:ext cx="11938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1"/>
                </a:solidFill>
              </a:rPr>
              <a:t>Select</a:t>
            </a:r>
            <a:r>
              <a:rPr lang="en-US" sz="1100" baseline="0">
                <a:solidFill>
                  <a:schemeClr val="bg1"/>
                </a:solidFill>
              </a:rPr>
              <a:t> month</a:t>
            </a:r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6" name="Down Arrow 85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/>
        </xdr:nvSpPr>
        <xdr:spPr>
          <a:xfrm>
            <a:off x="8039100" y="7950200"/>
            <a:ext cx="45719" cy="152400"/>
          </a:xfrm>
          <a:prstGeom prst="downArrow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44</xdr:row>
          <xdr:rowOff>83820</xdr:rowOff>
        </xdr:from>
        <xdr:to>
          <xdr:col>20</xdr:col>
          <xdr:colOff>350520</xdr:colOff>
          <xdr:row>45</xdr:row>
          <xdr:rowOff>0</xdr:rowOff>
        </xdr:to>
        <xdr:sp macro="" textlink="">
          <xdr:nvSpPr>
            <xdr:cNvPr id="4100" name="Scroll Bar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82</xdr:row>
          <xdr:rowOff>83820</xdr:rowOff>
        </xdr:from>
        <xdr:to>
          <xdr:col>20</xdr:col>
          <xdr:colOff>182880</xdr:colOff>
          <xdr:row>83</xdr:row>
          <xdr:rowOff>30480</xdr:rowOff>
        </xdr:to>
        <xdr:sp macro="" textlink="">
          <xdr:nvSpPr>
            <xdr:cNvPr id="4111" name="Scroll Bar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120</xdr:row>
          <xdr:rowOff>68580</xdr:rowOff>
        </xdr:from>
        <xdr:to>
          <xdr:col>20</xdr:col>
          <xdr:colOff>236220</xdr:colOff>
          <xdr:row>121</xdr:row>
          <xdr:rowOff>15240</xdr:rowOff>
        </xdr:to>
        <xdr:sp macro="" textlink="">
          <xdr:nvSpPr>
            <xdr:cNvPr id="4114" name="Scroll Bar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396240</xdr:colOff>
          <xdr:row>64</xdr:row>
          <xdr:rowOff>68580</xdr:rowOff>
        </xdr:from>
        <xdr:to>
          <xdr:col>7</xdr:col>
          <xdr:colOff>83820</xdr:colOff>
          <xdr:row>65</xdr:row>
          <xdr:rowOff>53340</xdr:rowOff>
        </xdr:to>
        <xdr:sp macro="" textlink="">
          <xdr:nvSpPr>
            <xdr:cNvPr id="4116" name="Drop Dow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103</xdr:row>
          <xdr:rowOff>99060</xdr:rowOff>
        </xdr:from>
        <xdr:to>
          <xdr:col>6</xdr:col>
          <xdr:colOff>472440</xdr:colOff>
          <xdr:row>104</xdr:row>
          <xdr:rowOff>83820</xdr:rowOff>
        </xdr:to>
        <xdr:sp macro="" textlink="">
          <xdr:nvSpPr>
            <xdr:cNvPr id="4117" name="Drop Dow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140</xdr:row>
          <xdr:rowOff>114300</xdr:rowOff>
        </xdr:from>
        <xdr:to>
          <xdr:col>6</xdr:col>
          <xdr:colOff>457200</xdr:colOff>
          <xdr:row>141</xdr:row>
          <xdr:rowOff>91440</xdr:rowOff>
        </xdr:to>
        <xdr:sp macro="" textlink="">
          <xdr:nvSpPr>
            <xdr:cNvPr id="4118" name="Drop Dow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320040</xdr:colOff>
          <xdr:row>2</xdr:row>
          <xdr:rowOff>83820</xdr:rowOff>
        </xdr:from>
        <xdr:to>
          <xdr:col>3</xdr:col>
          <xdr:colOff>121920</xdr:colOff>
          <xdr:row>3</xdr:row>
          <xdr:rowOff>121920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18" Type="http://schemas.openxmlformats.org/officeDocument/2006/relationships/vmlDrawing" Target="../drawings/vmlDrawing1.vml"/><Relationship Id="rId26" Type="http://schemas.openxmlformats.org/officeDocument/2006/relationships/ctrlProp" Target="../ctrlProps/ctrlProp7.xml"/><Relationship Id="rId3" Type="http://schemas.openxmlformats.org/officeDocument/2006/relationships/customProperty" Target="../customProperty2.bin"/><Relationship Id="rId21" Type="http://schemas.openxmlformats.org/officeDocument/2006/relationships/ctrlProp" Target="../ctrlProps/ctrlProp2.xml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17" Type="http://schemas.openxmlformats.org/officeDocument/2006/relationships/drawing" Target="../drawings/drawing1.xml"/><Relationship Id="rId25" Type="http://schemas.openxmlformats.org/officeDocument/2006/relationships/ctrlProp" Target="../ctrlProps/ctrlProp6.xml"/><Relationship Id="rId2" Type="http://schemas.openxmlformats.org/officeDocument/2006/relationships/customProperty" Target="../customProperty1.bin"/><Relationship Id="rId16" Type="http://schemas.openxmlformats.org/officeDocument/2006/relationships/customProperty" Target="../customProperty15.bin"/><Relationship Id="rId20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24" Type="http://schemas.openxmlformats.org/officeDocument/2006/relationships/ctrlProp" Target="../ctrlProps/ctrlProp5.xml"/><Relationship Id="rId5" Type="http://schemas.openxmlformats.org/officeDocument/2006/relationships/customProperty" Target="../customProperty4.bin"/><Relationship Id="rId15" Type="http://schemas.openxmlformats.org/officeDocument/2006/relationships/customProperty" Target="../customProperty14.bin"/><Relationship Id="rId23" Type="http://schemas.openxmlformats.org/officeDocument/2006/relationships/ctrlProp" Target="../ctrlProps/ctrlProp4.xml"/><Relationship Id="rId10" Type="http://schemas.openxmlformats.org/officeDocument/2006/relationships/customProperty" Target="../customProperty9.bin"/><Relationship Id="rId19" Type="http://schemas.openxmlformats.org/officeDocument/2006/relationships/image" Target="../media/image1.png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Relationship Id="rId22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2"/>
  <sheetViews>
    <sheetView showGridLines="0" tabSelected="1" zoomScale="55" zoomScaleNormal="55" workbookViewId="0">
      <pane ySplit="7" topLeftCell="A75" activePane="bottomLeft" state="frozen"/>
      <selection pane="bottomLeft" activeCell="D22" sqref="D22"/>
    </sheetView>
  </sheetViews>
  <sheetFormatPr defaultColWidth="0" defaultRowHeight="13.8" zeroHeight="1" x14ac:dyDescent="0.3"/>
  <cols>
    <col min="1" max="1" width="6" style="37" customWidth="1"/>
    <col min="2" max="29" width="9.109375" style="37" customWidth="1"/>
    <col min="30" max="16384" width="9.109375" style="37" hidden="1"/>
  </cols>
  <sheetData>
    <row r="1" spans="2:28" ht="15" x14ac:dyDescent="0.3">
      <c r="D1" s="1"/>
    </row>
    <row r="2" spans="2:28" ht="15" customHeight="1" x14ac:dyDescent="0.3">
      <c r="D2" s="1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9">
        <f ca="1">TODAY()</f>
        <v>45762</v>
      </c>
      <c r="AA2" s="99"/>
      <c r="AB2" s="99"/>
    </row>
    <row r="3" spans="2:28" ht="15" customHeight="1" x14ac:dyDescent="0.3">
      <c r="D3" s="1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9"/>
      <c r="AA3" s="99"/>
      <c r="AB3" s="99"/>
    </row>
    <row r="4" spans="2:28" ht="15" customHeight="1" x14ac:dyDescent="0.3">
      <c r="D4" s="3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9"/>
      <c r="AA4" s="99"/>
      <c r="AB4" s="99"/>
    </row>
    <row r="5" spans="2:28" ht="15" customHeight="1" x14ac:dyDescent="0.3">
      <c r="D5" s="1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9"/>
      <c r="AA5" s="99"/>
      <c r="AB5" s="99"/>
    </row>
    <row r="6" spans="2:28" ht="15" x14ac:dyDescent="0.3">
      <c r="D6" s="1"/>
    </row>
    <row r="7" spans="2:28" ht="3.75" customHeight="1" x14ac:dyDescent="0.3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6"/>
    </row>
    <row r="8" spans="2:28" customFormat="1" ht="14.4" x14ac:dyDescent="0.3"/>
    <row r="9" spans="2:28" customFormat="1" ht="18" x14ac:dyDescent="0.3">
      <c r="B9" s="96" t="s">
        <v>98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</row>
    <row r="10" spans="2:28" customFormat="1" ht="14.4" x14ac:dyDescent="0.3"/>
    <row r="11" spans="2:28" customFormat="1" ht="14.4" x14ac:dyDescent="0.3"/>
    <row r="12" spans="2:28" ht="15" customHeight="1" x14ac:dyDescent="0.3">
      <c r="B12"/>
      <c r="D12" s="102" t="s">
        <v>2</v>
      </c>
      <c r="E12" s="102"/>
      <c r="F12" s="102"/>
      <c r="G12" s="102"/>
      <c r="H12" s="102"/>
      <c r="I12" s="102"/>
      <c r="K12"/>
      <c r="M12" s="102" t="s">
        <v>1</v>
      </c>
      <c r="N12" s="102"/>
      <c r="O12" s="102"/>
      <c r="P12" s="102"/>
      <c r="Q12" s="102"/>
      <c r="R12" s="102"/>
      <c r="U12" s="93"/>
      <c r="V12" s="94"/>
      <c r="W12" s="94"/>
      <c r="X12" s="94"/>
      <c r="Y12" s="94"/>
      <c r="Z12" s="94"/>
      <c r="AA12" s="94"/>
      <c r="AB12" s="94"/>
    </row>
    <row r="13" spans="2:28" ht="14.25" customHeight="1" x14ac:dyDescent="0.3">
      <c r="D13" s="102"/>
      <c r="E13" s="102"/>
      <c r="F13" s="102"/>
      <c r="G13" s="102"/>
      <c r="H13" s="102"/>
      <c r="I13" s="102"/>
      <c r="M13" s="102"/>
      <c r="N13" s="102"/>
      <c r="O13" s="102"/>
      <c r="P13" s="102"/>
      <c r="Q13" s="102"/>
      <c r="R13" s="102"/>
      <c r="U13" s="94"/>
      <c r="V13" s="94"/>
      <c r="W13" s="94"/>
      <c r="X13" s="94"/>
      <c r="Y13" s="94"/>
      <c r="Z13" s="94"/>
      <c r="AA13" s="94"/>
      <c r="AB13" s="94"/>
    </row>
    <row r="14" spans="2:28" s="45" customFormat="1" ht="14.25" customHeight="1" x14ac:dyDescent="0.3">
      <c r="D14" s="101" t="s">
        <v>94</v>
      </c>
      <c r="E14" s="101"/>
      <c r="F14" s="101" t="s">
        <v>95</v>
      </c>
      <c r="G14" s="101"/>
      <c r="H14" s="101" t="s">
        <v>27</v>
      </c>
      <c r="I14" s="101"/>
      <c r="M14" s="101" t="s">
        <v>94</v>
      </c>
      <c r="N14" s="101"/>
      <c r="O14" s="101" t="s">
        <v>95</v>
      </c>
      <c r="P14" s="101"/>
      <c r="Q14" s="101" t="s">
        <v>27</v>
      </c>
      <c r="R14" s="101"/>
      <c r="U14" s="94"/>
      <c r="V14" s="94"/>
      <c r="W14" s="94"/>
      <c r="X14" s="94"/>
      <c r="Y14" s="94"/>
      <c r="Z14" s="94"/>
      <c r="AA14" s="94"/>
      <c r="AB14" s="94"/>
    </row>
    <row r="15" spans="2:28" ht="14.25" customHeight="1" x14ac:dyDescent="0.3">
      <c r="D15" s="105">
        <f ca="1">OFFSET(Workbook!$CT$4,5+data!$C$30,3+(data!$C$25-1)*22)</f>
        <v>582</v>
      </c>
      <c r="E15" s="106"/>
      <c r="F15" s="105">
        <f ca="1">OFFSET(Workbook!$CT$4,4+data!$C$30,3+(data!$C$25-1)*22)</f>
        <v>542</v>
      </c>
      <c r="G15" s="106"/>
      <c r="H15" s="107">
        <f ca="1">IFERROR(D15/F15-1,0)</f>
        <v>7.3800738007380184E-2</v>
      </c>
      <c r="I15" s="108"/>
      <c r="M15" s="105">
        <f ca="1">OFFSET(Workbook!$CT$4,5+data!$C$30,2+(data!$C$25-1)*22)</f>
        <v>616</v>
      </c>
      <c r="N15" s="106"/>
      <c r="O15" s="105">
        <f ca="1">OFFSET(Workbook!$CT$4,4+data!$C$30,2+(data!$C$25-1)*22)</f>
        <v>573</v>
      </c>
      <c r="P15" s="106"/>
      <c r="Q15" s="107">
        <f ca="1">IFERROR(M15/O15-1,0)</f>
        <v>7.5043630017451957E-2</v>
      </c>
      <c r="R15" s="108"/>
      <c r="U15" s="94"/>
      <c r="V15" s="94"/>
      <c r="W15" s="94"/>
      <c r="X15" s="94"/>
      <c r="Y15" s="94"/>
      <c r="Z15" s="94"/>
      <c r="AA15" s="94"/>
      <c r="AB15" s="94"/>
    </row>
    <row r="16" spans="2:28" ht="14.25" customHeight="1" x14ac:dyDescent="0.3">
      <c r="D16" s="105"/>
      <c r="E16" s="106"/>
      <c r="F16" s="105"/>
      <c r="G16" s="106"/>
      <c r="H16" s="107"/>
      <c r="I16" s="108"/>
      <c r="M16" s="105"/>
      <c r="N16" s="106"/>
      <c r="O16" s="105"/>
      <c r="P16" s="106"/>
      <c r="Q16" s="107"/>
      <c r="R16" s="108"/>
      <c r="U16" s="94"/>
      <c r="V16" s="94"/>
      <c r="W16" s="94"/>
      <c r="X16" s="94"/>
      <c r="Y16" s="94"/>
      <c r="Z16" s="94"/>
      <c r="AA16" s="94"/>
      <c r="AB16" s="94"/>
    </row>
    <row r="17" spans="2:28" ht="14.25" customHeight="1" x14ac:dyDescent="0.3">
      <c r="D17" s="105"/>
      <c r="E17" s="106"/>
      <c r="F17" s="105"/>
      <c r="G17" s="106"/>
      <c r="H17" s="107"/>
      <c r="I17" s="108"/>
      <c r="M17" s="105"/>
      <c r="N17" s="106"/>
      <c r="O17" s="105"/>
      <c r="P17" s="106"/>
      <c r="Q17" s="107"/>
      <c r="R17" s="108"/>
      <c r="U17" s="94"/>
      <c r="V17" s="94"/>
      <c r="W17" s="94"/>
      <c r="X17" s="94"/>
      <c r="Y17" s="94"/>
      <c r="Z17" s="94"/>
      <c r="AA17" s="94"/>
      <c r="AB17" s="94"/>
    </row>
    <row r="18" spans="2:28" ht="14.25" customHeight="1" x14ac:dyDescent="0.3">
      <c r="D18" s="98" t="s">
        <v>28</v>
      </c>
      <c r="E18" s="98"/>
      <c r="F18" s="98"/>
      <c r="G18" s="98"/>
      <c r="H18" s="98"/>
      <c r="I18" s="98"/>
      <c r="M18" s="100" t="s">
        <v>29</v>
      </c>
      <c r="N18" s="100"/>
      <c r="O18" s="100"/>
      <c r="P18" s="100"/>
      <c r="Q18" s="100"/>
      <c r="R18" s="100"/>
      <c r="U18" s="94"/>
      <c r="V18" s="94"/>
      <c r="W18" s="94"/>
      <c r="X18" s="94"/>
      <c r="Y18" s="94"/>
      <c r="Z18" s="94"/>
      <c r="AA18" s="94"/>
      <c r="AB18" s="94"/>
    </row>
    <row r="19" spans="2:28" ht="14.25" customHeight="1" x14ac:dyDescent="0.3">
      <c r="D19" s="98"/>
      <c r="E19" s="98"/>
      <c r="F19" s="98"/>
      <c r="G19" s="98"/>
      <c r="H19" s="98"/>
      <c r="I19" s="98"/>
      <c r="M19" s="100"/>
      <c r="N19" s="100"/>
      <c r="O19" s="100"/>
      <c r="P19" s="100"/>
      <c r="Q19" s="100"/>
      <c r="R19" s="100"/>
      <c r="U19" s="94"/>
      <c r="V19" s="94"/>
      <c r="W19" s="94"/>
      <c r="X19" s="94"/>
      <c r="Y19" s="94"/>
      <c r="Z19" s="94"/>
      <c r="AA19" s="94"/>
      <c r="AB19" s="94"/>
    </row>
    <row r="20" spans="2:28" ht="14.25" customHeight="1" x14ac:dyDescent="0.3">
      <c r="D20" s="47"/>
      <c r="E20" s="47"/>
      <c r="F20" s="47"/>
      <c r="G20" s="47"/>
      <c r="H20" s="47"/>
      <c r="I20" s="47"/>
      <c r="M20" s="44"/>
      <c r="N20" s="44"/>
      <c r="O20" s="44"/>
      <c r="P20" s="44"/>
      <c r="Q20" s="44"/>
      <c r="R20" s="44"/>
      <c r="U20" s="94"/>
      <c r="V20" s="94"/>
      <c r="W20" s="94"/>
      <c r="X20" s="94"/>
      <c r="Y20" s="94"/>
      <c r="Z20" s="94"/>
      <c r="AA20" s="94"/>
      <c r="AB20" s="94"/>
    </row>
    <row r="21" spans="2:28" ht="14.25" customHeight="1" x14ac:dyDescent="0.3">
      <c r="D21" s="47"/>
      <c r="E21" s="47"/>
      <c r="F21" s="47"/>
      <c r="G21" s="47"/>
      <c r="H21" s="47"/>
      <c r="I21" s="47"/>
      <c r="M21" s="44"/>
      <c r="N21" s="44"/>
      <c r="O21" s="44"/>
      <c r="P21" s="44"/>
      <c r="Q21" s="44"/>
      <c r="R21" s="44"/>
      <c r="U21" s="94"/>
      <c r="V21" s="94"/>
      <c r="W21" s="94"/>
      <c r="X21" s="94"/>
      <c r="Y21" s="94"/>
      <c r="Z21" s="94"/>
      <c r="AA21" s="94"/>
      <c r="AB21" s="94"/>
    </row>
    <row r="22" spans="2:28" x14ac:dyDescent="0.3">
      <c r="U22" s="94"/>
      <c r="V22" s="94"/>
      <c r="W22" s="94"/>
      <c r="X22" s="94"/>
      <c r="Y22" s="94"/>
      <c r="Z22" s="94"/>
      <c r="AA22" s="94"/>
      <c r="AB22" s="94"/>
    </row>
    <row r="23" spans="2:28" ht="14.25" customHeight="1" x14ac:dyDescent="0.3">
      <c r="D23" s="102" t="s">
        <v>10</v>
      </c>
      <c r="E23" s="102"/>
      <c r="F23" s="102"/>
      <c r="G23" s="102"/>
      <c r="H23" s="102"/>
      <c r="I23" s="102"/>
      <c r="M23" s="102" t="s">
        <v>11</v>
      </c>
      <c r="N23" s="102"/>
      <c r="O23" s="102"/>
      <c r="P23" s="102"/>
      <c r="Q23" s="102"/>
      <c r="R23" s="102"/>
      <c r="U23" s="94"/>
      <c r="V23" s="94"/>
      <c r="W23" s="94"/>
      <c r="X23" s="94"/>
      <c r="Y23" s="94"/>
      <c r="Z23" s="94"/>
      <c r="AA23" s="94"/>
      <c r="AB23" s="94"/>
    </row>
    <row r="24" spans="2:28" ht="15" customHeight="1" x14ac:dyDescent="0.3">
      <c r="D24" s="102"/>
      <c r="E24" s="102"/>
      <c r="F24" s="102"/>
      <c r="G24" s="102"/>
      <c r="H24" s="102"/>
      <c r="I24" s="102"/>
      <c r="M24" s="102"/>
      <c r="N24" s="102"/>
      <c r="O24" s="102"/>
      <c r="P24" s="102"/>
      <c r="Q24" s="102"/>
      <c r="R24" s="102"/>
      <c r="U24" s="94"/>
      <c r="V24" s="94"/>
      <c r="W24" s="94"/>
      <c r="X24" s="94"/>
      <c r="Y24" s="94"/>
      <c r="Z24" s="94"/>
      <c r="AA24" s="94"/>
      <c r="AB24" s="94"/>
    </row>
    <row r="25" spans="2:28" ht="15" customHeight="1" x14ac:dyDescent="0.3">
      <c r="D25" s="101" t="s">
        <v>94</v>
      </c>
      <c r="E25" s="101"/>
      <c r="F25" s="101" t="s">
        <v>95</v>
      </c>
      <c r="G25" s="101"/>
      <c r="H25" s="101" t="s">
        <v>27</v>
      </c>
      <c r="I25" s="101"/>
      <c r="M25" s="101" t="s">
        <v>94</v>
      </c>
      <c r="N25" s="101"/>
      <c r="O25" s="101" t="s">
        <v>95</v>
      </c>
      <c r="P25" s="101"/>
      <c r="Q25" s="101" t="s">
        <v>27</v>
      </c>
      <c r="R25" s="101"/>
      <c r="U25" s="94"/>
      <c r="V25" s="94"/>
      <c r="W25" s="94"/>
      <c r="X25" s="94"/>
      <c r="Y25" s="94"/>
      <c r="Z25" s="94"/>
      <c r="AA25" s="94"/>
      <c r="AB25" s="94"/>
    </row>
    <row r="26" spans="2:28" ht="15" customHeight="1" x14ac:dyDescent="0.3">
      <c r="D26" s="103">
        <f ca="1">OFFSET(Workbook!$CT$4,5+data!$C$30,6+(data!$C$25-1)*22)</f>
        <v>2.1085318205992412E-3</v>
      </c>
      <c r="E26" s="104"/>
      <c r="F26" s="103">
        <f ca="1">OFFSET(Workbook!$CT$4,4+data!$C$30,6+(data!$C$25-1)*22)</f>
        <v>2.0747764551323545E-3</v>
      </c>
      <c r="G26" s="104"/>
      <c r="H26" s="107">
        <f ca="1">IFERROR(D26/F26-1,0)</f>
        <v>1.6269398750591302E-2</v>
      </c>
      <c r="I26" s="108"/>
      <c r="J26"/>
      <c r="M26" s="111">
        <f ca="1">OFFSET(Workbook!$CT$4,5+data!$C$30,7+(data!$C$25-1)*22)</f>
        <v>0.2207580782674832</v>
      </c>
      <c r="N26" s="112"/>
      <c r="O26" s="111">
        <f ca="1">OFFSET(Workbook!$CT$4,4+data!$C$30,7+(data!$C$25-1)*22)</f>
        <v>0.22767203941471223</v>
      </c>
      <c r="P26" s="112"/>
      <c r="Q26" s="107" t="str">
        <f ca="1">IFERROR(ROUND(100*(M26-O26),1)&amp;" p.p.",0)</f>
        <v>-0.7 p.p.</v>
      </c>
      <c r="R26" s="108"/>
      <c r="U26" s="94"/>
      <c r="V26" s="94"/>
      <c r="W26" s="94"/>
      <c r="X26" s="94"/>
      <c r="Y26" s="94"/>
      <c r="Z26" s="94"/>
      <c r="AA26" s="94"/>
      <c r="AB26" s="94"/>
    </row>
    <row r="27" spans="2:28" ht="15" customHeight="1" x14ac:dyDescent="0.3">
      <c r="B27"/>
      <c r="D27" s="103"/>
      <c r="E27" s="104"/>
      <c r="F27" s="103"/>
      <c r="G27" s="104"/>
      <c r="H27" s="107"/>
      <c r="I27" s="108"/>
      <c r="K27"/>
      <c r="M27" s="111"/>
      <c r="N27" s="112"/>
      <c r="O27" s="111"/>
      <c r="P27" s="112"/>
      <c r="Q27" s="107"/>
      <c r="R27" s="108"/>
      <c r="U27" s="94"/>
      <c r="V27" s="94"/>
      <c r="W27" s="94"/>
      <c r="X27" s="94"/>
      <c r="Y27" s="94"/>
      <c r="Z27" s="94"/>
      <c r="AA27" s="94"/>
      <c r="AB27" s="94"/>
    </row>
    <row r="28" spans="2:28" ht="15" customHeight="1" x14ac:dyDescent="0.3">
      <c r="D28" s="103"/>
      <c r="E28" s="104"/>
      <c r="F28" s="103"/>
      <c r="G28" s="104"/>
      <c r="H28" s="107"/>
      <c r="I28" s="108"/>
      <c r="J28"/>
      <c r="M28" s="111"/>
      <c r="N28" s="112"/>
      <c r="O28" s="111"/>
      <c r="P28" s="112"/>
      <c r="Q28" s="107"/>
      <c r="R28" s="108"/>
      <c r="U28" s="94"/>
      <c r="V28" s="94"/>
      <c r="W28" s="94"/>
      <c r="X28" s="94"/>
      <c r="Y28" s="94"/>
      <c r="Z28" s="94"/>
      <c r="AA28" s="94"/>
      <c r="AB28" s="94"/>
    </row>
    <row r="29" spans="2:28" ht="15" customHeight="1" x14ac:dyDescent="0.3">
      <c r="D29" s="109" t="s">
        <v>30</v>
      </c>
      <c r="E29" s="109"/>
      <c r="F29" s="109"/>
      <c r="G29" s="109"/>
      <c r="H29" s="109"/>
      <c r="I29" s="109"/>
      <c r="M29" s="110" t="s">
        <v>31</v>
      </c>
      <c r="N29" s="110"/>
      <c r="O29" s="110"/>
      <c r="P29" s="110"/>
      <c r="Q29" s="110"/>
      <c r="R29" s="110"/>
      <c r="U29" s="94"/>
      <c r="V29" s="94"/>
      <c r="W29" s="94"/>
      <c r="X29" s="94"/>
      <c r="Y29" s="94"/>
      <c r="Z29" s="94"/>
      <c r="AA29" s="94"/>
      <c r="AB29" s="94"/>
    </row>
    <row r="30" spans="2:28" ht="15" customHeight="1" x14ac:dyDescent="0.3">
      <c r="D30" s="109"/>
      <c r="E30" s="109"/>
      <c r="F30" s="109"/>
      <c r="G30" s="109"/>
      <c r="H30" s="109"/>
      <c r="I30" s="109"/>
      <c r="M30" s="110"/>
      <c r="N30" s="110"/>
      <c r="O30" s="110"/>
      <c r="P30" s="110"/>
      <c r="Q30" s="110"/>
      <c r="R30" s="110"/>
      <c r="U30" s="94"/>
      <c r="V30" s="94"/>
      <c r="W30" s="94"/>
      <c r="X30" s="94"/>
      <c r="Y30" s="94"/>
      <c r="Z30" s="94"/>
      <c r="AA30" s="94"/>
      <c r="AB30" s="94"/>
    </row>
    <row r="31" spans="2:28" ht="15" customHeight="1" x14ac:dyDescent="0.3">
      <c r="D31"/>
      <c r="E31"/>
      <c r="F31"/>
      <c r="G31"/>
      <c r="H31"/>
      <c r="I31"/>
      <c r="M31"/>
      <c r="N31"/>
      <c r="O31"/>
      <c r="P31"/>
      <c r="Q31"/>
      <c r="R31"/>
      <c r="U31" s="94"/>
      <c r="V31" s="94"/>
      <c r="W31" s="94"/>
      <c r="X31" s="94"/>
      <c r="Y31" s="94"/>
      <c r="Z31" s="94"/>
      <c r="AA31" s="94"/>
      <c r="AB31" s="94"/>
    </row>
    <row r="32" spans="2:28" ht="15" customHeight="1" x14ac:dyDescent="0.3">
      <c r="D32"/>
      <c r="E32"/>
      <c r="F32"/>
      <c r="G32"/>
      <c r="H32"/>
      <c r="I32"/>
      <c r="M32"/>
      <c r="N32"/>
      <c r="O32"/>
      <c r="P32"/>
      <c r="Q32"/>
      <c r="R32"/>
      <c r="U32" s="94"/>
      <c r="V32" s="94"/>
      <c r="W32" s="94"/>
      <c r="X32" s="94"/>
      <c r="Y32" s="94"/>
      <c r="Z32" s="94"/>
      <c r="AA32" s="94"/>
      <c r="AB32" s="94"/>
    </row>
    <row r="33" spans="1:29" ht="15" customHeight="1" x14ac:dyDescent="0.3">
      <c r="D33"/>
      <c r="E33"/>
      <c r="F33"/>
      <c r="G33"/>
      <c r="H33"/>
      <c r="I33"/>
      <c r="M33"/>
      <c r="N33"/>
      <c r="O33"/>
      <c r="P33"/>
      <c r="Q33"/>
      <c r="R33"/>
      <c r="U33" s="94"/>
      <c r="V33" s="94"/>
      <c r="W33" s="94"/>
      <c r="X33" s="94"/>
      <c r="Y33" s="94"/>
      <c r="Z33" s="94"/>
      <c r="AA33" s="94"/>
      <c r="AB33" s="94"/>
    </row>
    <row r="34" spans="1:29" ht="15" customHeight="1" x14ac:dyDescent="0.3">
      <c r="D34" s="102" t="s">
        <v>12</v>
      </c>
      <c r="E34" s="102"/>
      <c r="F34" s="102"/>
      <c r="G34" s="102"/>
      <c r="H34" s="102"/>
      <c r="I34" s="102"/>
      <c r="M34" s="102" t="s">
        <v>13</v>
      </c>
      <c r="N34" s="102"/>
      <c r="O34" s="102"/>
      <c r="P34" s="102"/>
      <c r="Q34" s="102"/>
      <c r="R34" s="102"/>
      <c r="U34" s="94"/>
      <c r="V34" s="94"/>
      <c r="W34" s="94"/>
      <c r="X34" s="94"/>
      <c r="Y34" s="94"/>
      <c r="Z34" s="94"/>
      <c r="AA34" s="94"/>
      <c r="AB34" s="94"/>
    </row>
    <row r="35" spans="1:29" ht="15" customHeight="1" x14ac:dyDescent="0.3">
      <c r="D35" s="102"/>
      <c r="E35" s="102"/>
      <c r="F35" s="102"/>
      <c r="G35" s="102"/>
      <c r="H35" s="102"/>
      <c r="I35" s="102"/>
      <c r="M35" s="102"/>
      <c r="N35" s="102"/>
      <c r="O35" s="102"/>
      <c r="P35" s="102"/>
      <c r="Q35" s="102"/>
      <c r="R35" s="102"/>
      <c r="U35" s="94"/>
      <c r="V35" s="94"/>
      <c r="W35" s="94"/>
      <c r="X35" s="94"/>
      <c r="Y35" s="94"/>
      <c r="Z35" s="94"/>
      <c r="AA35" s="94"/>
      <c r="AB35" s="94"/>
    </row>
    <row r="36" spans="1:29" ht="15" customHeight="1" x14ac:dyDescent="0.3">
      <c r="D36" s="101" t="s">
        <v>94</v>
      </c>
      <c r="E36" s="101"/>
      <c r="F36" s="101" t="s">
        <v>95</v>
      </c>
      <c r="G36" s="101"/>
      <c r="H36" s="101" t="s">
        <v>27</v>
      </c>
      <c r="I36" s="101"/>
      <c r="M36" s="101" t="s">
        <v>94</v>
      </c>
      <c r="N36" s="101"/>
      <c r="O36" s="101" t="s">
        <v>95</v>
      </c>
      <c r="P36" s="101"/>
      <c r="Q36" s="101" t="s">
        <v>27</v>
      </c>
      <c r="R36" s="101"/>
      <c r="U36" s="94"/>
      <c r="V36" s="94"/>
      <c r="W36" s="94"/>
      <c r="X36" s="94"/>
      <c r="Y36" s="94"/>
      <c r="Z36" s="94"/>
      <c r="AA36" s="94"/>
      <c r="AB36" s="94"/>
    </row>
    <row r="37" spans="1:29" ht="15" customHeight="1" x14ac:dyDescent="0.3">
      <c r="D37" s="105">
        <f ca="1">OFFSET(Workbook!$CT$4,5+data!$C$30,4+(data!$C$25-1)*22)</f>
        <v>188</v>
      </c>
      <c r="E37" s="106"/>
      <c r="F37" s="105">
        <f ca="1">OFFSET(Workbook!$CT$4,4+data!$C$30,4+(data!$C$25-1)*22)</f>
        <v>173</v>
      </c>
      <c r="G37" s="106"/>
      <c r="H37" s="107">
        <f ca="1">IFERROR(D37/F37-1,0)</f>
        <v>8.6705202312138629E-2</v>
      </c>
      <c r="I37" s="108"/>
      <c r="M37" s="111">
        <f ca="1">OFFSET(Workbook!$CT$4,5+data!$C$30,5+(data!$C$25-1)*22)</f>
        <v>0.30519480519480519</v>
      </c>
      <c r="N37" s="112"/>
      <c r="O37" s="111">
        <f ca="1">OFFSET(Workbook!$CT$4,4+data!$C$30,5+(data!$C$25-1)*22)</f>
        <v>0.30191972076788831</v>
      </c>
      <c r="P37" s="112"/>
      <c r="Q37" s="107" t="str">
        <f ca="1">IFERROR(ROUND(100*(M37-O37),1)&amp;" p.p.",0)</f>
        <v>0.3 p.p.</v>
      </c>
      <c r="R37" s="108"/>
      <c r="U37" s="94"/>
      <c r="V37" s="94"/>
      <c r="W37" s="94"/>
      <c r="X37" s="94"/>
      <c r="Y37" s="94"/>
      <c r="Z37" s="94"/>
      <c r="AA37" s="94"/>
      <c r="AB37" s="94"/>
    </row>
    <row r="38" spans="1:29" ht="15" customHeight="1" x14ac:dyDescent="0.3">
      <c r="D38" s="105"/>
      <c r="E38" s="106"/>
      <c r="F38" s="105"/>
      <c r="G38" s="106"/>
      <c r="H38" s="107"/>
      <c r="I38" s="108"/>
      <c r="M38" s="111"/>
      <c r="N38" s="112"/>
      <c r="O38" s="111"/>
      <c r="P38" s="112"/>
      <c r="Q38" s="107"/>
      <c r="R38" s="108"/>
      <c r="U38" s="94"/>
      <c r="V38" s="94"/>
      <c r="W38" s="94"/>
      <c r="X38" s="94"/>
      <c r="Y38" s="94"/>
      <c r="Z38" s="94"/>
      <c r="AA38" s="94"/>
      <c r="AB38" s="94"/>
    </row>
    <row r="39" spans="1:29" ht="15" customHeight="1" x14ac:dyDescent="0.3">
      <c r="D39" s="105"/>
      <c r="E39" s="106"/>
      <c r="F39" s="105"/>
      <c r="G39" s="106"/>
      <c r="H39" s="107"/>
      <c r="I39" s="108"/>
      <c r="M39" s="111"/>
      <c r="N39" s="112"/>
      <c r="O39" s="111"/>
      <c r="P39" s="112"/>
      <c r="Q39" s="107"/>
      <c r="R39" s="108"/>
      <c r="U39" s="94"/>
      <c r="V39" s="94"/>
      <c r="W39" s="94"/>
      <c r="X39" s="94"/>
      <c r="Y39" s="94"/>
      <c r="Z39" s="94"/>
      <c r="AA39" s="94"/>
      <c r="AB39" s="94"/>
    </row>
    <row r="40" spans="1:29" ht="15" customHeight="1" x14ac:dyDescent="0.3">
      <c r="D40" s="109" t="s">
        <v>45</v>
      </c>
      <c r="E40" s="109"/>
      <c r="F40" s="109"/>
      <c r="G40" s="109"/>
      <c r="H40" s="109"/>
      <c r="I40" s="109"/>
      <c r="M40" s="110" t="s">
        <v>46</v>
      </c>
      <c r="N40" s="110"/>
      <c r="O40" s="110"/>
      <c r="P40" s="110"/>
      <c r="Q40" s="110"/>
      <c r="R40" s="110"/>
      <c r="U40" s="110"/>
      <c r="V40" s="110"/>
      <c r="W40" s="110"/>
      <c r="X40" s="110"/>
      <c r="Y40" s="110"/>
      <c r="Z40" s="110"/>
      <c r="AA40" s="110"/>
      <c r="AB40" s="110"/>
    </row>
    <row r="41" spans="1:29" ht="15" customHeight="1" x14ac:dyDescent="0.3">
      <c r="D41" s="109"/>
      <c r="E41" s="109"/>
      <c r="F41" s="109"/>
      <c r="G41" s="109"/>
      <c r="H41" s="109"/>
      <c r="I41" s="109"/>
      <c r="M41" s="110"/>
      <c r="N41" s="110"/>
      <c r="O41" s="110"/>
      <c r="P41" s="110"/>
      <c r="Q41" s="110"/>
      <c r="R41" s="110"/>
      <c r="U41" s="110"/>
      <c r="V41" s="110"/>
      <c r="W41" s="110"/>
      <c r="X41" s="110"/>
      <c r="Y41" s="110"/>
      <c r="Z41" s="110"/>
      <c r="AA41" s="110"/>
      <c r="AB41" s="110"/>
    </row>
    <row r="42" spans="1:29" ht="15" x14ac:dyDescent="0.3">
      <c r="D42" s="1"/>
      <c r="E42" s="1"/>
    </row>
    <row r="43" spans="1:29" ht="3.75" customHeight="1" x14ac:dyDescent="0.3">
      <c r="B43" s="39"/>
      <c r="C43" s="39"/>
      <c r="D43" s="40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6"/>
    </row>
    <row r="44" spans="1:29" customFormat="1" ht="14.4" x14ac:dyDescent="0.3"/>
    <row r="45" spans="1:29" customFormat="1" ht="18" x14ac:dyDescent="0.3">
      <c r="B45" s="96" t="s">
        <v>99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77"/>
    </row>
    <row r="46" spans="1:29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29" ht="15" customHeight="1" x14ac:dyDescent="0.3">
      <c r="A47"/>
      <c r="B47" s="92" t="s">
        <v>102</v>
      </c>
      <c r="C47" s="92"/>
      <c r="D47" s="92"/>
      <c r="E47" s="92"/>
      <c r="F47"/>
      <c r="G47"/>
      <c r="H47"/>
      <c r="I47"/>
      <c r="J47"/>
      <c r="K47"/>
      <c r="L47"/>
      <c r="M47"/>
      <c r="N47"/>
      <c r="O47"/>
      <c r="P47" s="92" t="s">
        <v>103</v>
      </c>
      <c r="Q47" s="92"/>
      <c r="R47" s="92"/>
      <c r="S47" s="92"/>
      <c r="T47"/>
      <c r="U47"/>
      <c r="V47"/>
      <c r="W47"/>
      <c r="X47"/>
      <c r="Y47"/>
      <c r="Z47"/>
      <c r="AA47"/>
      <c r="AB47"/>
      <c r="AC47"/>
    </row>
    <row r="48" spans="1:29" ht="15" customHeigh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ht="15" customHeigh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ht="15" customHeigh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ht="15" customHeigh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ht="15" customHeigh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ht="15" customHeigh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ht="15" customHeigh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5" customHeigh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ht="15" customHeigh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ht="15" customHeigh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ht="15" customHeigh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ht="15" customHeigh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ht="15" customHeigh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ht="15.75" customHeigh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ht="15.75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ht="15.6" x14ac:dyDescent="0.3">
      <c r="B63" s="92" t="s">
        <v>105</v>
      </c>
      <c r="C63" s="92"/>
      <c r="D63" s="92"/>
      <c r="E63" s="92"/>
      <c r="I63" s="92" t="s">
        <v>106</v>
      </c>
      <c r="J63" s="92"/>
      <c r="K63" s="92"/>
      <c r="L63" s="92"/>
      <c r="M63"/>
      <c r="N63"/>
      <c r="O63"/>
      <c r="P63" s="92" t="s">
        <v>104</v>
      </c>
      <c r="Q63" s="92"/>
      <c r="R63" s="92"/>
      <c r="S63" s="92"/>
      <c r="T63"/>
      <c r="U63"/>
      <c r="V63"/>
      <c r="W63"/>
      <c r="X63"/>
      <c r="Y63"/>
      <c r="Z63"/>
      <c r="AA63"/>
      <c r="AB63"/>
      <c r="AC63"/>
    </row>
    <row r="64" spans="1:29" ht="15" customHeight="1" x14ac:dyDescent="0.3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ht="15" customHeight="1" x14ac:dyDescent="0.3"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ht="15" customHeight="1" x14ac:dyDescent="0.3"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ht="15" customHeight="1" x14ac:dyDescent="0.3"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29" ht="15" customHeight="1" x14ac:dyDescent="0.3"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29" ht="15" customHeight="1" x14ac:dyDescent="0.3"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ht="15" customHeight="1" x14ac:dyDescent="0.3"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29" ht="15" customHeight="1" x14ac:dyDescent="0.3"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29" ht="15" customHeight="1" x14ac:dyDescent="0.3"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29" ht="14.4" x14ac:dyDescent="0.3">
      <c r="A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1:29" ht="14.4" x14ac:dyDescent="0.3">
      <c r="A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1:29" ht="15" customHeight="1" x14ac:dyDescent="0.3">
      <c r="A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1:29" ht="15" customHeight="1" x14ac:dyDescent="0.3">
      <c r="A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1:29" ht="15" customHeight="1" x14ac:dyDescent="0.3">
      <c r="A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29" ht="15" customHeight="1" x14ac:dyDescent="0.3">
      <c r="A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29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29" ht="15" x14ac:dyDescent="0.3">
      <c r="D80" s="1"/>
      <c r="E80" s="1"/>
    </row>
    <row r="81" spans="1:29" ht="3.75" customHeight="1" x14ac:dyDescent="0.3">
      <c r="B81" s="39"/>
      <c r="C81" s="39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6"/>
    </row>
    <row r="82" spans="1:29" customFormat="1" ht="14.4" x14ac:dyDescent="0.3"/>
    <row r="83" spans="1:29" customFormat="1" ht="15.6" x14ac:dyDescent="0.3">
      <c r="B83" s="96" t="s">
        <v>100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</row>
    <row r="84" spans="1:29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  <row r="85" spans="1:29" ht="15" customHeight="1" x14ac:dyDescent="0.3">
      <c r="A85"/>
      <c r="B85" s="92" t="s">
        <v>102</v>
      </c>
      <c r="C85" s="92"/>
      <c r="D85" s="92"/>
      <c r="E85" s="92"/>
      <c r="F85"/>
      <c r="G85"/>
      <c r="H85"/>
      <c r="I85"/>
      <c r="J85"/>
      <c r="K85"/>
      <c r="L85"/>
      <c r="M85"/>
      <c r="N85"/>
      <c r="O85"/>
      <c r="P85" s="92" t="s">
        <v>103</v>
      </c>
      <c r="Q85" s="92"/>
      <c r="R85" s="92"/>
      <c r="S85" s="92"/>
      <c r="T85"/>
      <c r="U85"/>
      <c r="V85"/>
      <c r="W85"/>
      <c r="X85"/>
      <c r="Y85"/>
      <c r="Z85"/>
      <c r="AA85"/>
      <c r="AB85"/>
      <c r="AC85"/>
    </row>
    <row r="86" spans="1:29" ht="15" customHeigh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ht="15" customHeigh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ht="15" customHeigh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  <row r="89" spans="1:29" ht="15" customHeigh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 spans="1:29" ht="15" customHeigh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</row>
    <row r="91" spans="1:29" ht="15" customHeigh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</row>
    <row r="92" spans="1:29" ht="15" customHeigh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</row>
    <row r="93" spans="1:29" ht="15" customHeigh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</row>
    <row r="94" spans="1:29" ht="15" customHeigh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</row>
    <row r="95" spans="1:29" ht="15" customHeigh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</row>
    <row r="96" spans="1:29" ht="15" customHeigh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</row>
    <row r="97" spans="1:29" ht="15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</row>
    <row r="98" spans="1:29" ht="15" customHeigh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 spans="1:29" ht="15.75" customHeigh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</row>
    <row r="100" spans="1:29" ht="15.75" customHeigh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ht="15" x14ac:dyDescent="0.3">
      <c r="D101" s="1"/>
      <c r="E101" s="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</row>
    <row r="102" spans="1:29" ht="15" customHeight="1" x14ac:dyDescent="0.3">
      <c r="B102" s="92" t="s">
        <v>105</v>
      </c>
      <c r="C102" s="92"/>
      <c r="D102" s="92"/>
      <c r="E102" s="92"/>
      <c r="F102"/>
      <c r="G102"/>
      <c r="H102"/>
      <c r="I102" s="92" t="s">
        <v>106</v>
      </c>
      <c r="J102" s="92"/>
      <c r="K102" s="92"/>
      <c r="L102" s="92"/>
      <c r="M102"/>
      <c r="N102"/>
      <c r="O102"/>
      <c r="P102" s="92" t="s">
        <v>104</v>
      </c>
      <c r="Q102" s="92"/>
      <c r="R102" s="92"/>
      <c r="S102" s="92"/>
      <c r="T102"/>
      <c r="U102"/>
      <c r="V102"/>
      <c r="W102"/>
      <c r="X102"/>
      <c r="Y102"/>
      <c r="Z102"/>
      <c r="AA102"/>
      <c r="AB102"/>
      <c r="AC102"/>
    </row>
    <row r="103" spans="1:29" ht="15" customHeight="1" x14ac:dyDescent="0.3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</row>
    <row r="104" spans="1:29" ht="15" customHeight="1" x14ac:dyDescent="0.3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</row>
    <row r="105" spans="1:29" ht="15" customHeight="1" x14ac:dyDescent="0.3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</row>
    <row r="106" spans="1:29" ht="15" customHeight="1" x14ac:dyDescent="0.3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</row>
    <row r="107" spans="1:29" ht="15" customHeight="1" x14ac:dyDescent="0.3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</row>
    <row r="108" spans="1:29" ht="15" customHeight="1" x14ac:dyDescent="0.3"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</row>
    <row r="109" spans="1:29" ht="15" customHeight="1" x14ac:dyDescent="0.3"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</row>
    <row r="110" spans="1:29" ht="15" customHeight="1" x14ac:dyDescent="0.3"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</row>
    <row r="111" spans="1:29" ht="14.4" x14ac:dyDescent="0.3">
      <c r="A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ht="14.4" x14ac:dyDescent="0.3">
      <c r="A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</row>
    <row r="113" spans="1:29" ht="15" customHeight="1" x14ac:dyDescent="0.3">
      <c r="A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</row>
    <row r="114" spans="1:29" ht="15" customHeight="1" x14ac:dyDescent="0.3">
      <c r="A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</row>
    <row r="115" spans="1:29" ht="15" customHeight="1" x14ac:dyDescent="0.3">
      <c r="A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</row>
    <row r="116" spans="1:29" ht="15" customHeight="1" x14ac:dyDescent="0.3">
      <c r="A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</row>
    <row r="117" spans="1:29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</row>
    <row r="118" spans="1:29" ht="15" x14ac:dyDescent="0.3">
      <c r="D118" s="1"/>
      <c r="E118" s="1"/>
    </row>
    <row r="119" spans="1:29" ht="3.75" customHeight="1" x14ac:dyDescent="0.3">
      <c r="B119" s="39"/>
      <c r="C119" s="39"/>
      <c r="D119" s="40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6"/>
    </row>
    <row r="120" spans="1:29" customFormat="1" ht="14.4" x14ac:dyDescent="0.3"/>
    <row r="121" spans="1:29" customFormat="1" ht="15.6" x14ac:dyDescent="0.3">
      <c r="B121" s="96" t="s">
        <v>101</v>
      </c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</row>
    <row r="122" spans="1:29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</row>
    <row r="123" spans="1:29" ht="15" customHeight="1" x14ac:dyDescent="0.3">
      <c r="A123"/>
      <c r="B123" s="92" t="s">
        <v>102</v>
      </c>
      <c r="C123" s="92"/>
      <c r="D123" s="92"/>
      <c r="E123" s="92"/>
      <c r="F123"/>
      <c r="G123"/>
      <c r="H123"/>
      <c r="I123"/>
      <c r="J123"/>
      <c r="K123"/>
      <c r="L123"/>
      <c r="M123"/>
      <c r="N123"/>
      <c r="O123"/>
      <c r="P123" s="92" t="s">
        <v>103</v>
      </c>
      <c r="Q123" s="92"/>
      <c r="R123" s="92"/>
      <c r="S123" s="92"/>
      <c r="T123"/>
      <c r="U123"/>
      <c r="V123"/>
      <c r="W123"/>
      <c r="X123"/>
      <c r="Y123"/>
      <c r="Z123"/>
      <c r="AA123"/>
      <c r="AB123"/>
      <c r="AC123"/>
    </row>
    <row r="124" spans="1:29" ht="15" customHeigh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 ht="15" customHeigh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</row>
    <row r="126" spans="1:29" ht="15" customHeigh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</row>
    <row r="127" spans="1:29" ht="15" customHeigh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</row>
    <row r="128" spans="1:29" ht="15" customHeigh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</row>
    <row r="129" spans="1:29" ht="15" customHeigh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</row>
    <row r="130" spans="1:29" ht="15" customHeigh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</row>
    <row r="131" spans="1:29" ht="15" customHeigh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</row>
    <row r="132" spans="1:29" ht="15" customHeigh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</row>
    <row r="133" spans="1:29" ht="15" customHeigh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1:29" ht="15" customHeigh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1:29" ht="15" customHeigh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1:29" ht="15" customHeigh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1:29" ht="15.75" customHeigh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</row>
    <row r="138" spans="1:29" ht="15.75" customHeigh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</row>
    <row r="139" spans="1:29" ht="15.6" x14ac:dyDescent="0.3">
      <c r="B139" s="92" t="s">
        <v>105</v>
      </c>
      <c r="C139" s="92"/>
      <c r="D139" s="92"/>
      <c r="E139" s="92"/>
      <c r="I139" s="92" t="s">
        <v>106</v>
      </c>
      <c r="J139" s="92"/>
      <c r="K139" s="92"/>
      <c r="L139" s="92"/>
      <c r="M139"/>
      <c r="N139"/>
      <c r="O139"/>
      <c r="P139" s="92" t="s">
        <v>104</v>
      </c>
      <c r="Q139" s="92"/>
      <c r="R139" s="92"/>
      <c r="S139" s="92"/>
      <c r="T139"/>
      <c r="U139"/>
      <c r="V139"/>
      <c r="W139"/>
      <c r="X139"/>
      <c r="Y139"/>
      <c r="Z139"/>
      <c r="AA139"/>
      <c r="AB139"/>
      <c r="AC139"/>
    </row>
    <row r="140" spans="1:29" ht="15" customHeight="1" x14ac:dyDescent="0.3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1:29" ht="15" customHeight="1" x14ac:dyDescent="0.3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</row>
    <row r="142" spans="1:29" ht="15" customHeight="1" x14ac:dyDescent="0.3"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</row>
    <row r="143" spans="1:29" ht="15" customHeight="1" x14ac:dyDescent="0.3"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</row>
    <row r="144" spans="1:29" ht="15" customHeight="1" x14ac:dyDescent="0.3"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</row>
    <row r="145" spans="1:29" ht="15" customHeight="1" x14ac:dyDescent="0.3"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</row>
    <row r="146" spans="1:29" ht="15" customHeight="1" x14ac:dyDescent="0.3"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</row>
    <row r="147" spans="1:29" ht="15" customHeight="1" x14ac:dyDescent="0.3"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</row>
    <row r="148" spans="1:29" ht="15" customHeight="1" x14ac:dyDescent="0.3"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</row>
    <row r="149" spans="1:29" ht="14.4" x14ac:dyDescent="0.3">
      <c r="A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1:29" ht="14.4" x14ac:dyDescent="0.3">
      <c r="A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</row>
    <row r="151" spans="1:29" ht="15" customHeight="1" x14ac:dyDescent="0.3">
      <c r="A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</row>
    <row r="152" spans="1:29" ht="15" customHeight="1" x14ac:dyDescent="0.3">
      <c r="A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</row>
    <row r="153" spans="1:29" ht="15" customHeight="1" x14ac:dyDescent="0.3">
      <c r="A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</row>
    <row r="154" spans="1:29" ht="15" customHeight="1" x14ac:dyDescent="0.3">
      <c r="A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</row>
    <row r="155" spans="1:29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</row>
    <row r="156" spans="1:29" ht="14.4" hidden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ht="14.4" hidden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</row>
    <row r="158" spans="1:29" ht="14.4" hidden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 ht="14.4" hidden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</row>
    <row r="160" spans="1:29" ht="14.4" hidden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</row>
    <row r="161" spans="1:29" ht="14.4" hidden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</row>
    <row r="162" spans="1:29" ht="14.4" hidden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</row>
    <row r="163" spans="1:29" ht="14.4" hidden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</row>
    <row r="164" spans="1:29" ht="14.4" hidden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</row>
    <row r="165" spans="1:29" ht="14.4" hidden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</row>
    <row r="166" spans="1:29" ht="14.4" hidden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</row>
    <row r="167" spans="1:29" ht="14.4" hidden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</row>
    <row r="168" spans="1:29" ht="14.4" hidden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</row>
    <row r="169" spans="1:29" ht="14.4" hidden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</row>
    <row r="170" spans="1:29" ht="14.4" hidden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</row>
    <row r="171" spans="1:29" ht="14.4" hidden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</row>
    <row r="172" spans="1:29" ht="14.4" hidden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</row>
    <row r="173" spans="1:29" ht="14.4" hidden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</row>
    <row r="174" spans="1:29" ht="14.4" hidden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</row>
    <row r="175" spans="1:29" ht="14.4" hidden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</row>
    <row r="176" spans="1:29" ht="14.4" hidden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</row>
    <row r="177" spans="1:29" ht="14.4" hidden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</row>
    <row r="178" spans="1:29" ht="14.4" hidden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</row>
    <row r="179" spans="1:29" ht="14.4" hidden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</row>
    <row r="180" spans="1:29" ht="14.4" hidden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</row>
    <row r="181" spans="1:29" ht="14.4" hidden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</row>
    <row r="182" spans="1:29" ht="14.4" hidden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29" ht="14.4" hidden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</row>
    <row r="185" spans="1:29" ht="14.4" hidden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</row>
    <row r="186" spans="1:29" ht="14.4" hidden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</row>
    <row r="187" spans="1:29" ht="14.4" hidden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</row>
    <row r="188" spans="1:29" ht="14.4" hidden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</row>
    <row r="189" spans="1:29" ht="14.4" hidden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</row>
    <row r="190" spans="1:29" ht="15" hidden="1" x14ac:dyDescent="0.3">
      <c r="D190" s="1"/>
      <c r="E190" s="1"/>
    </row>
    <row r="191" spans="1:29" ht="15" hidden="1" x14ac:dyDescent="0.3">
      <c r="D191" s="1"/>
      <c r="E191" s="1"/>
    </row>
    <row r="192" spans="1:29" ht="15" hidden="1" x14ac:dyDescent="0.3">
      <c r="D192" s="1"/>
      <c r="E192" s="1"/>
    </row>
    <row r="193" spans="4:5" ht="15" hidden="1" x14ac:dyDescent="0.3">
      <c r="D193" s="1"/>
      <c r="E193" s="1"/>
    </row>
    <row r="194" spans="4:5" ht="15" hidden="1" x14ac:dyDescent="0.3">
      <c r="D194" s="1"/>
      <c r="E194" s="1"/>
    </row>
    <row r="195" spans="4:5" ht="15" hidden="1" x14ac:dyDescent="0.3">
      <c r="D195" s="3"/>
      <c r="E195" s="1"/>
    </row>
    <row r="196" spans="4:5" ht="15" hidden="1" x14ac:dyDescent="0.3">
      <c r="D196" s="1"/>
      <c r="E196" s="1"/>
    </row>
    <row r="197" spans="4:5" ht="15" hidden="1" x14ac:dyDescent="0.3">
      <c r="D197" s="1"/>
      <c r="E197" s="1"/>
    </row>
    <row r="198" spans="4:5" ht="15" hidden="1" x14ac:dyDescent="0.3">
      <c r="D198" s="1"/>
      <c r="E198" s="1"/>
    </row>
    <row r="199" spans="4:5" ht="15" hidden="1" x14ac:dyDescent="0.3">
      <c r="D199" s="1"/>
      <c r="E199" s="1"/>
    </row>
    <row r="200" spans="4:5" ht="15" hidden="1" x14ac:dyDescent="0.3">
      <c r="D200" s="1"/>
      <c r="E200" s="1"/>
    </row>
    <row r="201" spans="4:5" ht="15" hidden="1" x14ac:dyDescent="0.3">
      <c r="D201" s="1"/>
      <c r="E201" s="1"/>
    </row>
    <row r="202" spans="4:5" ht="15" hidden="1" x14ac:dyDescent="0.3">
      <c r="D202" s="3"/>
      <c r="E202" s="1"/>
    </row>
    <row r="203" spans="4:5" ht="15" hidden="1" x14ac:dyDescent="0.3">
      <c r="D203" s="1"/>
      <c r="E203" s="1"/>
    </row>
    <row r="204" spans="4:5" ht="15" hidden="1" x14ac:dyDescent="0.3">
      <c r="D204" s="1"/>
      <c r="E204" s="1"/>
    </row>
    <row r="205" spans="4:5" ht="15" hidden="1" x14ac:dyDescent="0.3">
      <c r="D205" s="1"/>
      <c r="E205" s="1"/>
    </row>
    <row r="206" spans="4:5" ht="15" hidden="1" x14ac:dyDescent="0.3">
      <c r="D206" s="1"/>
      <c r="E206" s="1"/>
    </row>
    <row r="207" spans="4:5" ht="15" hidden="1" x14ac:dyDescent="0.3">
      <c r="D207" s="1"/>
      <c r="E207" s="1"/>
    </row>
    <row r="208" spans="4:5" ht="15" hidden="1" x14ac:dyDescent="0.3">
      <c r="D208" s="1"/>
      <c r="E208" s="1"/>
    </row>
    <row r="209" spans="4:5" ht="15" hidden="1" x14ac:dyDescent="0.3">
      <c r="D209" s="3"/>
      <c r="E209" s="1"/>
    </row>
    <row r="210" spans="4:5" ht="15" hidden="1" x14ac:dyDescent="0.3">
      <c r="D210" s="1"/>
      <c r="E210" s="1"/>
    </row>
    <row r="211" spans="4:5" ht="15" hidden="1" x14ac:dyDescent="0.3">
      <c r="D211" s="1"/>
      <c r="E211" s="1"/>
    </row>
    <row r="212" spans="4:5" ht="15" hidden="1" x14ac:dyDescent="0.3">
      <c r="D212" s="1"/>
      <c r="E212" s="1"/>
    </row>
    <row r="213" spans="4:5" ht="15" hidden="1" x14ac:dyDescent="0.3">
      <c r="D213" s="1"/>
      <c r="E213" s="1"/>
    </row>
    <row r="214" spans="4:5" ht="15" hidden="1" x14ac:dyDescent="0.3">
      <c r="D214" s="1"/>
      <c r="E214" s="1"/>
    </row>
    <row r="215" spans="4:5" ht="15" hidden="1" x14ac:dyDescent="0.3">
      <c r="D215" s="1"/>
      <c r="E215" s="1"/>
    </row>
    <row r="216" spans="4:5" ht="15" hidden="1" x14ac:dyDescent="0.3">
      <c r="D216" s="3"/>
      <c r="E216" s="1"/>
    </row>
    <row r="217" spans="4:5" ht="15" hidden="1" x14ac:dyDescent="0.3">
      <c r="D217" s="1"/>
      <c r="E217" s="1"/>
    </row>
    <row r="218" spans="4:5" ht="15" hidden="1" x14ac:dyDescent="0.3">
      <c r="D218" s="1"/>
      <c r="E218" s="1"/>
    </row>
    <row r="219" spans="4:5" ht="15" hidden="1" x14ac:dyDescent="0.3">
      <c r="D219" s="1"/>
      <c r="E219" s="1"/>
    </row>
    <row r="220" spans="4:5" ht="15" hidden="1" x14ac:dyDescent="0.3">
      <c r="D220" s="1"/>
      <c r="E220" s="1"/>
    </row>
    <row r="221" spans="4:5" ht="15" hidden="1" x14ac:dyDescent="0.3">
      <c r="D221" s="1"/>
      <c r="E221" s="1"/>
    </row>
    <row r="222" spans="4:5" ht="15" hidden="1" x14ac:dyDescent="0.3">
      <c r="D222" s="1"/>
      <c r="E222" s="1"/>
    </row>
    <row r="223" spans="4:5" ht="15" hidden="1" x14ac:dyDescent="0.3">
      <c r="D223" s="3"/>
      <c r="E223" s="1"/>
    </row>
    <row r="224" spans="4:5" ht="15" hidden="1" x14ac:dyDescent="0.3">
      <c r="D224" s="1"/>
      <c r="E224" s="1"/>
    </row>
    <row r="225" spans="4:5" ht="15" hidden="1" x14ac:dyDescent="0.3">
      <c r="D225" s="1"/>
      <c r="E225" s="1"/>
    </row>
    <row r="226" spans="4:5" ht="15" hidden="1" x14ac:dyDescent="0.3">
      <c r="D226" s="1"/>
      <c r="E226" s="1"/>
    </row>
    <row r="227" spans="4:5" ht="15" hidden="1" x14ac:dyDescent="0.3">
      <c r="D227" s="1"/>
      <c r="E227" s="1"/>
    </row>
    <row r="228" spans="4:5" ht="15" hidden="1" x14ac:dyDescent="0.3">
      <c r="D228" s="1"/>
      <c r="E228" s="1"/>
    </row>
    <row r="229" spans="4:5" ht="15" hidden="1" x14ac:dyDescent="0.3">
      <c r="D229" s="1"/>
      <c r="E229" s="1"/>
    </row>
    <row r="230" spans="4:5" ht="15" hidden="1" x14ac:dyDescent="0.3">
      <c r="D230" s="3"/>
      <c r="E230" s="1"/>
    </row>
    <row r="231" spans="4:5" ht="15" hidden="1" x14ac:dyDescent="0.3">
      <c r="D231" s="1"/>
      <c r="E231" s="1"/>
    </row>
    <row r="232" spans="4:5" ht="15" hidden="1" x14ac:dyDescent="0.3">
      <c r="D232" s="1"/>
      <c r="E232" s="1"/>
    </row>
    <row r="233" spans="4:5" ht="15" hidden="1" x14ac:dyDescent="0.3">
      <c r="D233" s="1"/>
      <c r="E233" s="1"/>
    </row>
    <row r="234" spans="4:5" ht="15" hidden="1" x14ac:dyDescent="0.3">
      <c r="D234" s="1"/>
      <c r="E234" s="1"/>
    </row>
    <row r="235" spans="4:5" ht="15" hidden="1" x14ac:dyDescent="0.3">
      <c r="D235" s="1"/>
      <c r="E235" s="1"/>
    </row>
    <row r="236" spans="4:5" ht="15" hidden="1" x14ac:dyDescent="0.3">
      <c r="D236" s="1"/>
      <c r="E236" s="1"/>
    </row>
    <row r="237" spans="4:5" ht="15" hidden="1" x14ac:dyDescent="0.3">
      <c r="D237" s="3"/>
      <c r="E237" s="1"/>
    </row>
    <row r="238" spans="4:5" ht="15" hidden="1" x14ac:dyDescent="0.3">
      <c r="D238" s="1"/>
      <c r="E238" s="1"/>
    </row>
    <row r="239" spans="4:5" ht="15" hidden="1" x14ac:dyDescent="0.3">
      <c r="D239" s="1"/>
      <c r="E239" s="1"/>
    </row>
    <row r="240" spans="4:5" ht="15" hidden="1" x14ac:dyDescent="0.3">
      <c r="D240" s="1"/>
      <c r="E240" s="1"/>
    </row>
    <row r="241" spans="4:5" ht="15" hidden="1" x14ac:dyDescent="0.3">
      <c r="D241" s="1"/>
      <c r="E241" s="1"/>
    </row>
    <row r="242" spans="4:5" ht="15" hidden="1" x14ac:dyDescent="0.3">
      <c r="D242" s="1"/>
      <c r="E242" s="1"/>
    </row>
    <row r="243" spans="4:5" ht="15" hidden="1" x14ac:dyDescent="0.3">
      <c r="D243" s="1"/>
      <c r="E243" s="1"/>
    </row>
    <row r="244" spans="4:5" ht="15" hidden="1" x14ac:dyDescent="0.3">
      <c r="D244" s="3"/>
      <c r="E244" s="1"/>
    </row>
    <row r="245" spans="4:5" ht="15" hidden="1" x14ac:dyDescent="0.3">
      <c r="D245" s="1"/>
      <c r="E245" s="1"/>
    </row>
    <row r="246" spans="4:5" ht="15" hidden="1" x14ac:dyDescent="0.3">
      <c r="D246" s="1"/>
      <c r="E246" s="1"/>
    </row>
    <row r="247" spans="4:5" ht="15" hidden="1" x14ac:dyDescent="0.3">
      <c r="D247" s="1"/>
      <c r="E247" s="1"/>
    </row>
    <row r="248" spans="4:5" ht="15" hidden="1" x14ac:dyDescent="0.3">
      <c r="D248" s="1"/>
      <c r="E248" s="1"/>
    </row>
    <row r="249" spans="4:5" ht="15" hidden="1" x14ac:dyDescent="0.3">
      <c r="D249" s="1"/>
      <c r="E249" s="1"/>
    </row>
    <row r="250" spans="4:5" ht="15" hidden="1" x14ac:dyDescent="0.3">
      <c r="D250" s="1"/>
      <c r="E250" s="1"/>
    </row>
    <row r="251" spans="4:5" ht="15" hidden="1" x14ac:dyDescent="0.3">
      <c r="D251" s="3"/>
      <c r="E251" s="1"/>
    </row>
    <row r="252" spans="4:5" ht="15" hidden="1" x14ac:dyDescent="0.3">
      <c r="D252" s="1"/>
      <c r="E252" s="1"/>
    </row>
    <row r="253" spans="4:5" ht="15" hidden="1" x14ac:dyDescent="0.3">
      <c r="D253" s="1"/>
      <c r="E253" s="1"/>
    </row>
    <row r="254" spans="4:5" ht="15" hidden="1" x14ac:dyDescent="0.3">
      <c r="D254" s="1"/>
      <c r="E254" s="1"/>
    </row>
    <row r="255" spans="4:5" ht="15" hidden="1" x14ac:dyDescent="0.3">
      <c r="D255" s="1"/>
      <c r="E255" s="1"/>
    </row>
    <row r="256" spans="4:5" ht="15" hidden="1" x14ac:dyDescent="0.3">
      <c r="D256" s="1"/>
      <c r="E256" s="1"/>
    </row>
    <row r="257" spans="4:5" ht="15" hidden="1" x14ac:dyDescent="0.3">
      <c r="D257" s="1"/>
      <c r="E257" s="1"/>
    </row>
    <row r="258" spans="4:5" ht="15" hidden="1" x14ac:dyDescent="0.3">
      <c r="D258" s="3"/>
      <c r="E258" s="1"/>
    </row>
    <row r="259" spans="4:5" ht="15" hidden="1" x14ac:dyDescent="0.3">
      <c r="D259" s="1"/>
      <c r="E259" s="1"/>
    </row>
    <row r="260" spans="4:5" ht="15" hidden="1" x14ac:dyDescent="0.3">
      <c r="D260" s="1"/>
      <c r="E260" s="1"/>
    </row>
    <row r="261" spans="4:5" ht="15" hidden="1" x14ac:dyDescent="0.3">
      <c r="D261" s="1"/>
      <c r="E261" s="1"/>
    </row>
    <row r="262" spans="4:5" ht="15" hidden="1" x14ac:dyDescent="0.3">
      <c r="D262" s="1"/>
      <c r="E262" s="1"/>
    </row>
    <row r="263" spans="4:5" ht="15" hidden="1" x14ac:dyDescent="0.3">
      <c r="D263" s="1"/>
      <c r="E263" s="1"/>
    </row>
    <row r="264" spans="4:5" ht="15" hidden="1" x14ac:dyDescent="0.3">
      <c r="D264" s="1"/>
      <c r="E264" s="1"/>
    </row>
    <row r="265" spans="4:5" ht="15" hidden="1" x14ac:dyDescent="0.3">
      <c r="D265" s="3"/>
      <c r="E265" s="1"/>
    </row>
    <row r="266" spans="4:5" ht="15" hidden="1" x14ac:dyDescent="0.3">
      <c r="D266" s="1"/>
      <c r="E266" s="1"/>
    </row>
    <row r="267" spans="4:5" ht="15" hidden="1" x14ac:dyDescent="0.3">
      <c r="D267" s="1"/>
      <c r="E267" s="1"/>
    </row>
    <row r="268" spans="4:5" ht="15" hidden="1" x14ac:dyDescent="0.3">
      <c r="D268" s="1"/>
      <c r="E268" s="1"/>
    </row>
    <row r="269" spans="4:5" ht="15" hidden="1" x14ac:dyDescent="0.3">
      <c r="D269" s="1"/>
      <c r="E269" s="1"/>
    </row>
    <row r="270" spans="4:5" ht="15" hidden="1" x14ac:dyDescent="0.3">
      <c r="D270" s="1"/>
      <c r="E270" s="1"/>
    </row>
    <row r="271" spans="4:5" ht="15" hidden="1" x14ac:dyDescent="0.3">
      <c r="D271" s="1"/>
      <c r="E271" s="1"/>
    </row>
    <row r="272" spans="4:5" ht="15" hidden="1" x14ac:dyDescent="0.3">
      <c r="D272" s="3"/>
      <c r="E272" s="1"/>
    </row>
    <row r="273" spans="4:5" ht="15" hidden="1" x14ac:dyDescent="0.3">
      <c r="D273" s="1"/>
      <c r="E273" s="1"/>
    </row>
    <row r="274" spans="4:5" ht="15" hidden="1" x14ac:dyDescent="0.3">
      <c r="D274" s="1"/>
      <c r="E274" s="1"/>
    </row>
    <row r="275" spans="4:5" ht="15" hidden="1" x14ac:dyDescent="0.3">
      <c r="D275" s="1"/>
      <c r="E275" s="1"/>
    </row>
    <row r="276" spans="4:5" ht="15" hidden="1" x14ac:dyDescent="0.3">
      <c r="D276" s="1"/>
      <c r="E276" s="1"/>
    </row>
    <row r="277" spans="4:5" ht="15" hidden="1" x14ac:dyDescent="0.3">
      <c r="D277" s="1"/>
      <c r="E277" s="1"/>
    </row>
    <row r="278" spans="4:5" ht="15" hidden="1" x14ac:dyDescent="0.3">
      <c r="D278" s="1"/>
      <c r="E278" s="1"/>
    </row>
    <row r="279" spans="4:5" ht="15" hidden="1" x14ac:dyDescent="0.3">
      <c r="D279" s="3"/>
      <c r="E279" s="1"/>
    </row>
    <row r="280" spans="4:5" ht="15" hidden="1" x14ac:dyDescent="0.3">
      <c r="D280" s="1"/>
      <c r="E280" s="1"/>
    </row>
    <row r="281" spans="4:5" ht="15" hidden="1" x14ac:dyDescent="0.3">
      <c r="D281" s="1"/>
      <c r="E281" s="1"/>
    </row>
    <row r="282" spans="4:5" ht="15" hidden="1" x14ac:dyDescent="0.3">
      <c r="D282" s="1"/>
      <c r="E282" s="1"/>
    </row>
    <row r="283" spans="4:5" ht="15" hidden="1" x14ac:dyDescent="0.3">
      <c r="D283" s="1"/>
      <c r="E283" s="1"/>
    </row>
    <row r="284" spans="4:5" ht="15" hidden="1" x14ac:dyDescent="0.3">
      <c r="D284" s="1"/>
      <c r="E284" s="1"/>
    </row>
    <row r="285" spans="4:5" ht="15" hidden="1" x14ac:dyDescent="0.3">
      <c r="D285" s="1"/>
      <c r="E285" s="1"/>
    </row>
    <row r="286" spans="4:5" ht="15" hidden="1" x14ac:dyDescent="0.3">
      <c r="D286" s="3"/>
      <c r="E286" s="1"/>
    </row>
    <row r="287" spans="4:5" ht="15" hidden="1" x14ac:dyDescent="0.3">
      <c r="D287" s="1"/>
      <c r="E287" s="1"/>
    </row>
    <row r="288" spans="4:5" ht="15" hidden="1" x14ac:dyDescent="0.3">
      <c r="D288" s="1"/>
      <c r="E288" s="1"/>
    </row>
    <row r="289" spans="4:5" ht="15" hidden="1" x14ac:dyDescent="0.3">
      <c r="D289" s="1"/>
      <c r="E289" s="1"/>
    </row>
    <row r="290" spans="4:5" ht="15" hidden="1" x14ac:dyDescent="0.3">
      <c r="D290" s="1"/>
      <c r="E290" s="1"/>
    </row>
    <row r="291" spans="4:5" ht="15" hidden="1" x14ac:dyDescent="0.3">
      <c r="D291" s="1"/>
      <c r="E291" s="1"/>
    </row>
    <row r="292" spans="4:5" ht="15" hidden="1" x14ac:dyDescent="0.3">
      <c r="D292" s="1"/>
      <c r="E292" s="1"/>
    </row>
    <row r="293" spans="4:5" ht="15" hidden="1" x14ac:dyDescent="0.3">
      <c r="D293" s="3"/>
      <c r="E293" s="1"/>
    </row>
    <row r="294" spans="4:5" ht="15" hidden="1" x14ac:dyDescent="0.3">
      <c r="D294" s="1"/>
      <c r="E294" s="1"/>
    </row>
    <row r="295" spans="4:5" ht="15" hidden="1" x14ac:dyDescent="0.3">
      <c r="D295" s="1"/>
      <c r="E295" s="1"/>
    </row>
    <row r="296" spans="4:5" ht="15" hidden="1" x14ac:dyDescent="0.3">
      <c r="D296" s="1"/>
      <c r="E296" s="1"/>
    </row>
    <row r="297" spans="4:5" ht="15" hidden="1" x14ac:dyDescent="0.3">
      <c r="D297" s="1"/>
      <c r="E297" s="1"/>
    </row>
    <row r="298" spans="4:5" ht="15" hidden="1" x14ac:dyDescent="0.3">
      <c r="D298" s="1"/>
      <c r="E298" s="1"/>
    </row>
    <row r="299" spans="4:5" ht="15" hidden="1" x14ac:dyDescent="0.3">
      <c r="D299" s="1"/>
      <c r="E299" s="1"/>
    </row>
    <row r="300" spans="4:5" ht="15" hidden="1" x14ac:dyDescent="0.3">
      <c r="D300" s="3"/>
      <c r="E300" s="1"/>
    </row>
    <row r="301" spans="4:5" ht="15" hidden="1" x14ac:dyDescent="0.3">
      <c r="D301" s="1"/>
      <c r="E301" s="1"/>
    </row>
    <row r="302" spans="4:5" ht="15" hidden="1" x14ac:dyDescent="0.3">
      <c r="D302" s="1"/>
      <c r="E302" s="1"/>
    </row>
    <row r="303" spans="4:5" ht="15" hidden="1" x14ac:dyDescent="0.3">
      <c r="D303" s="1"/>
      <c r="E303" s="1"/>
    </row>
    <row r="304" spans="4:5" ht="15" hidden="1" x14ac:dyDescent="0.3">
      <c r="D304" s="1"/>
      <c r="E304" s="1"/>
    </row>
    <row r="305" spans="4:5" ht="15" hidden="1" x14ac:dyDescent="0.3">
      <c r="D305" s="1"/>
      <c r="E305" s="1"/>
    </row>
    <row r="306" spans="4:5" ht="15" hidden="1" x14ac:dyDescent="0.3">
      <c r="D306" s="1"/>
      <c r="E306" s="1"/>
    </row>
    <row r="307" spans="4:5" ht="15" hidden="1" x14ac:dyDescent="0.3">
      <c r="D307" s="3"/>
      <c r="E307" s="1"/>
    </row>
    <row r="308" spans="4:5" ht="15" hidden="1" x14ac:dyDescent="0.3">
      <c r="D308" s="1"/>
      <c r="E308" s="1"/>
    </row>
    <row r="309" spans="4:5" ht="15" hidden="1" x14ac:dyDescent="0.3">
      <c r="D309" s="1"/>
      <c r="E309" s="1"/>
    </row>
    <row r="310" spans="4:5" ht="15" hidden="1" x14ac:dyDescent="0.3">
      <c r="D310" s="1"/>
      <c r="E310" s="1"/>
    </row>
    <row r="311" spans="4:5" ht="15" hidden="1" x14ac:dyDescent="0.3">
      <c r="D311" s="1"/>
      <c r="E311" s="1"/>
    </row>
    <row r="312" spans="4:5" ht="15" hidden="1" x14ac:dyDescent="0.3">
      <c r="D312" s="1"/>
      <c r="E312" s="1"/>
    </row>
    <row r="313" spans="4:5" ht="15" hidden="1" x14ac:dyDescent="0.3">
      <c r="D313" s="1"/>
      <c r="E313" s="1"/>
    </row>
    <row r="314" spans="4:5" ht="15" hidden="1" x14ac:dyDescent="0.3">
      <c r="D314" s="3"/>
      <c r="E314" s="1"/>
    </row>
    <row r="315" spans="4:5" ht="15" hidden="1" x14ac:dyDescent="0.3">
      <c r="D315" s="1"/>
      <c r="E315" s="1"/>
    </row>
    <row r="316" spans="4:5" ht="15" hidden="1" x14ac:dyDescent="0.3">
      <c r="D316" s="1"/>
      <c r="E316" s="1"/>
    </row>
    <row r="317" spans="4:5" ht="15" hidden="1" x14ac:dyDescent="0.3">
      <c r="D317" s="1"/>
      <c r="E317" s="1"/>
    </row>
    <row r="318" spans="4:5" ht="15" hidden="1" x14ac:dyDescent="0.3">
      <c r="D318" s="1"/>
      <c r="E318" s="1"/>
    </row>
    <row r="319" spans="4:5" ht="15" hidden="1" x14ac:dyDescent="0.3">
      <c r="D319" s="1"/>
      <c r="E319" s="1"/>
    </row>
    <row r="320" spans="4:5" ht="15" hidden="1" x14ac:dyDescent="0.3">
      <c r="D320" s="1"/>
      <c r="E320" s="1"/>
    </row>
    <row r="321" spans="4:5" ht="15" hidden="1" x14ac:dyDescent="0.3">
      <c r="D321" s="3"/>
      <c r="E321" s="1"/>
    </row>
    <row r="322" spans="4:5" ht="15" hidden="1" x14ac:dyDescent="0.3">
      <c r="D322" s="1"/>
      <c r="E322" s="1"/>
    </row>
    <row r="323" spans="4:5" ht="15" hidden="1" x14ac:dyDescent="0.3">
      <c r="D323" s="1"/>
      <c r="E323" s="1"/>
    </row>
    <row r="324" spans="4:5" ht="15" hidden="1" x14ac:dyDescent="0.3">
      <c r="D324" s="1"/>
      <c r="E324" s="1"/>
    </row>
    <row r="325" spans="4:5" ht="15" hidden="1" x14ac:dyDescent="0.3">
      <c r="D325" s="1"/>
      <c r="E325" s="1"/>
    </row>
    <row r="326" spans="4:5" ht="15" hidden="1" x14ac:dyDescent="0.3">
      <c r="D326" s="1"/>
      <c r="E326" s="1"/>
    </row>
    <row r="327" spans="4:5" ht="15" hidden="1" x14ac:dyDescent="0.3">
      <c r="D327" s="1"/>
      <c r="E327" s="1"/>
    </row>
    <row r="328" spans="4:5" ht="15" hidden="1" x14ac:dyDescent="0.3">
      <c r="D328" s="3"/>
      <c r="E328" s="1"/>
    </row>
    <row r="329" spans="4:5" ht="15" hidden="1" x14ac:dyDescent="0.3">
      <c r="D329" s="1"/>
      <c r="E329" s="1"/>
    </row>
    <row r="330" spans="4:5" ht="15" hidden="1" x14ac:dyDescent="0.3">
      <c r="D330" s="1"/>
      <c r="E330" s="1"/>
    </row>
    <row r="331" spans="4:5" ht="15" hidden="1" x14ac:dyDescent="0.3">
      <c r="D331" s="1"/>
      <c r="E331" s="1"/>
    </row>
    <row r="332" spans="4:5" ht="15" hidden="1" x14ac:dyDescent="0.3">
      <c r="D332" s="1"/>
      <c r="E332" s="1"/>
    </row>
    <row r="333" spans="4:5" ht="15" hidden="1" x14ac:dyDescent="0.3">
      <c r="D333" s="1"/>
      <c r="E333" s="1"/>
    </row>
    <row r="334" spans="4:5" ht="15" hidden="1" x14ac:dyDescent="0.3">
      <c r="D334" s="1"/>
      <c r="E334" s="1"/>
    </row>
    <row r="335" spans="4:5" ht="15" hidden="1" x14ac:dyDescent="0.3">
      <c r="D335" s="3"/>
      <c r="E335" s="1"/>
    </row>
    <row r="336" spans="4:5" ht="15" hidden="1" x14ac:dyDescent="0.3">
      <c r="D336" s="1"/>
      <c r="E336" s="1"/>
    </row>
    <row r="337" spans="4:5" ht="15" hidden="1" x14ac:dyDescent="0.3">
      <c r="D337" s="1"/>
      <c r="E337" s="1"/>
    </row>
    <row r="338" spans="4:5" ht="15" hidden="1" x14ac:dyDescent="0.3">
      <c r="D338" s="1"/>
      <c r="E338" s="1"/>
    </row>
    <row r="339" spans="4:5" ht="15" hidden="1" x14ac:dyDescent="0.3">
      <c r="D339" s="1"/>
      <c r="E339" s="1"/>
    </row>
    <row r="340" spans="4:5" ht="15" hidden="1" x14ac:dyDescent="0.3">
      <c r="D340" s="1"/>
      <c r="E340" s="1"/>
    </row>
    <row r="341" spans="4:5" ht="15" hidden="1" x14ac:dyDescent="0.3">
      <c r="D341" s="1"/>
      <c r="E341" s="1"/>
    </row>
    <row r="342" spans="4:5" ht="15" hidden="1" x14ac:dyDescent="0.3">
      <c r="D342" s="3"/>
      <c r="E342" s="1"/>
    </row>
    <row r="343" spans="4:5" ht="15" hidden="1" x14ac:dyDescent="0.3">
      <c r="D343" s="1"/>
      <c r="E343" s="1"/>
    </row>
    <row r="344" spans="4:5" ht="15" hidden="1" x14ac:dyDescent="0.3">
      <c r="D344" s="1"/>
      <c r="E344" s="1"/>
    </row>
    <row r="345" spans="4:5" ht="15" hidden="1" x14ac:dyDescent="0.3">
      <c r="D345" s="1"/>
      <c r="E345" s="1"/>
    </row>
    <row r="346" spans="4:5" ht="15" hidden="1" x14ac:dyDescent="0.3">
      <c r="D346" s="1"/>
      <c r="E346" s="1"/>
    </row>
    <row r="347" spans="4:5" ht="15" hidden="1" x14ac:dyDescent="0.3">
      <c r="D347" s="1"/>
      <c r="E347" s="1"/>
    </row>
    <row r="348" spans="4:5" ht="15" hidden="1" x14ac:dyDescent="0.3">
      <c r="D348" s="1"/>
      <c r="E348" s="1"/>
    </row>
    <row r="349" spans="4:5" ht="15" hidden="1" x14ac:dyDescent="0.3">
      <c r="D349" s="3"/>
      <c r="E349" s="1"/>
    </row>
    <row r="350" spans="4:5" ht="15" hidden="1" x14ac:dyDescent="0.3">
      <c r="D350" s="1"/>
      <c r="E350" s="1"/>
    </row>
    <row r="351" spans="4:5" ht="15" hidden="1" x14ac:dyDescent="0.3">
      <c r="D351" s="1"/>
      <c r="E351" s="1"/>
    </row>
    <row r="352" spans="4:5" ht="15" hidden="1" x14ac:dyDescent="0.3">
      <c r="D352" s="1"/>
      <c r="E352" s="1"/>
    </row>
    <row r="353" spans="4:5" ht="15" hidden="1" x14ac:dyDescent="0.3">
      <c r="D353" s="1"/>
      <c r="E353" s="1"/>
    </row>
    <row r="354" spans="4:5" ht="15" hidden="1" x14ac:dyDescent="0.3">
      <c r="D354" s="1"/>
      <c r="E354" s="1"/>
    </row>
    <row r="355" spans="4:5" ht="15" hidden="1" x14ac:dyDescent="0.3">
      <c r="D355" s="1"/>
      <c r="E355" s="1"/>
    </row>
    <row r="356" spans="4:5" ht="15" hidden="1" x14ac:dyDescent="0.3">
      <c r="D356" s="3"/>
      <c r="E356" s="1"/>
    </row>
    <row r="357" spans="4:5" ht="15" hidden="1" x14ac:dyDescent="0.3">
      <c r="D357" s="1"/>
      <c r="E357" s="1"/>
    </row>
    <row r="358" spans="4:5" ht="15" hidden="1" x14ac:dyDescent="0.3">
      <c r="D358" s="1"/>
      <c r="E358" s="1"/>
    </row>
    <row r="359" spans="4:5" ht="15" hidden="1" x14ac:dyDescent="0.3">
      <c r="D359" s="1"/>
      <c r="E359" s="1"/>
    </row>
    <row r="360" spans="4:5" ht="15" hidden="1" x14ac:dyDescent="0.3">
      <c r="D360" s="1"/>
      <c r="E360" s="1"/>
    </row>
    <row r="361" spans="4:5" ht="15" hidden="1" x14ac:dyDescent="0.3">
      <c r="D361" s="1"/>
      <c r="E361" s="1"/>
    </row>
    <row r="362" spans="4:5" ht="15" hidden="1" x14ac:dyDescent="0.3">
      <c r="D362" s="1"/>
      <c r="E362" s="1"/>
    </row>
    <row r="363" spans="4:5" ht="15" hidden="1" x14ac:dyDescent="0.3">
      <c r="D363" s="3"/>
      <c r="E363" s="1"/>
    </row>
    <row r="364" spans="4:5" ht="15" hidden="1" x14ac:dyDescent="0.3">
      <c r="D364" s="1"/>
      <c r="E364" s="1"/>
    </row>
    <row r="365" spans="4:5" ht="15" hidden="1" x14ac:dyDescent="0.3">
      <c r="D365" s="1"/>
      <c r="E365" s="1"/>
    </row>
    <row r="366" spans="4:5" ht="15" hidden="1" x14ac:dyDescent="0.3">
      <c r="D366" s="1"/>
      <c r="E366" s="1"/>
    </row>
    <row r="367" spans="4:5" ht="15" hidden="1" x14ac:dyDescent="0.3">
      <c r="D367" s="1"/>
      <c r="E367" s="1"/>
    </row>
    <row r="368" spans="4:5" ht="15" hidden="1" x14ac:dyDescent="0.3">
      <c r="D368" s="1"/>
      <c r="E368" s="1"/>
    </row>
    <row r="369" spans="4:5" ht="15" hidden="1" x14ac:dyDescent="0.3">
      <c r="D369" s="1"/>
      <c r="E369" s="1"/>
    </row>
    <row r="370" spans="4:5" ht="15" hidden="1" x14ac:dyDescent="0.3">
      <c r="D370" s="3"/>
      <c r="E370" s="1"/>
    </row>
    <row r="371" spans="4:5" ht="15" hidden="1" x14ac:dyDescent="0.3">
      <c r="D371" s="1"/>
      <c r="E371" s="1"/>
    </row>
    <row r="372" spans="4:5" ht="15" hidden="1" x14ac:dyDescent="0.3">
      <c r="D372" s="1"/>
      <c r="E372" s="1"/>
    </row>
    <row r="373" spans="4:5" ht="15" hidden="1" x14ac:dyDescent="0.3">
      <c r="D373" s="1"/>
      <c r="E373" s="1"/>
    </row>
    <row r="374" spans="4:5" ht="15" hidden="1" x14ac:dyDescent="0.3">
      <c r="D374" s="1"/>
      <c r="E374" s="1"/>
    </row>
    <row r="375" spans="4:5" ht="15" hidden="1" x14ac:dyDescent="0.3">
      <c r="D375" s="1"/>
      <c r="E375" s="1"/>
    </row>
    <row r="376" spans="4:5" ht="15" hidden="1" x14ac:dyDescent="0.3">
      <c r="D376" s="1"/>
      <c r="E376" s="1"/>
    </row>
    <row r="377" spans="4:5" ht="15" hidden="1" x14ac:dyDescent="0.3">
      <c r="D377" s="3"/>
      <c r="E377" s="1"/>
    </row>
    <row r="378" spans="4:5" ht="15" hidden="1" x14ac:dyDescent="0.3">
      <c r="D378" s="1"/>
      <c r="E378" s="1"/>
    </row>
    <row r="379" spans="4:5" ht="15" hidden="1" x14ac:dyDescent="0.3">
      <c r="D379" s="1"/>
      <c r="E379" s="1"/>
    </row>
    <row r="380" spans="4:5" ht="15" hidden="1" x14ac:dyDescent="0.3">
      <c r="D380" s="1"/>
      <c r="E380" s="1"/>
    </row>
    <row r="381" spans="4:5" ht="15" hidden="1" x14ac:dyDescent="0.3">
      <c r="D381" s="1"/>
      <c r="E381" s="1"/>
    </row>
    <row r="382" spans="4:5" ht="15" hidden="1" x14ac:dyDescent="0.3">
      <c r="D382" s="1"/>
      <c r="E382" s="1"/>
    </row>
    <row r="383" spans="4:5" ht="15" hidden="1" x14ac:dyDescent="0.3">
      <c r="D383" s="1"/>
      <c r="E383" s="1"/>
    </row>
    <row r="384" spans="4:5" ht="15" hidden="1" x14ac:dyDescent="0.3">
      <c r="D384" s="3"/>
      <c r="E384" s="1"/>
    </row>
    <row r="385" spans="4:5" ht="15" hidden="1" x14ac:dyDescent="0.3">
      <c r="D385" s="1"/>
      <c r="E385" s="1"/>
    </row>
    <row r="386" spans="4:5" ht="15" hidden="1" x14ac:dyDescent="0.3">
      <c r="D386" s="1"/>
      <c r="E386" s="1"/>
    </row>
    <row r="387" spans="4:5" ht="15" hidden="1" x14ac:dyDescent="0.3">
      <c r="D387" s="1"/>
      <c r="E387" s="1"/>
    </row>
    <row r="388" spans="4:5" ht="15" hidden="1" x14ac:dyDescent="0.3">
      <c r="D388" s="1"/>
      <c r="E388" s="1"/>
    </row>
    <row r="389" spans="4:5" ht="15" hidden="1" x14ac:dyDescent="0.3">
      <c r="D389" s="1"/>
      <c r="E389" s="1"/>
    </row>
    <row r="390" spans="4:5" ht="15" hidden="1" x14ac:dyDescent="0.3">
      <c r="D390" s="1"/>
      <c r="E390" s="1"/>
    </row>
    <row r="391" spans="4:5" ht="15" hidden="1" x14ac:dyDescent="0.3">
      <c r="D391" s="3"/>
      <c r="E391" s="1"/>
    </row>
    <row r="392" spans="4:5" ht="15" hidden="1" x14ac:dyDescent="0.3">
      <c r="D392" s="1"/>
      <c r="E392" s="1"/>
    </row>
    <row r="393" spans="4:5" ht="15" hidden="1" x14ac:dyDescent="0.3">
      <c r="D393" s="1"/>
      <c r="E393" s="1"/>
    </row>
    <row r="394" spans="4:5" ht="15" hidden="1" x14ac:dyDescent="0.3">
      <c r="D394" s="1"/>
      <c r="E394" s="1"/>
    </row>
    <row r="395" spans="4:5" ht="15" hidden="1" x14ac:dyDescent="0.3">
      <c r="D395" s="1"/>
      <c r="E395" s="1"/>
    </row>
    <row r="396" spans="4:5" ht="15" hidden="1" x14ac:dyDescent="0.3">
      <c r="D396" s="1"/>
      <c r="E396" s="1"/>
    </row>
    <row r="397" spans="4:5" ht="15" hidden="1" x14ac:dyDescent="0.3">
      <c r="D397" s="1"/>
      <c r="E397" s="1"/>
    </row>
    <row r="398" spans="4:5" ht="15" hidden="1" x14ac:dyDescent="0.3">
      <c r="D398" s="3"/>
      <c r="E398" s="1"/>
    </row>
    <row r="399" spans="4:5" ht="15" hidden="1" x14ac:dyDescent="0.3">
      <c r="D399" s="1"/>
      <c r="E399" s="1"/>
    </row>
    <row r="400" spans="4:5" ht="15" hidden="1" x14ac:dyDescent="0.3">
      <c r="D400" s="1"/>
      <c r="E400" s="1"/>
    </row>
    <row r="401" spans="4:5" ht="15" hidden="1" x14ac:dyDescent="0.3">
      <c r="D401" s="1"/>
      <c r="E401" s="1"/>
    </row>
    <row r="402" spans="4:5" ht="15" hidden="1" x14ac:dyDescent="0.3">
      <c r="D402" s="1"/>
      <c r="E402" s="1"/>
    </row>
    <row r="403" spans="4:5" ht="15" hidden="1" x14ac:dyDescent="0.3">
      <c r="D403" s="1"/>
      <c r="E403" s="1"/>
    </row>
    <row r="404" spans="4:5" ht="15" hidden="1" x14ac:dyDescent="0.3">
      <c r="D404" s="1"/>
      <c r="E404" s="1"/>
    </row>
    <row r="405" spans="4:5" ht="15" hidden="1" x14ac:dyDescent="0.3">
      <c r="D405" s="3"/>
      <c r="E405" s="1"/>
    </row>
    <row r="406" spans="4:5" ht="15" hidden="1" x14ac:dyDescent="0.3">
      <c r="D406" s="1"/>
      <c r="E406" s="1"/>
    </row>
    <row r="407" spans="4:5" ht="15" hidden="1" x14ac:dyDescent="0.3">
      <c r="D407" s="1"/>
      <c r="E407" s="1"/>
    </row>
    <row r="408" spans="4:5" ht="15" hidden="1" x14ac:dyDescent="0.3">
      <c r="D408" s="1"/>
      <c r="E408" s="1"/>
    </row>
    <row r="409" spans="4:5" ht="15" hidden="1" x14ac:dyDescent="0.3">
      <c r="D409" s="1"/>
      <c r="E409" s="1"/>
    </row>
    <row r="410" spans="4:5" ht="15" hidden="1" x14ac:dyDescent="0.3">
      <c r="D410" s="1"/>
      <c r="E410" s="1"/>
    </row>
    <row r="411" spans="4:5" ht="15" hidden="1" x14ac:dyDescent="0.3">
      <c r="D411" s="1"/>
      <c r="E411" s="1"/>
    </row>
    <row r="412" spans="4:5" ht="15" hidden="1" x14ac:dyDescent="0.3">
      <c r="D412" s="3"/>
      <c r="E412" s="1"/>
    </row>
    <row r="413" spans="4:5" ht="15" hidden="1" x14ac:dyDescent="0.3">
      <c r="D413" s="1"/>
      <c r="E413" s="1"/>
    </row>
    <row r="414" spans="4:5" ht="15" hidden="1" x14ac:dyDescent="0.3">
      <c r="D414" s="1"/>
      <c r="E414" s="1"/>
    </row>
    <row r="415" spans="4:5" ht="15" hidden="1" x14ac:dyDescent="0.3">
      <c r="D415" s="1"/>
      <c r="E415" s="1"/>
    </row>
    <row r="416" spans="4:5" ht="15" hidden="1" x14ac:dyDescent="0.3">
      <c r="D416" s="1"/>
      <c r="E416" s="1"/>
    </row>
    <row r="417" spans="4:5" ht="15" hidden="1" x14ac:dyDescent="0.3">
      <c r="D417" s="1"/>
      <c r="E417" s="1"/>
    </row>
    <row r="418" spans="4:5" ht="15" hidden="1" x14ac:dyDescent="0.3">
      <c r="D418" s="1"/>
      <c r="E418" s="1"/>
    </row>
    <row r="419" spans="4:5" ht="15" hidden="1" x14ac:dyDescent="0.3">
      <c r="D419" s="3"/>
      <c r="E419" s="1"/>
    </row>
    <row r="420" spans="4:5" ht="15" hidden="1" x14ac:dyDescent="0.3">
      <c r="D420" s="1"/>
      <c r="E420" s="1"/>
    </row>
    <row r="421" spans="4:5" ht="15" hidden="1" x14ac:dyDescent="0.3">
      <c r="D421" s="1"/>
      <c r="E421" s="1"/>
    </row>
    <row r="422" spans="4:5" ht="15" hidden="1" x14ac:dyDescent="0.3">
      <c r="D422" s="1"/>
      <c r="E422" s="1"/>
    </row>
    <row r="423" spans="4:5" ht="15" hidden="1" x14ac:dyDescent="0.3">
      <c r="D423" s="1"/>
      <c r="E423" s="1"/>
    </row>
    <row r="424" spans="4:5" ht="15" hidden="1" x14ac:dyDescent="0.3">
      <c r="D424" s="1"/>
      <c r="E424" s="1"/>
    </row>
    <row r="425" spans="4:5" ht="15" hidden="1" x14ac:dyDescent="0.3">
      <c r="D425" s="1"/>
      <c r="E425" s="1"/>
    </row>
    <row r="426" spans="4:5" ht="15" hidden="1" x14ac:dyDescent="0.3">
      <c r="D426" s="3"/>
      <c r="E426" s="1"/>
    </row>
    <row r="427" spans="4:5" ht="15" hidden="1" x14ac:dyDescent="0.3">
      <c r="D427" s="1"/>
      <c r="E427" s="1"/>
    </row>
    <row r="428" spans="4:5" ht="15" hidden="1" x14ac:dyDescent="0.3">
      <c r="D428" s="1"/>
      <c r="E428" s="1"/>
    </row>
    <row r="429" spans="4:5" ht="15" hidden="1" x14ac:dyDescent="0.3">
      <c r="D429" s="1"/>
      <c r="E429" s="1"/>
    </row>
    <row r="430" spans="4:5" ht="15" hidden="1" x14ac:dyDescent="0.3">
      <c r="D430" s="1"/>
      <c r="E430" s="1"/>
    </row>
    <row r="431" spans="4:5" ht="15" hidden="1" x14ac:dyDescent="0.3">
      <c r="D431" s="1"/>
      <c r="E431" s="1"/>
    </row>
    <row r="432" spans="4:5" ht="15" hidden="1" x14ac:dyDescent="0.3">
      <c r="D432" s="1"/>
      <c r="E432" s="1"/>
    </row>
    <row r="433" spans="4:5" ht="15" hidden="1" x14ac:dyDescent="0.3">
      <c r="D433" s="3"/>
      <c r="E433" s="1"/>
    </row>
    <row r="434" spans="4:5" ht="15" hidden="1" x14ac:dyDescent="0.3">
      <c r="D434" s="1"/>
      <c r="E434" s="1"/>
    </row>
    <row r="435" spans="4:5" ht="15" hidden="1" x14ac:dyDescent="0.3">
      <c r="D435" s="1"/>
      <c r="E435" s="1"/>
    </row>
    <row r="436" spans="4:5" ht="15" hidden="1" x14ac:dyDescent="0.3">
      <c r="D436" s="1"/>
      <c r="E436" s="1"/>
    </row>
    <row r="437" spans="4:5" ht="15" hidden="1" x14ac:dyDescent="0.3">
      <c r="D437" s="1"/>
      <c r="E437" s="1"/>
    </row>
    <row r="438" spans="4:5" ht="15" hidden="1" x14ac:dyDescent="0.3">
      <c r="D438" s="1"/>
      <c r="E438" s="1"/>
    </row>
    <row r="439" spans="4:5" ht="15" hidden="1" x14ac:dyDescent="0.3">
      <c r="D439" s="1"/>
      <c r="E439" s="1"/>
    </row>
    <row r="440" spans="4:5" ht="15" hidden="1" x14ac:dyDescent="0.3">
      <c r="D440" s="3"/>
      <c r="E440" s="1"/>
    </row>
    <row r="441" spans="4:5" ht="15" hidden="1" x14ac:dyDescent="0.3">
      <c r="D441" s="1"/>
      <c r="E441" s="1"/>
    </row>
    <row r="442" spans="4:5" ht="15" hidden="1" x14ac:dyDescent="0.3">
      <c r="D442" s="1"/>
      <c r="E442" s="1"/>
    </row>
    <row r="443" spans="4:5" ht="15" hidden="1" x14ac:dyDescent="0.3">
      <c r="D443" s="1"/>
      <c r="E443" s="1"/>
    </row>
    <row r="444" spans="4:5" ht="15" hidden="1" x14ac:dyDescent="0.3">
      <c r="D444" s="1"/>
      <c r="E444" s="1"/>
    </row>
    <row r="445" spans="4:5" ht="15" hidden="1" x14ac:dyDescent="0.3">
      <c r="D445" s="1"/>
      <c r="E445" s="1"/>
    </row>
    <row r="446" spans="4:5" ht="15" hidden="1" x14ac:dyDescent="0.3">
      <c r="D446" s="1"/>
      <c r="E446" s="1"/>
    </row>
    <row r="447" spans="4:5" ht="15" hidden="1" x14ac:dyDescent="0.3">
      <c r="D447" s="3"/>
      <c r="E447" s="1"/>
    </row>
    <row r="448" spans="4:5" ht="15" hidden="1" x14ac:dyDescent="0.3">
      <c r="D448" s="1"/>
      <c r="E448" s="1"/>
    </row>
    <row r="449" spans="4:5" ht="15" hidden="1" x14ac:dyDescent="0.3">
      <c r="D449" s="1"/>
      <c r="E449" s="1"/>
    </row>
    <row r="450" spans="4:5" ht="15" hidden="1" x14ac:dyDescent="0.3">
      <c r="D450" s="1"/>
      <c r="E450" s="1"/>
    </row>
    <row r="451" spans="4:5" ht="15" hidden="1" x14ac:dyDescent="0.3">
      <c r="D451" s="1"/>
      <c r="E451" s="1"/>
    </row>
    <row r="452" spans="4:5" ht="15" hidden="1" x14ac:dyDescent="0.3">
      <c r="D452" s="1"/>
      <c r="E452" s="1"/>
    </row>
    <row r="453" spans="4:5" ht="15" hidden="1" x14ac:dyDescent="0.3">
      <c r="D453" s="1"/>
      <c r="E453" s="1"/>
    </row>
    <row r="454" spans="4:5" ht="15" hidden="1" x14ac:dyDescent="0.3">
      <c r="D454" s="3"/>
      <c r="E454" s="1"/>
    </row>
    <row r="455" spans="4:5" ht="15" hidden="1" x14ac:dyDescent="0.3">
      <c r="D455" s="1"/>
      <c r="E455" s="1"/>
    </row>
    <row r="456" spans="4:5" ht="15" hidden="1" x14ac:dyDescent="0.3">
      <c r="D456" s="1"/>
      <c r="E456" s="1"/>
    </row>
    <row r="457" spans="4:5" ht="15" hidden="1" x14ac:dyDescent="0.3">
      <c r="D457" s="1"/>
      <c r="E457" s="1"/>
    </row>
    <row r="458" spans="4:5" ht="15" hidden="1" x14ac:dyDescent="0.3">
      <c r="D458" s="1"/>
      <c r="E458" s="1"/>
    </row>
    <row r="459" spans="4:5" ht="15" hidden="1" x14ac:dyDescent="0.3">
      <c r="D459" s="1"/>
      <c r="E459" s="1"/>
    </row>
    <row r="460" spans="4:5" ht="15" hidden="1" x14ac:dyDescent="0.3">
      <c r="D460" s="1"/>
      <c r="E460" s="1"/>
    </row>
    <row r="461" spans="4:5" ht="15" hidden="1" x14ac:dyDescent="0.3">
      <c r="D461" s="3"/>
      <c r="E461" s="1"/>
    </row>
    <row r="462" spans="4:5" ht="15" hidden="1" x14ac:dyDescent="0.3">
      <c r="D462" s="1"/>
      <c r="E462" s="1"/>
    </row>
    <row r="463" spans="4:5" ht="15" hidden="1" x14ac:dyDescent="0.3">
      <c r="D463" s="1"/>
      <c r="E463" s="1"/>
    </row>
    <row r="464" spans="4:5" ht="15" hidden="1" x14ac:dyDescent="0.3">
      <c r="D464" s="1"/>
      <c r="E464" s="1"/>
    </row>
    <row r="465" spans="4:5" ht="15" hidden="1" x14ac:dyDescent="0.3">
      <c r="D465" s="1"/>
      <c r="E465" s="1"/>
    </row>
    <row r="466" spans="4:5" ht="15" hidden="1" x14ac:dyDescent="0.3">
      <c r="D466" s="1"/>
      <c r="E466" s="1"/>
    </row>
    <row r="467" spans="4:5" ht="15" hidden="1" x14ac:dyDescent="0.3">
      <c r="D467" s="1"/>
      <c r="E467" s="1"/>
    </row>
    <row r="468" spans="4:5" ht="15" hidden="1" x14ac:dyDescent="0.3">
      <c r="D468" s="3"/>
      <c r="E468" s="1"/>
    </row>
    <row r="469" spans="4:5" ht="15" hidden="1" x14ac:dyDescent="0.3">
      <c r="D469" s="1"/>
      <c r="E469" s="1"/>
    </row>
    <row r="470" spans="4:5" ht="15" hidden="1" x14ac:dyDescent="0.3">
      <c r="D470" s="1"/>
      <c r="E470" s="1"/>
    </row>
    <row r="471" spans="4:5" ht="15" hidden="1" x14ac:dyDescent="0.3">
      <c r="D471" s="1"/>
      <c r="E471" s="1"/>
    </row>
    <row r="472" spans="4:5" ht="15" hidden="1" x14ac:dyDescent="0.3">
      <c r="D472" s="1"/>
      <c r="E472" s="1"/>
    </row>
    <row r="473" spans="4:5" ht="15" hidden="1" x14ac:dyDescent="0.3">
      <c r="D473" s="1"/>
      <c r="E473" s="1"/>
    </row>
    <row r="474" spans="4:5" ht="15" hidden="1" x14ac:dyDescent="0.3">
      <c r="D474" s="1"/>
      <c r="E474" s="1"/>
    </row>
    <row r="475" spans="4:5" ht="15" hidden="1" x14ac:dyDescent="0.3">
      <c r="D475" s="3"/>
      <c r="E475" s="1"/>
    </row>
    <row r="476" spans="4:5" ht="15" hidden="1" x14ac:dyDescent="0.3">
      <c r="D476" s="1"/>
      <c r="E476" s="1"/>
    </row>
    <row r="477" spans="4:5" ht="15" hidden="1" x14ac:dyDescent="0.3">
      <c r="D477" s="1"/>
      <c r="E477" s="1"/>
    </row>
    <row r="478" spans="4:5" ht="15" hidden="1" x14ac:dyDescent="0.3">
      <c r="D478" s="1"/>
      <c r="E478" s="1"/>
    </row>
    <row r="479" spans="4:5" ht="15" hidden="1" x14ac:dyDescent="0.3">
      <c r="D479" s="1"/>
      <c r="E479" s="1"/>
    </row>
    <row r="480" spans="4:5" ht="15" hidden="1" x14ac:dyDescent="0.3">
      <c r="D480" s="1"/>
      <c r="E480" s="1"/>
    </row>
    <row r="481" spans="4:5" ht="15" hidden="1" x14ac:dyDescent="0.3">
      <c r="D481" s="1"/>
      <c r="E481" s="1"/>
    </row>
    <row r="482" spans="4:5" ht="15" hidden="1" x14ac:dyDescent="0.3">
      <c r="D482" s="3"/>
      <c r="E482" s="1"/>
    </row>
    <row r="483" spans="4:5" ht="15" hidden="1" x14ac:dyDescent="0.3">
      <c r="D483" s="1"/>
      <c r="E483" s="1"/>
    </row>
    <row r="484" spans="4:5" ht="15" hidden="1" x14ac:dyDescent="0.3">
      <c r="D484" s="1"/>
      <c r="E484" s="1"/>
    </row>
    <row r="485" spans="4:5" ht="15" hidden="1" x14ac:dyDescent="0.3">
      <c r="D485" s="1"/>
      <c r="E485" s="1"/>
    </row>
    <row r="486" spans="4:5" ht="15" hidden="1" x14ac:dyDescent="0.3">
      <c r="D486" s="1"/>
      <c r="E486" s="1"/>
    </row>
    <row r="487" spans="4:5" ht="15" hidden="1" x14ac:dyDescent="0.3">
      <c r="D487" s="1"/>
      <c r="E487" s="1"/>
    </row>
    <row r="488" spans="4:5" ht="15" hidden="1" x14ac:dyDescent="0.3">
      <c r="D488" s="1"/>
      <c r="E488" s="1"/>
    </row>
    <row r="489" spans="4:5" ht="15" hidden="1" x14ac:dyDescent="0.3">
      <c r="D489" s="3"/>
      <c r="E489" s="1"/>
    </row>
    <row r="490" spans="4:5" ht="15" hidden="1" x14ac:dyDescent="0.3">
      <c r="D490" s="1"/>
      <c r="E490" s="1"/>
    </row>
    <row r="491" spans="4:5" ht="15" hidden="1" x14ac:dyDescent="0.3">
      <c r="D491" s="1"/>
      <c r="E491" s="1"/>
    </row>
    <row r="492" spans="4:5" ht="15" hidden="1" x14ac:dyDescent="0.3">
      <c r="D492" s="1"/>
      <c r="E492" s="1"/>
    </row>
    <row r="493" spans="4:5" ht="15" hidden="1" x14ac:dyDescent="0.3">
      <c r="D493" s="1"/>
      <c r="E493" s="1"/>
    </row>
    <row r="494" spans="4:5" ht="15" hidden="1" x14ac:dyDescent="0.3">
      <c r="D494" s="1"/>
      <c r="E494" s="1"/>
    </row>
    <row r="495" spans="4:5" ht="15" hidden="1" x14ac:dyDescent="0.3">
      <c r="D495" s="1"/>
      <c r="E495" s="1"/>
    </row>
    <row r="496" spans="4:5" ht="15" hidden="1" x14ac:dyDescent="0.3">
      <c r="D496" s="3"/>
      <c r="E496" s="1"/>
    </row>
    <row r="497" spans="4:5" ht="15" hidden="1" x14ac:dyDescent="0.3">
      <c r="D497" s="1"/>
      <c r="E497" s="1"/>
    </row>
    <row r="498" spans="4:5" ht="15" hidden="1" x14ac:dyDescent="0.3">
      <c r="D498" s="1"/>
      <c r="E498" s="1"/>
    </row>
    <row r="499" spans="4:5" ht="15" hidden="1" x14ac:dyDescent="0.3">
      <c r="D499" s="1"/>
      <c r="E499" s="1"/>
    </row>
    <row r="500" spans="4:5" ht="15" hidden="1" x14ac:dyDescent="0.3">
      <c r="D500" s="1"/>
      <c r="E500" s="1"/>
    </row>
    <row r="501" spans="4:5" ht="15" hidden="1" x14ac:dyDescent="0.3">
      <c r="D501" s="1"/>
      <c r="E501" s="1"/>
    </row>
    <row r="502" spans="4:5" ht="15" hidden="1" x14ac:dyDescent="0.3">
      <c r="D502" s="1"/>
      <c r="E502" s="1"/>
    </row>
    <row r="503" spans="4:5" ht="15" hidden="1" x14ac:dyDescent="0.3">
      <c r="D503" s="3"/>
      <c r="E503" s="1"/>
    </row>
    <row r="504" spans="4:5" ht="15" hidden="1" x14ac:dyDescent="0.3">
      <c r="D504" s="1"/>
      <c r="E504" s="1"/>
    </row>
    <row r="505" spans="4:5" ht="15" hidden="1" x14ac:dyDescent="0.3">
      <c r="D505" s="1"/>
      <c r="E505" s="1"/>
    </row>
    <row r="506" spans="4:5" ht="15" hidden="1" x14ac:dyDescent="0.3">
      <c r="D506" s="1"/>
      <c r="E506" s="1"/>
    </row>
    <row r="507" spans="4:5" ht="15" hidden="1" x14ac:dyDescent="0.3">
      <c r="D507" s="1"/>
      <c r="E507" s="1"/>
    </row>
    <row r="508" spans="4:5" ht="15" hidden="1" x14ac:dyDescent="0.3">
      <c r="D508" s="1"/>
      <c r="E508" s="1"/>
    </row>
    <row r="509" spans="4:5" ht="15" hidden="1" x14ac:dyDescent="0.3">
      <c r="D509" s="1"/>
      <c r="E509" s="1"/>
    </row>
    <row r="510" spans="4:5" ht="15" hidden="1" x14ac:dyDescent="0.3">
      <c r="D510" s="3"/>
      <c r="E510" s="1"/>
    </row>
    <row r="511" spans="4:5" ht="15" hidden="1" x14ac:dyDescent="0.3">
      <c r="D511" s="1"/>
      <c r="E511" s="1"/>
    </row>
    <row r="512" spans="4:5" ht="15" hidden="1" x14ac:dyDescent="0.3">
      <c r="D512" s="1"/>
      <c r="E512" s="1"/>
    </row>
    <row r="513" spans="4:5" ht="15" hidden="1" x14ac:dyDescent="0.3">
      <c r="D513" s="1"/>
      <c r="E513" s="1"/>
    </row>
    <row r="514" spans="4:5" ht="15" hidden="1" x14ac:dyDescent="0.3">
      <c r="D514" s="1"/>
      <c r="E514" s="1"/>
    </row>
    <row r="515" spans="4:5" ht="15" hidden="1" x14ac:dyDescent="0.3">
      <c r="D515" s="1"/>
      <c r="E515" s="1"/>
    </row>
    <row r="516" spans="4:5" ht="15" hidden="1" x14ac:dyDescent="0.3">
      <c r="D516" s="1"/>
      <c r="E516" s="1"/>
    </row>
    <row r="517" spans="4:5" ht="15" hidden="1" x14ac:dyDescent="0.3">
      <c r="D517" s="3"/>
      <c r="E517" s="1"/>
    </row>
    <row r="518" spans="4:5" ht="15" hidden="1" x14ac:dyDescent="0.3">
      <c r="D518" s="1"/>
      <c r="E518" s="1"/>
    </row>
    <row r="519" spans="4:5" ht="15" hidden="1" x14ac:dyDescent="0.3">
      <c r="D519" s="1"/>
      <c r="E519" s="1"/>
    </row>
    <row r="520" spans="4:5" ht="15" hidden="1" x14ac:dyDescent="0.3">
      <c r="D520" s="1"/>
      <c r="E520" s="1"/>
    </row>
    <row r="521" spans="4:5" ht="15" hidden="1" x14ac:dyDescent="0.3">
      <c r="D521" s="1"/>
      <c r="E521" s="1"/>
    </row>
    <row r="522" spans="4:5" ht="15" hidden="1" x14ac:dyDescent="0.3">
      <c r="D522" s="1"/>
      <c r="E522" s="1"/>
    </row>
    <row r="523" spans="4:5" ht="15" hidden="1" x14ac:dyDescent="0.3">
      <c r="D523" s="1"/>
      <c r="E523" s="1"/>
    </row>
    <row r="524" spans="4:5" ht="15" hidden="1" x14ac:dyDescent="0.3">
      <c r="D524" s="3"/>
      <c r="E524" s="1"/>
    </row>
    <row r="525" spans="4:5" ht="15" hidden="1" x14ac:dyDescent="0.3">
      <c r="D525" s="1"/>
      <c r="E525" s="1"/>
    </row>
    <row r="526" spans="4:5" ht="15" hidden="1" x14ac:dyDescent="0.3">
      <c r="D526" s="1"/>
      <c r="E526" s="1"/>
    </row>
    <row r="527" spans="4:5" ht="15" hidden="1" x14ac:dyDescent="0.3">
      <c r="D527" s="1"/>
      <c r="E527" s="1"/>
    </row>
    <row r="528" spans="4:5" ht="15" hidden="1" x14ac:dyDescent="0.3">
      <c r="D528" s="1"/>
      <c r="E528" s="1"/>
    </row>
    <row r="529" spans="4:5" ht="15" hidden="1" x14ac:dyDescent="0.3">
      <c r="D529" s="1"/>
      <c r="E529" s="1"/>
    </row>
    <row r="530" spans="4:5" ht="15" hidden="1" x14ac:dyDescent="0.3">
      <c r="D530" s="1"/>
      <c r="E530" s="1"/>
    </row>
    <row r="531" spans="4:5" ht="15" hidden="1" x14ac:dyDescent="0.3">
      <c r="D531" s="3"/>
      <c r="E531" s="1"/>
    </row>
    <row r="532" spans="4:5" ht="15" hidden="1" x14ac:dyDescent="0.3">
      <c r="D532" s="1"/>
      <c r="E532" s="1"/>
    </row>
    <row r="533" spans="4:5" ht="15" hidden="1" x14ac:dyDescent="0.3">
      <c r="D533" s="1"/>
      <c r="E533" s="1"/>
    </row>
    <row r="534" spans="4:5" ht="15" hidden="1" x14ac:dyDescent="0.3">
      <c r="D534" s="1"/>
      <c r="E534" s="1"/>
    </row>
    <row r="535" spans="4:5" ht="15" hidden="1" x14ac:dyDescent="0.3">
      <c r="D535" s="1"/>
      <c r="E535" s="1"/>
    </row>
    <row r="536" spans="4:5" ht="15" hidden="1" x14ac:dyDescent="0.3">
      <c r="D536" s="1"/>
      <c r="E536" s="1"/>
    </row>
    <row r="537" spans="4:5" ht="15" hidden="1" x14ac:dyDescent="0.3">
      <c r="D537" s="1"/>
      <c r="E537" s="1"/>
    </row>
    <row r="538" spans="4:5" ht="15" hidden="1" x14ac:dyDescent="0.3">
      <c r="D538" s="3"/>
      <c r="E538" s="1"/>
    </row>
    <row r="539" spans="4:5" ht="15" hidden="1" x14ac:dyDescent="0.3">
      <c r="D539" s="1"/>
      <c r="E539" s="1"/>
    </row>
    <row r="540" spans="4:5" ht="15" hidden="1" x14ac:dyDescent="0.3">
      <c r="D540" s="1"/>
      <c r="E540" s="1"/>
    </row>
    <row r="541" spans="4:5" ht="15" hidden="1" x14ac:dyDescent="0.3">
      <c r="D541" s="1"/>
      <c r="E541" s="1"/>
    </row>
    <row r="542" spans="4:5" ht="15" hidden="1" x14ac:dyDescent="0.3">
      <c r="D542" s="1"/>
      <c r="E542" s="1"/>
    </row>
    <row r="543" spans="4:5" ht="15" hidden="1" x14ac:dyDescent="0.3">
      <c r="D543" s="1"/>
      <c r="E543" s="1"/>
    </row>
    <row r="544" spans="4:5" ht="15" hidden="1" x14ac:dyDescent="0.3">
      <c r="D544" s="1"/>
      <c r="E544" s="1"/>
    </row>
    <row r="545" spans="4:5" ht="15" hidden="1" x14ac:dyDescent="0.3">
      <c r="D545" s="3"/>
      <c r="E545" s="1"/>
    </row>
    <row r="546" spans="4:5" ht="15" hidden="1" x14ac:dyDescent="0.3">
      <c r="D546" s="1"/>
      <c r="E546" s="1"/>
    </row>
    <row r="547" spans="4:5" ht="15" hidden="1" x14ac:dyDescent="0.3">
      <c r="D547" s="1"/>
      <c r="E547" s="1"/>
    </row>
    <row r="548" spans="4:5" ht="15" hidden="1" x14ac:dyDescent="0.3">
      <c r="D548" s="1"/>
      <c r="E548" s="1"/>
    </row>
    <row r="549" spans="4:5" ht="15" hidden="1" x14ac:dyDescent="0.3">
      <c r="D549" s="1"/>
      <c r="E549" s="1"/>
    </row>
    <row r="550" spans="4:5" ht="15" hidden="1" x14ac:dyDescent="0.3">
      <c r="D550" s="1"/>
      <c r="E550" s="1"/>
    </row>
    <row r="551" spans="4:5" ht="15" hidden="1" x14ac:dyDescent="0.3">
      <c r="D551" s="1"/>
      <c r="E551" s="1"/>
    </row>
    <row r="552" spans="4:5" ht="15" hidden="1" x14ac:dyDescent="0.3">
      <c r="D552" s="3"/>
      <c r="E552" s="1"/>
    </row>
    <row r="553" spans="4:5" ht="15" hidden="1" x14ac:dyDescent="0.3">
      <c r="D553" s="1"/>
      <c r="E553" s="1"/>
    </row>
    <row r="554" spans="4:5" ht="15" hidden="1" x14ac:dyDescent="0.3">
      <c r="D554" s="1"/>
      <c r="E554" s="1"/>
    </row>
    <row r="555" spans="4:5" ht="15" hidden="1" x14ac:dyDescent="0.3">
      <c r="D555" s="1"/>
      <c r="E555" s="1"/>
    </row>
    <row r="556" spans="4:5" ht="15" hidden="1" x14ac:dyDescent="0.3">
      <c r="D556" s="1"/>
      <c r="E556" s="1"/>
    </row>
    <row r="557" spans="4:5" ht="15" hidden="1" x14ac:dyDescent="0.3">
      <c r="D557" s="1"/>
      <c r="E557" s="1"/>
    </row>
    <row r="558" spans="4:5" ht="15" hidden="1" x14ac:dyDescent="0.3">
      <c r="D558" s="1"/>
      <c r="E558" s="1"/>
    </row>
    <row r="559" spans="4:5" ht="15" hidden="1" x14ac:dyDescent="0.3">
      <c r="D559" s="3"/>
      <c r="E559" s="1"/>
    </row>
    <row r="560" spans="4:5" ht="15" hidden="1" x14ac:dyDescent="0.3">
      <c r="D560" s="1"/>
      <c r="E560" s="1"/>
    </row>
    <row r="561" spans="4:5" ht="15" hidden="1" x14ac:dyDescent="0.3">
      <c r="D561" s="1"/>
      <c r="E561" s="1"/>
    </row>
    <row r="562" spans="4:5" ht="15" hidden="1" x14ac:dyDescent="0.3">
      <c r="D562" s="1"/>
      <c r="E562" s="1"/>
    </row>
    <row r="563" spans="4:5" ht="15" hidden="1" x14ac:dyDescent="0.3">
      <c r="D563" s="1"/>
      <c r="E563" s="1"/>
    </row>
    <row r="564" spans="4:5" ht="15" hidden="1" x14ac:dyDescent="0.3">
      <c r="D564" s="1"/>
      <c r="E564" s="1"/>
    </row>
    <row r="565" spans="4:5" ht="15" hidden="1" x14ac:dyDescent="0.3">
      <c r="D565" s="1"/>
      <c r="E565" s="1"/>
    </row>
    <row r="566" spans="4:5" ht="15" hidden="1" x14ac:dyDescent="0.3">
      <c r="D566" s="3"/>
      <c r="E566" s="1"/>
    </row>
    <row r="567" spans="4:5" ht="15" hidden="1" x14ac:dyDescent="0.3">
      <c r="D567" s="1"/>
      <c r="E567" s="1"/>
    </row>
    <row r="568" spans="4:5" ht="15" hidden="1" x14ac:dyDescent="0.3">
      <c r="D568" s="1"/>
      <c r="E568" s="1"/>
    </row>
    <row r="569" spans="4:5" ht="15" hidden="1" x14ac:dyDescent="0.3">
      <c r="D569" s="1"/>
      <c r="E569" s="1"/>
    </row>
    <row r="570" spans="4:5" ht="15" hidden="1" x14ac:dyDescent="0.3">
      <c r="D570" s="1"/>
      <c r="E570" s="1"/>
    </row>
    <row r="571" spans="4:5" ht="15" hidden="1" x14ac:dyDescent="0.3">
      <c r="D571" s="1"/>
      <c r="E571" s="1"/>
    </row>
    <row r="572" spans="4:5" ht="15" hidden="1" x14ac:dyDescent="0.3">
      <c r="D572" s="1"/>
      <c r="E572" s="1"/>
    </row>
    <row r="573" spans="4:5" ht="15" hidden="1" x14ac:dyDescent="0.3">
      <c r="D573" s="3"/>
      <c r="E573" s="1"/>
    </row>
    <row r="574" spans="4:5" ht="15" hidden="1" x14ac:dyDescent="0.3">
      <c r="D574" s="1"/>
      <c r="E574" s="1"/>
    </row>
    <row r="575" spans="4:5" ht="15" hidden="1" x14ac:dyDescent="0.3">
      <c r="D575" s="1"/>
      <c r="E575" s="1"/>
    </row>
    <row r="576" spans="4:5" ht="15" hidden="1" x14ac:dyDescent="0.3">
      <c r="D576" s="1"/>
      <c r="E576" s="1"/>
    </row>
    <row r="577" spans="4:5" ht="15" hidden="1" x14ac:dyDescent="0.3">
      <c r="D577" s="1"/>
      <c r="E577" s="1"/>
    </row>
    <row r="578" spans="4:5" ht="15" hidden="1" x14ac:dyDescent="0.3">
      <c r="D578" s="1"/>
      <c r="E578" s="1"/>
    </row>
    <row r="579" spans="4:5" ht="15" hidden="1" x14ac:dyDescent="0.3">
      <c r="D579" s="1"/>
      <c r="E579" s="1"/>
    </row>
    <row r="580" spans="4:5" ht="15" hidden="1" x14ac:dyDescent="0.3">
      <c r="D580" s="3"/>
      <c r="E580" s="1"/>
    </row>
    <row r="581" spans="4:5" ht="15" hidden="1" x14ac:dyDescent="0.3">
      <c r="D581" s="1"/>
      <c r="E581" s="1"/>
    </row>
    <row r="582" spans="4:5" ht="15" hidden="1" x14ac:dyDescent="0.3">
      <c r="D582" s="1"/>
      <c r="E582" s="1"/>
    </row>
    <row r="583" spans="4:5" ht="15" hidden="1" x14ac:dyDescent="0.3">
      <c r="D583" s="1"/>
      <c r="E583" s="1"/>
    </row>
    <row r="584" spans="4:5" ht="15" hidden="1" x14ac:dyDescent="0.3">
      <c r="D584" s="1"/>
      <c r="E584" s="1"/>
    </row>
    <row r="585" spans="4:5" ht="15" hidden="1" x14ac:dyDescent="0.3">
      <c r="D585" s="1"/>
      <c r="E585" s="1"/>
    </row>
    <row r="586" spans="4:5" ht="15" hidden="1" x14ac:dyDescent="0.3">
      <c r="D586" s="1"/>
      <c r="E586" s="1"/>
    </row>
    <row r="587" spans="4:5" ht="15" hidden="1" x14ac:dyDescent="0.3">
      <c r="D587" s="3"/>
      <c r="E587" s="1"/>
    </row>
    <row r="588" spans="4:5" ht="15" hidden="1" x14ac:dyDescent="0.3">
      <c r="D588" s="1"/>
      <c r="E588" s="1"/>
    </row>
    <row r="589" spans="4:5" ht="15" hidden="1" x14ac:dyDescent="0.3">
      <c r="D589" s="1"/>
      <c r="E589" s="1"/>
    </row>
    <row r="590" spans="4:5" ht="15" hidden="1" x14ac:dyDescent="0.3">
      <c r="D590" s="1"/>
      <c r="E590" s="1"/>
    </row>
    <row r="591" spans="4:5" ht="15" hidden="1" x14ac:dyDescent="0.3">
      <c r="D591" s="1"/>
      <c r="E591" s="1"/>
    </row>
    <row r="592" spans="4:5" ht="15" hidden="1" x14ac:dyDescent="0.3">
      <c r="D592" s="1"/>
      <c r="E592" s="1"/>
    </row>
    <row r="593" spans="4:5" ht="15" hidden="1" x14ac:dyDescent="0.3">
      <c r="D593" s="1"/>
      <c r="E593" s="1"/>
    </row>
    <row r="594" spans="4:5" ht="15" hidden="1" x14ac:dyDescent="0.3">
      <c r="D594" s="3"/>
      <c r="E594" s="1"/>
    </row>
    <row r="595" spans="4:5" ht="15" hidden="1" x14ac:dyDescent="0.3">
      <c r="D595" s="1"/>
      <c r="E595" s="1"/>
    </row>
    <row r="596" spans="4:5" ht="15" hidden="1" x14ac:dyDescent="0.3">
      <c r="D596" s="1"/>
      <c r="E596" s="1"/>
    </row>
    <row r="597" spans="4:5" ht="15" hidden="1" x14ac:dyDescent="0.3">
      <c r="D597" s="1"/>
      <c r="E597" s="1"/>
    </row>
    <row r="598" spans="4:5" ht="15" hidden="1" x14ac:dyDescent="0.3">
      <c r="D598" s="1"/>
      <c r="E598" s="1"/>
    </row>
    <row r="599" spans="4:5" ht="15" hidden="1" x14ac:dyDescent="0.3">
      <c r="D599" s="1"/>
      <c r="E599" s="1"/>
    </row>
    <row r="600" spans="4:5" ht="15" hidden="1" x14ac:dyDescent="0.3">
      <c r="D600" s="1"/>
      <c r="E600" s="1"/>
    </row>
    <row r="601" spans="4:5" ht="15" hidden="1" x14ac:dyDescent="0.3">
      <c r="D601" s="3"/>
      <c r="E601" s="1"/>
    </row>
    <row r="602" spans="4:5" ht="15" hidden="1" x14ac:dyDescent="0.3">
      <c r="D602" s="1"/>
      <c r="E602" s="1"/>
    </row>
    <row r="603" spans="4:5" ht="15" hidden="1" x14ac:dyDescent="0.3">
      <c r="D603" s="1"/>
      <c r="E603" s="1"/>
    </row>
    <row r="604" spans="4:5" ht="15" hidden="1" x14ac:dyDescent="0.3">
      <c r="D604" s="1"/>
      <c r="E604" s="1"/>
    </row>
    <row r="605" spans="4:5" ht="15" hidden="1" x14ac:dyDescent="0.3">
      <c r="D605" s="1"/>
      <c r="E605" s="1"/>
    </row>
    <row r="606" spans="4:5" ht="15" hidden="1" x14ac:dyDescent="0.3">
      <c r="D606" s="1"/>
      <c r="E606" s="1"/>
    </row>
    <row r="607" spans="4:5" ht="15" hidden="1" x14ac:dyDescent="0.3">
      <c r="D607" s="1"/>
      <c r="E607" s="1"/>
    </row>
    <row r="608" spans="4:5" ht="15" hidden="1" x14ac:dyDescent="0.3">
      <c r="D608" s="3"/>
      <c r="E608" s="1"/>
    </row>
    <row r="609" spans="4:5" ht="15" hidden="1" x14ac:dyDescent="0.3">
      <c r="D609" s="1"/>
      <c r="E609" s="1"/>
    </row>
    <row r="610" spans="4:5" ht="15" hidden="1" x14ac:dyDescent="0.3">
      <c r="D610" s="1"/>
      <c r="E610" s="1"/>
    </row>
    <row r="611" spans="4:5" ht="15" hidden="1" x14ac:dyDescent="0.3">
      <c r="D611" s="1"/>
      <c r="E611" s="1"/>
    </row>
    <row r="612" spans="4:5" ht="15" hidden="1" x14ac:dyDescent="0.3">
      <c r="D612" s="1"/>
      <c r="E612" s="1"/>
    </row>
    <row r="613" spans="4:5" ht="15" hidden="1" x14ac:dyDescent="0.3">
      <c r="D613" s="1"/>
      <c r="E613" s="1"/>
    </row>
    <row r="614" spans="4:5" ht="15" hidden="1" x14ac:dyDescent="0.3">
      <c r="D614" s="1"/>
      <c r="E614" s="1"/>
    </row>
    <row r="615" spans="4:5" ht="15" hidden="1" x14ac:dyDescent="0.3">
      <c r="D615" s="3"/>
      <c r="E615" s="1"/>
    </row>
    <row r="616" spans="4:5" ht="15" hidden="1" x14ac:dyDescent="0.3">
      <c r="D616" s="1"/>
      <c r="E616" s="1"/>
    </row>
    <row r="617" spans="4:5" ht="15" hidden="1" x14ac:dyDescent="0.3">
      <c r="D617" s="1"/>
      <c r="E617" s="1"/>
    </row>
    <row r="618" spans="4:5" ht="15" hidden="1" x14ac:dyDescent="0.3">
      <c r="D618" s="1"/>
      <c r="E618" s="1"/>
    </row>
    <row r="619" spans="4:5" ht="15" hidden="1" x14ac:dyDescent="0.3">
      <c r="D619" s="1"/>
      <c r="E619" s="1"/>
    </row>
    <row r="620" spans="4:5" ht="15" hidden="1" x14ac:dyDescent="0.3">
      <c r="D620" s="1"/>
      <c r="E620" s="1"/>
    </row>
    <row r="621" spans="4:5" ht="15" hidden="1" x14ac:dyDescent="0.3">
      <c r="D621" s="1"/>
      <c r="E621" s="1"/>
    </row>
    <row r="622" spans="4:5" ht="15" hidden="1" x14ac:dyDescent="0.3">
      <c r="D622" s="3"/>
      <c r="E622" s="1"/>
    </row>
    <row r="623" spans="4:5" ht="15" hidden="1" x14ac:dyDescent="0.3">
      <c r="D623" s="1"/>
      <c r="E623" s="1"/>
    </row>
    <row r="624" spans="4:5" ht="15" hidden="1" x14ac:dyDescent="0.3">
      <c r="D624" s="1"/>
      <c r="E624" s="1"/>
    </row>
    <row r="625" spans="4:5" ht="15" hidden="1" x14ac:dyDescent="0.3">
      <c r="D625" s="1"/>
      <c r="E625" s="1"/>
    </row>
    <row r="626" spans="4:5" ht="15" hidden="1" x14ac:dyDescent="0.3">
      <c r="D626" s="1"/>
      <c r="E626" s="1"/>
    </row>
    <row r="627" spans="4:5" ht="15" hidden="1" x14ac:dyDescent="0.3">
      <c r="D627" s="1"/>
      <c r="E627" s="1"/>
    </row>
    <row r="628" spans="4:5" ht="15" hidden="1" x14ac:dyDescent="0.3">
      <c r="D628" s="1"/>
      <c r="E628" s="1"/>
    </row>
    <row r="629" spans="4:5" ht="15" hidden="1" x14ac:dyDescent="0.3">
      <c r="D629" s="3"/>
      <c r="E629" s="1"/>
    </row>
    <row r="630" spans="4:5" ht="15" hidden="1" x14ac:dyDescent="0.3">
      <c r="D630" s="1"/>
      <c r="E630" s="1"/>
    </row>
    <row r="631" spans="4:5" ht="15" hidden="1" x14ac:dyDescent="0.3">
      <c r="D631" s="1"/>
      <c r="E631" s="1"/>
    </row>
    <row r="632" spans="4:5" ht="15" hidden="1" x14ac:dyDescent="0.3">
      <c r="D632" s="1"/>
      <c r="E632" s="1"/>
    </row>
    <row r="633" spans="4:5" ht="15" hidden="1" x14ac:dyDescent="0.3">
      <c r="D633" s="1"/>
      <c r="E633" s="1"/>
    </row>
    <row r="634" spans="4:5" ht="15" hidden="1" x14ac:dyDescent="0.3">
      <c r="D634" s="1"/>
      <c r="E634" s="1"/>
    </row>
    <row r="635" spans="4:5" ht="15" hidden="1" x14ac:dyDescent="0.3">
      <c r="D635" s="1"/>
      <c r="E635" s="1"/>
    </row>
    <row r="636" spans="4:5" ht="15" hidden="1" x14ac:dyDescent="0.3">
      <c r="D636" s="3"/>
      <c r="E636" s="1"/>
    </row>
    <row r="637" spans="4:5" ht="15" hidden="1" x14ac:dyDescent="0.3">
      <c r="D637" s="1"/>
      <c r="E637" s="1"/>
    </row>
    <row r="638" spans="4:5" ht="15" hidden="1" x14ac:dyDescent="0.3">
      <c r="D638" s="1"/>
      <c r="E638" s="1"/>
    </row>
    <row r="639" spans="4:5" ht="15" hidden="1" x14ac:dyDescent="0.3">
      <c r="D639" s="1"/>
      <c r="E639" s="1"/>
    </row>
    <row r="640" spans="4:5" ht="15" hidden="1" x14ac:dyDescent="0.3">
      <c r="D640" s="1"/>
      <c r="E640" s="1"/>
    </row>
    <row r="641" spans="4:5" ht="15" hidden="1" x14ac:dyDescent="0.3">
      <c r="D641" s="1"/>
      <c r="E641" s="1"/>
    </row>
    <row r="642" spans="4:5" ht="15" hidden="1" x14ac:dyDescent="0.3">
      <c r="D642" s="1"/>
      <c r="E642" s="1"/>
    </row>
    <row r="643" spans="4:5" ht="15" hidden="1" x14ac:dyDescent="0.3">
      <c r="D643" s="3"/>
      <c r="E643" s="1"/>
    </row>
    <row r="644" spans="4:5" ht="15" hidden="1" x14ac:dyDescent="0.3">
      <c r="D644" s="1"/>
      <c r="E644" s="1"/>
    </row>
    <row r="645" spans="4:5" ht="15" hidden="1" x14ac:dyDescent="0.3">
      <c r="D645" s="1"/>
      <c r="E645" s="1"/>
    </row>
    <row r="646" spans="4:5" ht="15" hidden="1" x14ac:dyDescent="0.3">
      <c r="D646" s="1"/>
      <c r="E646" s="1"/>
    </row>
    <row r="647" spans="4:5" ht="15" hidden="1" x14ac:dyDescent="0.3">
      <c r="D647" s="1"/>
      <c r="E647" s="1"/>
    </row>
    <row r="648" spans="4:5" ht="15" hidden="1" x14ac:dyDescent="0.3">
      <c r="D648" s="1"/>
      <c r="E648" s="1"/>
    </row>
    <row r="649" spans="4:5" ht="15" hidden="1" x14ac:dyDescent="0.3">
      <c r="D649" s="1"/>
      <c r="E649" s="1"/>
    </row>
    <row r="650" spans="4:5" ht="15" hidden="1" x14ac:dyDescent="0.3">
      <c r="D650" s="3"/>
      <c r="E650" s="1"/>
    </row>
    <row r="651" spans="4:5" ht="15" hidden="1" x14ac:dyDescent="0.3">
      <c r="D651" s="1"/>
      <c r="E651" s="1"/>
    </row>
    <row r="652" spans="4:5" ht="15" hidden="1" x14ac:dyDescent="0.3">
      <c r="D652" s="1"/>
      <c r="E652" s="1"/>
    </row>
    <row r="653" spans="4:5" ht="15" hidden="1" x14ac:dyDescent="0.3">
      <c r="D653" s="1"/>
      <c r="E653" s="1"/>
    </row>
    <row r="654" spans="4:5" ht="15" hidden="1" x14ac:dyDescent="0.3">
      <c r="D654" s="1"/>
      <c r="E654" s="1"/>
    </row>
    <row r="655" spans="4:5" ht="15" hidden="1" x14ac:dyDescent="0.3">
      <c r="D655" s="1"/>
      <c r="E655" s="1"/>
    </row>
    <row r="656" spans="4:5" ht="15" hidden="1" x14ac:dyDescent="0.3">
      <c r="D656" s="1"/>
      <c r="E656" s="1"/>
    </row>
    <row r="657" spans="4:5" ht="15" hidden="1" x14ac:dyDescent="0.3">
      <c r="D657" s="3"/>
      <c r="E657" s="1"/>
    </row>
    <row r="658" spans="4:5" ht="15" hidden="1" x14ac:dyDescent="0.3">
      <c r="D658" s="1"/>
      <c r="E658" s="1"/>
    </row>
    <row r="659" spans="4:5" ht="15" hidden="1" x14ac:dyDescent="0.3">
      <c r="D659" s="1"/>
      <c r="E659" s="1"/>
    </row>
    <row r="660" spans="4:5" ht="15" hidden="1" x14ac:dyDescent="0.3">
      <c r="D660" s="1"/>
      <c r="E660" s="1"/>
    </row>
    <row r="661" spans="4:5" ht="15" hidden="1" x14ac:dyDescent="0.3">
      <c r="D661" s="1"/>
      <c r="E661" s="1"/>
    </row>
    <row r="662" spans="4:5" ht="15" hidden="1" x14ac:dyDescent="0.3">
      <c r="D662" s="1"/>
      <c r="E662" s="1"/>
    </row>
    <row r="663" spans="4:5" ht="15" hidden="1" x14ac:dyDescent="0.3">
      <c r="D663" s="1"/>
      <c r="E663" s="1"/>
    </row>
    <row r="664" spans="4:5" ht="15" hidden="1" x14ac:dyDescent="0.3">
      <c r="D664" s="3"/>
      <c r="E664" s="1"/>
    </row>
    <row r="665" spans="4:5" ht="15" hidden="1" x14ac:dyDescent="0.3">
      <c r="D665" s="1"/>
      <c r="E665" s="1"/>
    </row>
    <row r="666" spans="4:5" ht="15" hidden="1" x14ac:dyDescent="0.3">
      <c r="D666" s="1"/>
      <c r="E666" s="1"/>
    </row>
    <row r="667" spans="4:5" ht="15" hidden="1" x14ac:dyDescent="0.3">
      <c r="D667" s="1"/>
      <c r="E667" s="1"/>
    </row>
    <row r="668" spans="4:5" ht="15" hidden="1" x14ac:dyDescent="0.3">
      <c r="D668" s="1"/>
      <c r="E668" s="1"/>
    </row>
    <row r="669" spans="4:5" ht="15" hidden="1" x14ac:dyDescent="0.3">
      <c r="D669" s="1"/>
      <c r="E669" s="1"/>
    </row>
    <row r="670" spans="4:5" ht="15" hidden="1" x14ac:dyDescent="0.3">
      <c r="D670" s="1"/>
      <c r="E670" s="1"/>
    </row>
    <row r="671" spans="4:5" ht="15" hidden="1" x14ac:dyDescent="0.3">
      <c r="D671" s="3"/>
      <c r="E671" s="1"/>
    </row>
    <row r="672" spans="4:5" ht="15" hidden="1" x14ac:dyDescent="0.3">
      <c r="D672" s="1"/>
      <c r="E672" s="1"/>
    </row>
    <row r="673" spans="4:5" ht="15" hidden="1" x14ac:dyDescent="0.3">
      <c r="D673" s="1"/>
      <c r="E673" s="1"/>
    </row>
    <row r="674" spans="4:5" ht="15" hidden="1" x14ac:dyDescent="0.3">
      <c r="D674" s="1"/>
      <c r="E674" s="1"/>
    </row>
    <row r="675" spans="4:5" ht="15" hidden="1" x14ac:dyDescent="0.3">
      <c r="D675" s="1"/>
      <c r="E675" s="1"/>
    </row>
    <row r="676" spans="4:5" ht="15" hidden="1" x14ac:dyDescent="0.3">
      <c r="D676" s="1"/>
      <c r="E676" s="1"/>
    </row>
    <row r="677" spans="4:5" ht="15" hidden="1" x14ac:dyDescent="0.3">
      <c r="D677" s="1"/>
      <c r="E677" s="1"/>
    </row>
    <row r="678" spans="4:5" ht="15" hidden="1" x14ac:dyDescent="0.3">
      <c r="D678" s="3"/>
      <c r="E678" s="1"/>
    </row>
    <row r="679" spans="4:5" ht="15" hidden="1" x14ac:dyDescent="0.3">
      <c r="D679" s="1"/>
      <c r="E679" s="1"/>
    </row>
    <row r="680" spans="4:5" ht="15" hidden="1" x14ac:dyDescent="0.3">
      <c r="D680" s="1"/>
      <c r="E680" s="1"/>
    </row>
    <row r="681" spans="4:5" ht="15" hidden="1" x14ac:dyDescent="0.3">
      <c r="D681" s="1"/>
      <c r="E681" s="1"/>
    </row>
    <row r="682" spans="4:5" ht="15" hidden="1" x14ac:dyDescent="0.3">
      <c r="D682" s="1"/>
      <c r="E682" s="1"/>
    </row>
    <row r="683" spans="4:5" ht="15" hidden="1" x14ac:dyDescent="0.3">
      <c r="D683" s="1"/>
      <c r="E683" s="1"/>
    </row>
    <row r="684" spans="4:5" ht="15" hidden="1" x14ac:dyDescent="0.3">
      <c r="D684" s="1"/>
      <c r="E684" s="1"/>
    </row>
    <row r="685" spans="4:5" ht="15" hidden="1" x14ac:dyDescent="0.3">
      <c r="D685" s="3"/>
      <c r="E685" s="1"/>
    </row>
    <row r="686" spans="4:5" ht="15" hidden="1" x14ac:dyDescent="0.3">
      <c r="D686" s="1"/>
      <c r="E686" s="1"/>
    </row>
    <row r="687" spans="4:5" ht="15" hidden="1" x14ac:dyDescent="0.3">
      <c r="D687" s="1"/>
      <c r="E687" s="1"/>
    </row>
    <row r="688" spans="4:5" ht="15" hidden="1" x14ac:dyDescent="0.3">
      <c r="D688" s="1"/>
      <c r="E688" s="1"/>
    </row>
    <row r="689" spans="4:5" ht="15" hidden="1" x14ac:dyDescent="0.3">
      <c r="D689" s="1"/>
      <c r="E689" s="1"/>
    </row>
    <row r="690" spans="4:5" ht="15" hidden="1" x14ac:dyDescent="0.3">
      <c r="D690" s="1"/>
      <c r="E690" s="1"/>
    </row>
    <row r="691" spans="4:5" ht="15" hidden="1" x14ac:dyDescent="0.3">
      <c r="D691" s="1"/>
      <c r="E691" s="1"/>
    </row>
    <row r="692" spans="4:5" ht="15" hidden="1" x14ac:dyDescent="0.3">
      <c r="D692" s="3"/>
      <c r="E692" s="1"/>
    </row>
    <row r="693" spans="4:5" ht="15" hidden="1" x14ac:dyDescent="0.3">
      <c r="D693" s="1"/>
      <c r="E693" s="1"/>
    </row>
    <row r="694" spans="4:5" ht="15" hidden="1" x14ac:dyDescent="0.3">
      <c r="D694" s="1"/>
      <c r="E694" s="1"/>
    </row>
    <row r="695" spans="4:5" ht="15" hidden="1" x14ac:dyDescent="0.3">
      <c r="D695" s="1"/>
      <c r="E695" s="1"/>
    </row>
    <row r="696" spans="4:5" ht="15" hidden="1" x14ac:dyDescent="0.3">
      <c r="D696" s="1"/>
      <c r="E696" s="1"/>
    </row>
    <row r="697" spans="4:5" ht="15" hidden="1" x14ac:dyDescent="0.3">
      <c r="D697" s="1"/>
      <c r="E697" s="1"/>
    </row>
    <row r="698" spans="4:5" ht="15" hidden="1" x14ac:dyDescent="0.3">
      <c r="D698" s="1"/>
      <c r="E698" s="1"/>
    </row>
    <row r="699" spans="4:5" ht="15" hidden="1" x14ac:dyDescent="0.3">
      <c r="D699" s="3"/>
      <c r="E699" s="1"/>
    </row>
    <row r="700" spans="4:5" ht="15" hidden="1" x14ac:dyDescent="0.3">
      <c r="D700" s="1"/>
      <c r="E700" s="1"/>
    </row>
    <row r="701" spans="4:5" ht="15" hidden="1" x14ac:dyDescent="0.3">
      <c r="D701" s="1"/>
      <c r="E701" s="1"/>
    </row>
    <row r="702" spans="4:5" ht="15" hidden="1" x14ac:dyDescent="0.3">
      <c r="D702" s="1"/>
      <c r="E702" s="1"/>
    </row>
    <row r="703" spans="4:5" ht="15" hidden="1" x14ac:dyDescent="0.3">
      <c r="D703" s="1"/>
      <c r="E703" s="1"/>
    </row>
    <row r="704" spans="4:5" ht="15" hidden="1" x14ac:dyDescent="0.3">
      <c r="D704" s="1"/>
      <c r="E704" s="1"/>
    </row>
    <row r="705" spans="4:5" ht="15" hidden="1" x14ac:dyDescent="0.3">
      <c r="D705" s="1"/>
      <c r="E705" s="1"/>
    </row>
    <row r="706" spans="4:5" ht="15" hidden="1" x14ac:dyDescent="0.3">
      <c r="D706" s="3"/>
      <c r="E706" s="1"/>
    </row>
    <row r="707" spans="4:5" ht="15" hidden="1" x14ac:dyDescent="0.3">
      <c r="D707" s="1"/>
      <c r="E707" s="1"/>
    </row>
    <row r="708" spans="4:5" ht="15" hidden="1" x14ac:dyDescent="0.3">
      <c r="D708" s="1"/>
      <c r="E708" s="1"/>
    </row>
    <row r="709" spans="4:5" ht="15" hidden="1" x14ac:dyDescent="0.3">
      <c r="D709" s="1"/>
      <c r="E709" s="1"/>
    </row>
    <row r="710" spans="4:5" ht="15" hidden="1" x14ac:dyDescent="0.3">
      <c r="D710" s="1"/>
      <c r="E710" s="1"/>
    </row>
    <row r="711" spans="4:5" ht="15" hidden="1" x14ac:dyDescent="0.3">
      <c r="D711" s="1"/>
      <c r="E711" s="1"/>
    </row>
    <row r="712" spans="4:5" ht="15" hidden="1" x14ac:dyDescent="0.3">
      <c r="D712" s="1"/>
      <c r="E712" s="1"/>
    </row>
    <row r="713" spans="4:5" ht="15" hidden="1" x14ac:dyDescent="0.3">
      <c r="D713" s="3"/>
      <c r="E713" s="1"/>
    </row>
    <row r="714" spans="4:5" ht="15" hidden="1" x14ac:dyDescent="0.3">
      <c r="D714" s="1"/>
      <c r="E714" s="1"/>
    </row>
    <row r="715" spans="4:5" ht="15" hidden="1" x14ac:dyDescent="0.3">
      <c r="D715" s="1"/>
      <c r="E715" s="1"/>
    </row>
    <row r="716" spans="4:5" ht="15" hidden="1" x14ac:dyDescent="0.3">
      <c r="D716" s="1"/>
      <c r="E716" s="1"/>
    </row>
    <row r="717" spans="4:5" ht="15" hidden="1" x14ac:dyDescent="0.3">
      <c r="D717" s="1"/>
      <c r="E717" s="1"/>
    </row>
    <row r="718" spans="4:5" ht="15" hidden="1" x14ac:dyDescent="0.3">
      <c r="D718" s="1"/>
      <c r="E718" s="1"/>
    </row>
    <row r="719" spans="4:5" ht="15" hidden="1" x14ac:dyDescent="0.3">
      <c r="D719" s="1"/>
      <c r="E719" s="1"/>
    </row>
    <row r="720" spans="4:5" ht="15" hidden="1" x14ac:dyDescent="0.3">
      <c r="D720" s="3"/>
      <c r="E720" s="1"/>
    </row>
    <row r="721" spans="4:5" ht="15" hidden="1" x14ac:dyDescent="0.3">
      <c r="D721" s="1"/>
      <c r="E721" s="1"/>
    </row>
    <row r="722" spans="4:5" ht="15" hidden="1" x14ac:dyDescent="0.3">
      <c r="D722" s="1"/>
      <c r="E722" s="1"/>
    </row>
    <row r="723" spans="4:5" ht="15" hidden="1" x14ac:dyDescent="0.3">
      <c r="D723" s="1"/>
      <c r="E723" s="1"/>
    </row>
    <row r="724" spans="4:5" ht="15" hidden="1" x14ac:dyDescent="0.3">
      <c r="D724" s="1"/>
      <c r="E724" s="1"/>
    </row>
    <row r="725" spans="4:5" ht="15" hidden="1" x14ac:dyDescent="0.3">
      <c r="D725" s="1"/>
      <c r="E725" s="1"/>
    </row>
    <row r="726" spans="4:5" ht="15" hidden="1" x14ac:dyDescent="0.3">
      <c r="D726" s="1"/>
      <c r="E726" s="1"/>
    </row>
    <row r="727" spans="4:5" ht="15" hidden="1" x14ac:dyDescent="0.3">
      <c r="D727" s="3"/>
      <c r="E727" s="1"/>
    </row>
    <row r="728" spans="4:5" ht="15" hidden="1" x14ac:dyDescent="0.3">
      <c r="D728" s="1"/>
      <c r="E728" s="1"/>
    </row>
    <row r="729" spans="4:5" ht="15" hidden="1" x14ac:dyDescent="0.3">
      <c r="D729" s="1"/>
      <c r="E729" s="1"/>
    </row>
    <row r="730" spans="4:5" ht="15" hidden="1" x14ac:dyDescent="0.3">
      <c r="D730" s="1"/>
      <c r="E730" s="1"/>
    </row>
    <row r="731" spans="4:5" ht="15" hidden="1" x14ac:dyDescent="0.3">
      <c r="D731" s="1"/>
      <c r="E731" s="1"/>
    </row>
    <row r="732" spans="4:5" ht="15" hidden="1" x14ac:dyDescent="0.3">
      <c r="D732" s="1"/>
      <c r="E732" s="1"/>
    </row>
    <row r="733" spans="4:5" ht="15" hidden="1" x14ac:dyDescent="0.3">
      <c r="D733" s="1"/>
      <c r="E733" s="1"/>
    </row>
    <row r="734" spans="4:5" ht="15" hidden="1" x14ac:dyDescent="0.3">
      <c r="D734" s="3"/>
      <c r="E734" s="1"/>
    </row>
    <row r="735" spans="4:5" ht="15" hidden="1" x14ac:dyDescent="0.3">
      <c r="D735" s="1"/>
      <c r="E735" s="1"/>
    </row>
    <row r="736" spans="4:5" ht="15" hidden="1" x14ac:dyDescent="0.3">
      <c r="D736" s="1"/>
      <c r="E736" s="1"/>
    </row>
    <row r="737" spans="4:5" ht="15" hidden="1" x14ac:dyDescent="0.3">
      <c r="D737" s="1"/>
      <c r="E737" s="1"/>
    </row>
    <row r="738" spans="4:5" ht="15" hidden="1" x14ac:dyDescent="0.3">
      <c r="D738" s="1"/>
      <c r="E738" s="1"/>
    </row>
    <row r="739" spans="4:5" ht="15" hidden="1" x14ac:dyDescent="0.3">
      <c r="D739" s="1"/>
      <c r="E739" s="1"/>
    </row>
    <row r="740" spans="4:5" ht="15" hidden="1" x14ac:dyDescent="0.3">
      <c r="D740" s="1"/>
      <c r="E740" s="1"/>
    </row>
    <row r="741" spans="4:5" ht="15" hidden="1" x14ac:dyDescent="0.3">
      <c r="D741" s="3"/>
      <c r="E741" s="1"/>
    </row>
    <row r="742" spans="4:5" ht="15" hidden="1" x14ac:dyDescent="0.3">
      <c r="D742" s="1"/>
      <c r="E742" s="1"/>
    </row>
    <row r="743" spans="4:5" ht="15" hidden="1" x14ac:dyDescent="0.3">
      <c r="D743" s="1"/>
      <c r="E743" s="1"/>
    </row>
    <row r="744" spans="4:5" ht="15" hidden="1" x14ac:dyDescent="0.3">
      <c r="D744" s="1"/>
      <c r="E744" s="1"/>
    </row>
    <row r="745" spans="4:5" ht="15" hidden="1" x14ac:dyDescent="0.3">
      <c r="D745" s="1"/>
      <c r="E745" s="1"/>
    </row>
    <row r="746" spans="4:5" ht="15" hidden="1" x14ac:dyDescent="0.3">
      <c r="D746" s="1"/>
      <c r="E746" s="1"/>
    </row>
    <row r="747" spans="4:5" ht="15" hidden="1" x14ac:dyDescent="0.3">
      <c r="D747" s="1"/>
      <c r="E747" s="1"/>
    </row>
    <row r="748" spans="4:5" ht="15" hidden="1" x14ac:dyDescent="0.3">
      <c r="D748" s="3"/>
      <c r="E748" s="1"/>
    </row>
    <row r="749" spans="4:5" ht="15" hidden="1" x14ac:dyDescent="0.3">
      <c r="D749" s="1"/>
      <c r="E749" s="1"/>
    </row>
    <row r="750" spans="4:5" ht="15" hidden="1" x14ac:dyDescent="0.3">
      <c r="D750" s="1"/>
      <c r="E750" s="1"/>
    </row>
    <row r="751" spans="4:5" ht="15" hidden="1" x14ac:dyDescent="0.3">
      <c r="D751" s="1"/>
      <c r="E751" s="1"/>
    </row>
    <row r="752" spans="4:5" ht="15" hidden="1" x14ac:dyDescent="0.3">
      <c r="D752" s="1"/>
      <c r="E752" s="1"/>
    </row>
    <row r="753" spans="4:5" ht="15" hidden="1" x14ac:dyDescent="0.3">
      <c r="D753" s="1"/>
      <c r="E753" s="1"/>
    </row>
    <row r="754" spans="4:5" ht="15" hidden="1" x14ac:dyDescent="0.3">
      <c r="D754" s="1"/>
      <c r="E754" s="1"/>
    </row>
    <row r="755" spans="4:5" ht="15" hidden="1" x14ac:dyDescent="0.3">
      <c r="D755" s="3"/>
      <c r="E755" s="1"/>
    </row>
    <row r="756" spans="4:5" ht="15" hidden="1" x14ac:dyDescent="0.3">
      <c r="D756" s="1"/>
      <c r="E756" s="1"/>
    </row>
    <row r="757" spans="4:5" ht="15" hidden="1" x14ac:dyDescent="0.3">
      <c r="D757" s="1"/>
      <c r="E757" s="1"/>
    </row>
    <row r="758" spans="4:5" ht="15" hidden="1" x14ac:dyDescent="0.3">
      <c r="D758" s="1"/>
      <c r="E758" s="1"/>
    </row>
    <row r="759" spans="4:5" ht="15" hidden="1" x14ac:dyDescent="0.3">
      <c r="D759" s="1"/>
      <c r="E759" s="1"/>
    </row>
    <row r="760" spans="4:5" ht="15" hidden="1" x14ac:dyDescent="0.3">
      <c r="D760" s="1"/>
      <c r="E760" s="1"/>
    </row>
    <row r="761" spans="4:5" ht="15" hidden="1" x14ac:dyDescent="0.3">
      <c r="D761" s="1"/>
      <c r="E761" s="1"/>
    </row>
    <row r="762" spans="4:5" ht="15" hidden="1" x14ac:dyDescent="0.3">
      <c r="D762" s="3"/>
      <c r="E762" s="1"/>
    </row>
  </sheetData>
  <mergeCells count="71">
    <mergeCell ref="H36:I36"/>
    <mergeCell ref="H26:I28"/>
    <mergeCell ref="M26:N28"/>
    <mergeCell ref="B83:AB83"/>
    <mergeCell ref="B121:AB121"/>
    <mergeCell ref="U40:AB41"/>
    <mergeCell ref="Q36:R36"/>
    <mergeCell ref="Q37:R39"/>
    <mergeCell ref="D40:I41"/>
    <mergeCell ref="M40:R41"/>
    <mergeCell ref="D37:E39"/>
    <mergeCell ref="F37:G39"/>
    <mergeCell ref="H37:I39"/>
    <mergeCell ref="M37:N39"/>
    <mergeCell ref="O37:P39"/>
    <mergeCell ref="D36:E36"/>
    <mergeCell ref="F36:G36"/>
    <mergeCell ref="Q25:R25"/>
    <mergeCell ref="M36:N36"/>
    <mergeCell ref="O36:P36"/>
    <mergeCell ref="D34:I35"/>
    <mergeCell ref="M34:R35"/>
    <mergeCell ref="D29:I30"/>
    <mergeCell ref="M29:R30"/>
    <mergeCell ref="D25:E25"/>
    <mergeCell ref="F25:G25"/>
    <mergeCell ref="H25:I25"/>
    <mergeCell ref="M25:N25"/>
    <mergeCell ref="O25:P25"/>
    <mergeCell ref="Q26:R28"/>
    <mergeCell ref="O26:P28"/>
    <mergeCell ref="D26:E28"/>
    <mergeCell ref="F26:G28"/>
    <mergeCell ref="Q14:R14"/>
    <mergeCell ref="D15:E17"/>
    <mergeCell ref="F15:G17"/>
    <mergeCell ref="H15:I17"/>
    <mergeCell ref="D23:I24"/>
    <mergeCell ref="M23:R24"/>
    <mergeCell ref="M15:N17"/>
    <mergeCell ref="O15:P17"/>
    <mergeCell ref="Q15:R17"/>
    <mergeCell ref="U12:AB39"/>
    <mergeCell ref="E2:Y5"/>
    <mergeCell ref="B45:AA45"/>
    <mergeCell ref="B47:E47"/>
    <mergeCell ref="P47:S47"/>
    <mergeCell ref="B9:AA9"/>
    <mergeCell ref="D18:I19"/>
    <mergeCell ref="Z2:AB5"/>
    <mergeCell ref="M18:R19"/>
    <mergeCell ref="D14:E14"/>
    <mergeCell ref="F14:G14"/>
    <mergeCell ref="H14:I14"/>
    <mergeCell ref="D12:I13"/>
    <mergeCell ref="M12:R13"/>
    <mergeCell ref="M14:N14"/>
    <mergeCell ref="O14:P14"/>
    <mergeCell ref="P63:S63"/>
    <mergeCell ref="B63:E63"/>
    <mergeCell ref="I63:L63"/>
    <mergeCell ref="B85:E85"/>
    <mergeCell ref="P85:S85"/>
    <mergeCell ref="P139:S139"/>
    <mergeCell ref="I139:L139"/>
    <mergeCell ref="B139:E139"/>
    <mergeCell ref="P102:S102"/>
    <mergeCell ref="I102:L102"/>
    <mergeCell ref="B102:E102"/>
    <mergeCell ref="B123:E123"/>
    <mergeCell ref="P123:S123"/>
  </mergeCells>
  <pageMargins left="0.7" right="0.7" top="0.75" bottom="0.75" header="0.3" footer="0.3"/>
  <pageSetup orientation="portrait" r:id="rId1"/>
  <customProperties>
    <customPr name="ORB_ACCOUNTS_1" r:id="rId2"/>
    <customPr name="ORB_SHEETNAME" r:id="rId3"/>
    <customPr name="ORB_V1_00000" r:id="rId4"/>
    <customPr name="ORB_V1_00001" r:id="rId5"/>
    <customPr name="ORB_V1_00002" r:id="rId6"/>
    <customPr name="ORB_V1_00003" r:id="rId7"/>
    <customPr name="ORB_V1_00004" r:id="rId8"/>
    <customPr name="ORB_V1_00005" r:id="rId9"/>
    <customPr name="ORB_V1_00006" r:id="rId10"/>
    <customPr name="ORB_V1_00007" r:id="rId11"/>
    <customPr name="RB_DECIMAL_SEPARATOR" r:id="rId12"/>
    <customPr name="RB_PATH_SEPARATOR" r:id="rId13"/>
    <customPr name="RB_THOUSAND_SEPARATOR" r:id="rId14"/>
    <customPr name="RB_WORKBOOK_DATARECENCY_CURRENT" r:id="rId15"/>
    <customPr name="RB_WORKBOOK_VERSION" r:id="rId16"/>
  </customProperties>
  <drawing r:id="rId17"/>
  <legacyDrawing r:id="rId18"/>
  <picture r:id="rId1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20" name="Scroll Bar 4">
              <controlPr defaultSize="0" autoPict="0">
                <anchor moveWithCells="1">
                  <from>
                    <xdr:col>9</xdr:col>
                    <xdr:colOff>190500</xdr:colOff>
                    <xdr:row>44</xdr:row>
                    <xdr:rowOff>83820</xdr:rowOff>
                  </from>
                  <to>
                    <xdr:col>20</xdr:col>
                    <xdr:colOff>350520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21" name="Scroll Bar 15">
              <controlPr defaultSize="0" autoPict="0">
                <anchor moveWithCells="1">
                  <from>
                    <xdr:col>9</xdr:col>
                    <xdr:colOff>15240</xdr:colOff>
                    <xdr:row>82</xdr:row>
                    <xdr:rowOff>83820</xdr:rowOff>
                  </from>
                  <to>
                    <xdr:col>20</xdr:col>
                    <xdr:colOff>182880</xdr:colOff>
                    <xdr:row>83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2" name="Scroll Bar 18">
              <controlPr defaultSize="0" autoPict="0">
                <anchor moveWithCells="1">
                  <from>
                    <xdr:col>9</xdr:col>
                    <xdr:colOff>76200</xdr:colOff>
                    <xdr:row>120</xdr:row>
                    <xdr:rowOff>68580</xdr:rowOff>
                  </from>
                  <to>
                    <xdr:col>20</xdr:col>
                    <xdr:colOff>236220</xdr:colOff>
                    <xdr:row>121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Drop Down 20">
              <controlPr defaultSize="0" autoLine="0" autoPict="0">
                <anchor moveWithCells="1">
                  <from>
                    <xdr:col>5</xdr:col>
                    <xdr:colOff>396240</xdr:colOff>
                    <xdr:row>64</xdr:row>
                    <xdr:rowOff>68580</xdr:rowOff>
                  </from>
                  <to>
                    <xdr:col>7</xdr:col>
                    <xdr:colOff>83820</xdr:colOff>
                    <xdr:row>65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Drop Down 21">
              <controlPr defaultSize="0" autoLine="0" autoPict="0">
                <anchor moveWithCells="1">
                  <from>
                    <xdr:col>5</xdr:col>
                    <xdr:colOff>304800</xdr:colOff>
                    <xdr:row>103</xdr:row>
                    <xdr:rowOff>99060</xdr:rowOff>
                  </from>
                  <to>
                    <xdr:col>6</xdr:col>
                    <xdr:colOff>472440</xdr:colOff>
                    <xdr:row>104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Drop Down 22">
              <controlPr defaultSize="0" autoLine="0" autoPict="0">
                <anchor moveWithCells="1">
                  <from>
                    <xdr:col>5</xdr:col>
                    <xdr:colOff>281940</xdr:colOff>
                    <xdr:row>140</xdr:row>
                    <xdr:rowOff>114300</xdr:rowOff>
                  </from>
                  <to>
                    <xdr:col>6</xdr:col>
                    <xdr:colOff>457200</xdr:colOff>
                    <xdr:row>141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Drop Down 23">
              <controlPr defaultSize="0" autoLine="0" autoPict="0">
                <anchor moveWithCells="1">
                  <from>
                    <xdr:col>0</xdr:col>
                    <xdr:colOff>320040</xdr:colOff>
                    <xdr:row>2</xdr:row>
                    <xdr:rowOff>83820</xdr:rowOff>
                  </from>
                  <to>
                    <xdr:col>3</xdr:col>
                    <xdr:colOff>121920</xdr:colOff>
                    <xdr:row>3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L527"/>
  <sheetViews>
    <sheetView showGridLines="0" zoomScale="70" zoomScaleNormal="70" workbookViewId="0">
      <pane ySplit="4" topLeftCell="A5" activePane="bottomLeft" state="frozen"/>
      <selection pane="bottomLeft" activeCell="A27" sqref="A27"/>
    </sheetView>
  </sheetViews>
  <sheetFormatPr defaultColWidth="9.109375" defaultRowHeight="15.6" x14ac:dyDescent="0.3"/>
  <cols>
    <col min="1" max="1" width="9.109375" style="1"/>
    <col min="2" max="2" width="12.5546875" style="2" bestFit="1" customWidth="1"/>
    <col min="3" max="3" width="14" style="3" bestFit="1" customWidth="1"/>
    <col min="4" max="4" width="7.88671875" style="3" bestFit="1" customWidth="1"/>
    <col min="5" max="5" width="18.88671875" style="3" bestFit="1" customWidth="1"/>
    <col min="6" max="6" width="16.33203125" style="3" bestFit="1" customWidth="1"/>
    <col min="7" max="7" width="14.44140625" style="15" bestFit="1" customWidth="1"/>
    <col min="8" max="8" width="24.5546875" style="18" bestFit="1" customWidth="1"/>
    <col min="9" max="9" width="15.5546875" style="15" bestFit="1" customWidth="1"/>
    <col min="10" max="10" width="26" style="3" bestFit="1" customWidth="1"/>
    <col min="11" max="11" width="10.5546875" style="3" bestFit="1" customWidth="1"/>
    <col min="12" max="12" width="14.44140625" style="3" bestFit="1" customWidth="1"/>
    <col min="13" max="13" width="11.5546875" style="3" bestFit="1" customWidth="1"/>
    <col min="14" max="14" width="10.109375" style="3" bestFit="1" customWidth="1"/>
    <col min="15" max="15" width="22.44140625" style="3" bestFit="1" customWidth="1"/>
    <col min="16" max="16" width="7.88671875" style="3" customWidth="1"/>
    <col min="17" max="17" width="10.109375" style="3" bestFit="1" customWidth="1"/>
    <col min="18" max="18" width="18.5546875" style="3" bestFit="1" customWidth="1"/>
    <col min="19" max="19" width="14.5546875" style="3" bestFit="1" customWidth="1"/>
    <col min="20" max="20" width="16.88671875" style="3" bestFit="1" customWidth="1"/>
    <col min="21" max="22" width="12.109375" style="3" customWidth="1"/>
    <col min="23" max="23" width="15.88671875" style="3" bestFit="1" customWidth="1"/>
    <col min="24" max="24" width="12.109375" style="3" customWidth="1"/>
    <col min="25" max="25" width="14" style="3" bestFit="1" customWidth="1"/>
    <col min="26" max="26" width="7.88671875" style="3" bestFit="1" customWidth="1"/>
    <col min="27" max="27" width="18.88671875" style="3" bestFit="1" customWidth="1"/>
    <col min="28" max="28" width="16.33203125" style="3" bestFit="1" customWidth="1"/>
    <col min="29" max="29" width="14.44140625" style="15" bestFit="1" customWidth="1"/>
    <col min="30" max="30" width="24.5546875" style="18" bestFit="1" customWidth="1"/>
    <col min="31" max="31" width="15.5546875" style="15" bestFit="1" customWidth="1"/>
    <col min="32" max="32" width="26" style="3" customWidth="1"/>
    <col min="33" max="33" width="10.5546875" style="3" bestFit="1" customWidth="1"/>
    <col min="34" max="34" width="14.44140625" style="3" bestFit="1" customWidth="1"/>
    <col min="35" max="35" width="11.5546875" style="3" bestFit="1" customWidth="1"/>
    <col min="36" max="36" width="10.109375" style="3" bestFit="1" customWidth="1"/>
    <col min="37" max="37" width="22.44140625" style="3" bestFit="1" customWidth="1"/>
    <col min="38" max="38" width="7.88671875" style="3" customWidth="1"/>
    <col min="39" max="39" width="10.33203125" style="3" bestFit="1" customWidth="1"/>
    <col min="40" max="40" width="18.5546875" style="3" bestFit="1" customWidth="1"/>
    <col min="41" max="41" width="14.5546875" style="3" bestFit="1" customWidth="1"/>
    <col min="42" max="42" width="16.88671875" style="3" bestFit="1" customWidth="1"/>
    <col min="43" max="43" width="12.109375" style="3" customWidth="1"/>
    <col min="44" max="44" width="17.44140625" style="3" bestFit="1" customWidth="1"/>
    <col min="45" max="45" width="17.6640625" style="3" bestFit="1" customWidth="1"/>
    <col min="46" max="46" width="20.109375" style="3" bestFit="1" customWidth="1"/>
    <col min="47" max="47" width="9.109375" style="1"/>
    <col min="48" max="48" width="1.5546875" style="23" customWidth="1"/>
    <col min="49" max="49" width="9.109375" style="1"/>
    <col min="50" max="50" width="12.5546875" style="1" bestFit="1" customWidth="1"/>
    <col min="51" max="51" width="14" style="1" bestFit="1" customWidth="1"/>
    <col min="52" max="52" width="8.33203125" style="1" bestFit="1" customWidth="1"/>
    <col min="53" max="53" width="18.88671875" style="1" bestFit="1" customWidth="1"/>
    <col min="54" max="54" width="16.33203125" style="1" bestFit="1" customWidth="1"/>
    <col min="55" max="55" width="14.44140625" style="1" bestFit="1" customWidth="1"/>
    <col min="56" max="56" width="24.5546875" style="1" bestFit="1" customWidth="1"/>
    <col min="57" max="57" width="15.5546875" style="1" bestFit="1" customWidth="1"/>
    <col min="58" max="58" width="26" style="1" bestFit="1" customWidth="1"/>
    <col min="59" max="59" width="10.5546875" style="1" bestFit="1" customWidth="1"/>
    <col min="60" max="60" width="13" style="1" bestFit="1" customWidth="1"/>
    <col min="61" max="61" width="27.33203125" style="1" bestFit="1" customWidth="1"/>
    <col min="62" max="62" width="19.6640625" style="1" bestFit="1" customWidth="1"/>
    <col min="63" max="63" width="22.44140625" style="1" bestFit="1" customWidth="1"/>
    <col min="64" max="64" width="7.88671875" style="1" bestFit="1" customWidth="1"/>
    <col min="65" max="65" width="10.109375" style="1" bestFit="1" customWidth="1"/>
    <col min="66" max="66" width="18.5546875" style="1" bestFit="1" customWidth="1"/>
    <col min="67" max="67" width="14.5546875" style="1" bestFit="1" customWidth="1"/>
    <col min="68" max="68" width="18.5546875" style="1" bestFit="1" customWidth="1"/>
    <col min="69" max="69" width="16.88671875" style="1" bestFit="1" customWidth="1"/>
    <col min="70" max="70" width="11" style="1" bestFit="1" customWidth="1"/>
    <col min="71" max="71" width="7" style="1" bestFit="1" customWidth="1"/>
    <col min="72" max="72" width="12.109375" style="1" bestFit="1" customWidth="1"/>
    <col min="73" max="73" width="14" style="1" bestFit="1" customWidth="1"/>
    <col min="74" max="74" width="8.33203125" style="1" bestFit="1" customWidth="1"/>
    <col min="75" max="75" width="18.88671875" style="1" bestFit="1" customWidth="1"/>
    <col min="76" max="76" width="16.33203125" style="1" bestFit="1" customWidth="1"/>
    <col min="77" max="77" width="14.44140625" style="1" bestFit="1" customWidth="1"/>
    <col min="78" max="78" width="24.5546875" style="1" bestFit="1" customWidth="1"/>
    <col min="79" max="79" width="15.5546875" style="1" bestFit="1" customWidth="1"/>
    <col min="80" max="80" width="26" style="1" bestFit="1" customWidth="1"/>
    <col min="81" max="81" width="10.5546875" style="1" bestFit="1" customWidth="1"/>
    <col min="82" max="82" width="13" style="1" bestFit="1" customWidth="1"/>
    <col min="83" max="83" width="27.33203125" style="1" bestFit="1" customWidth="1"/>
    <col min="84" max="84" width="19.6640625" style="1" bestFit="1" customWidth="1"/>
    <col min="85" max="85" width="22.44140625" style="1" bestFit="1" customWidth="1"/>
    <col min="86" max="86" width="7.88671875" style="1" bestFit="1" customWidth="1"/>
    <col min="87" max="87" width="10.109375" style="1" bestFit="1" customWidth="1"/>
    <col min="88" max="88" width="18.5546875" style="1" bestFit="1" customWidth="1"/>
    <col min="89" max="89" width="14.5546875" style="1" bestFit="1" customWidth="1"/>
    <col min="90" max="90" width="18.5546875" style="1" bestFit="1" customWidth="1"/>
    <col min="91" max="91" width="16.88671875" style="1" bestFit="1" customWidth="1"/>
    <col min="92" max="92" width="11" style="1" bestFit="1" customWidth="1"/>
    <col min="93" max="93" width="7" style="1" bestFit="1" customWidth="1"/>
    <col min="94" max="94" width="12.109375" style="1" bestFit="1" customWidth="1"/>
    <col min="95" max="95" width="9.109375" style="1"/>
    <col min="96" max="96" width="1.5546875" style="23" customWidth="1"/>
    <col min="97" max="97" width="9.109375" style="1"/>
    <col min="98" max="98" width="9.5546875" style="1" bestFit="1" customWidth="1"/>
    <col min="99" max="99" width="14" style="1" bestFit="1" customWidth="1"/>
    <col min="100" max="100" width="8.33203125" style="1" bestFit="1" customWidth="1"/>
    <col min="101" max="101" width="18.88671875" style="1" bestFit="1" customWidth="1"/>
    <col min="102" max="102" width="16.33203125" style="1" bestFit="1" customWidth="1"/>
    <col min="103" max="103" width="14.44140625" style="1" bestFit="1" customWidth="1"/>
    <col min="104" max="104" width="24.5546875" style="1" bestFit="1" customWidth="1"/>
    <col min="105" max="105" width="15.5546875" style="1" bestFit="1" customWidth="1"/>
    <col min="106" max="106" width="26" style="1" bestFit="1" customWidth="1"/>
    <col min="107" max="107" width="10.5546875" style="1" bestFit="1" customWidth="1"/>
    <col min="108" max="108" width="13" style="1" bestFit="1" customWidth="1"/>
    <col min="109" max="109" width="27.33203125" style="1" bestFit="1" customWidth="1"/>
    <col min="110" max="110" width="19.6640625" style="1" bestFit="1" customWidth="1"/>
    <col min="111" max="111" width="22.44140625" style="1" bestFit="1" customWidth="1"/>
    <col min="112" max="112" width="8.33203125" style="1" bestFit="1" customWidth="1"/>
    <col min="113" max="113" width="10.109375" style="1" bestFit="1" customWidth="1"/>
    <col min="114" max="114" width="18.5546875" style="1" bestFit="1" customWidth="1"/>
    <col min="115" max="115" width="14.5546875" style="1" bestFit="1" customWidth="1"/>
    <col min="116" max="116" width="18.5546875" style="1" bestFit="1" customWidth="1"/>
    <col min="117" max="117" width="16.88671875" style="1" bestFit="1" customWidth="1"/>
    <col min="118" max="118" width="11" style="1" bestFit="1" customWidth="1"/>
    <col min="119" max="119" width="7" style="1" bestFit="1" customWidth="1"/>
    <col min="120" max="120" width="12.109375" style="1" bestFit="1" customWidth="1"/>
    <col min="121" max="121" width="14" style="1" bestFit="1" customWidth="1"/>
    <col min="122" max="122" width="9.5546875" style="1" bestFit="1" customWidth="1"/>
    <col min="123" max="123" width="18.88671875" style="1" bestFit="1" customWidth="1"/>
    <col min="124" max="124" width="16.33203125" style="1" bestFit="1" customWidth="1"/>
    <col min="125" max="125" width="14.44140625" style="1" bestFit="1" customWidth="1"/>
    <col min="126" max="126" width="24.5546875" style="1" bestFit="1" customWidth="1"/>
    <col min="127" max="127" width="15.5546875" style="1" bestFit="1" customWidth="1"/>
    <col min="128" max="128" width="26" style="1" bestFit="1" customWidth="1"/>
    <col min="129" max="129" width="10.5546875" style="1" bestFit="1" customWidth="1"/>
    <col min="130" max="130" width="13" style="1" bestFit="1" customWidth="1"/>
    <col min="131" max="131" width="27.33203125" style="1" bestFit="1" customWidth="1"/>
    <col min="132" max="132" width="19.6640625" style="1" bestFit="1" customWidth="1"/>
    <col min="133" max="133" width="22.44140625" style="1" bestFit="1" customWidth="1"/>
    <col min="134" max="134" width="8.33203125" style="1" bestFit="1" customWidth="1"/>
    <col min="135" max="135" width="10.109375" style="1" bestFit="1" customWidth="1"/>
    <col min="136" max="136" width="18.5546875" style="1" bestFit="1" customWidth="1"/>
    <col min="137" max="137" width="14.5546875" style="1" bestFit="1" customWidth="1"/>
    <col min="138" max="138" width="18.5546875" style="1" bestFit="1" customWidth="1"/>
    <col min="139" max="139" width="16.88671875" style="1" bestFit="1" customWidth="1"/>
    <col min="140" max="140" width="11" style="1" bestFit="1" customWidth="1"/>
    <col min="141" max="141" width="7" style="1" bestFit="1" customWidth="1"/>
    <col min="142" max="142" width="12.109375" style="1" bestFit="1" customWidth="1"/>
    <col min="143" max="16384" width="9.109375" style="1"/>
  </cols>
  <sheetData>
    <row r="1" spans="2:142" x14ac:dyDescent="0.3">
      <c r="C1" s="1"/>
      <c r="D1" s="1"/>
      <c r="E1" s="1"/>
      <c r="F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F1" s="1"/>
      <c r="AG1" s="1"/>
      <c r="AH1" s="1"/>
      <c r="AI1" s="1"/>
      <c r="AJ1" s="1"/>
      <c r="AK1" s="1"/>
      <c r="AM1" s="1"/>
      <c r="AN1" s="1"/>
      <c r="AO1" s="1"/>
      <c r="AP1" s="1"/>
      <c r="AQ1" s="1"/>
      <c r="AR1" s="1"/>
      <c r="AS1" s="1"/>
      <c r="AT1" s="1"/>
    </row>
    <row r="2" spans="2:142" x14ac:dyDescent="0.3">
      <c r="C2" s="114" t="s">
        <v>107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17" t="s">
        <v>108</v>
      </c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Y2" s="114" t="s">
        <v>107</v>
      </c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6"/>
      <c r="BU2" s="117" t="s">
        <v>108</v>
      </c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U2" s="114" t="s">
        <v>107</v>
      </c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6"/>
      <c r="DQ2" s="117" t="s">
        <v>108</v>
      </c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</row>
    <row r="3" spans="2:142" x14ac:dyDescent="0.3">
      <c r="C3" s="114" t="s">
        <v>15</v>
      </c>
      <c r="D3" s="115"/>
      <c r="E3" s="115"/>
      <c r="F3" s="115"/>
      <c r="G3" s="115"/>
      <c r="H3" s="115"/>
      <c r="I3" s="119"/>
      <c r="J3" s="115" t="s">
        <v>16</v>
      </c>
      <c r="K3" s="115"/>
      <c r="L3" s="115"/>
      <c r="M3" s="115"/>
      <c r="N3" s="119"/>
      <c r="O3" s="13" t="s">
        <v>17</v>
      </c>
      <c r="P3" s="115" t="s">
        <v>18</v>
      </c>
      <c r="Q3" s="115"/>
      <c r="R3" s="115"/>
      <c r="S3" s="115"/>
      <c r="T3" s="115"/>
      <c r="U3" s="115"/>
      <c r="V3" s="115"/>
      <c r="W3" s="115"/>
      <c r="X3" s="115"/>
      <c r="Y3" s="117" t="s">
        <v>15</v>
      </c>
      <c r="Z3" s="118"/>
      <c r="AA3" s="118"/>
      <c r="AB3" s="118"/>
      <c r="AC3" s="118"/>
      <c r="AD3" s="118"/>
      <c r="AE3" s="120"/>
      <c r="AF3" s="118" t="s">
        <v>16</v>
      </c>
      <c r="AG3" s="118"/>
      <c r="AH3" s="118"/>
      <c r="AI3" s="118"/>
      <c r="AJ3" s="120"/>
      <c r="AK3" s="78" t="s">
        <v>17</v>
      </c>
      <c r="AL3" s="118" t="s">
        <v>18</v>
      </c>
      <c r="AM3" s="118"/>
      <c r="AN3" s="118"/>
      <c r="AO3" s="118"/>
      <c r="AP3" s="118"/>
      <c r="AQ3" s="118"/>
      <c r="AR3" s="118"/>
      <c r="AS3" s="118"/>
      <c r="AT3" s="118"/>
      <c r="AY3" s="114" t="s">
        <v>15</v>
      </c>
      <c r="AZ3" s="115"/>
      <c r="BA3" s="115"/>
      <c r="BB3" s="115"/>
      <c r="BC3" s="115"/>
      <c r="BD3" s="115"/>
      <c r="BE3" s="119"/>
      <c r="BF3" s="115" t="s">
        <v>16</v>
      </c>
      <c r="BG3" s="115"/>
      <c r="BH3" s="115"/>
      <c r="BI3" s="115"/>
      <c r="BJ3" s="119"/>
      <c r="BK3" s="13" t="s">
        <v>17</v>
      </c>
      <c r="BL3" s="115" t="s">
        <v>18</v>
      </c>
      <c r="BM3" s="115"/>
      <c r="BN3" s="115"/>
      <c r="BO3" s="115"/>
      <c r="BP3" s="115"/>
      <c r="BQ3" s="115"/>
      <c r="BR3" s="115"/>
      <c r="BS3" s="115"/>
      <c r="BT3" s="115"/>
      <c r="BU3" s="117" t="s">
        <v>15</v>
      </c>
      <c r="BV3" s="118"/>
      <c r="BW3" s="118"/>
      <c r="BX3" s="118"/>
      <c r="BY3" s="118"/>
      <c r="BZ3" s="118"/>
      <c r="CA3" s="120"/>
      <c r="CB3" s="118" t="s">
        <v>16</v>
      </c>
      <c r="CC3" s="118"/>
      <c r="CD3" s="118"/>
      <c r="CE3" s="118"/>
      <c r="CF3" s="120"/>
      <c r="CG3" s="78" t="s">
        <v>17</v>
      </c>
      <c r="CH3" s="118" t="s">
        <v>18</v>
      </c>
      <c r="CI3" s="118"/>
      <c r="CJ3" s="118"/>
      <c r="CK3" s="118"/>
      <c r="CL3" s="118"/>
      <c r="CM3" s="118"/>
      <c r="CN3" s="118"/>
      <c r="CO3" s="118"/>
      <c r="CP3" s="118"/>
      <c r="CU3" s="114" t="s">
        <v>15</v>
      </c>
      <c r="CV3" s="115"/>
      <c r="CW3" s="115"/>
      <c r="CX3" s="115"/>
      <c r="CY3" s="115"/>
      <c r="CZ3" s="115"/>
      <c r="DA3" s="119"/>
      <c r="DB3" s="115" t="s">
        <v>16</v>
      </c>
      <c r="DC3" s="115"/>
      <c r="DD3" s="115"/>
      <c r="DE3" s="115"/>
      <c r="DF3" s="119"/>
      <c r="DG3" s="13" t="s">
        <v>17</v>
      </c>
      <c r="DH3" s="115" t="s">
        <v>18</v>
      </c>
      <c r="DI3" s="115"/>
      <c r="DJ3" s="115"/>
      <c r="DK3" s="115"/>
      <c r="DL3" s="115"/>
      <c r="DM3" s="115"/>
      <c r="DN3" s="115"/>
      <c r="DO3" s="115"/>
      <c r="DP3" s="115"/>
      <c r="DQ3" s="117" t="s">
        <v>15</v>
      </c>
      <c r="DR3" s="118"/>
      <c r="DS3" s="118"/>
      <c r="DT3" s="118"/>
      <c r="DU3" s="118"/>
      <c r="DV3" s="118"/>
      <c r="DW3" s="120"/>
      <c r="DX3" s="118" t="s">
        <v>16</v>
      </c>
      <c r="DY3" s="118"/>
      <c r="DZ3" s="118"/>
      <c r="EA3" s="118"/>
      <c r="EB3" s="120"/>
      <c r="EC3" s="78" t="s">
        <v>17</v>
      </c>
      <c r="ED3" s="118" t="s">
        <v>18</v>
      </c>
      <c r="EE3" s="118"/>
      <c r="EF3" s="118"/>
      <c r="EG3" s="118"/>
      <c r="EH3" s="118"/>
      <c r="EI3" s="118"/>
      <c r="EJ3" s="118"/>
      <c r="EK3" s="118"/>
      <c r="EL3" s="118"/>
    </row>
    <row r="4" spans="2:142" ht="16.2" thickBot="1" x14ac:dyDescent="0.35">
      <c r="B4" s="4" t="s">
        <v>19</v>
      </c>
      <c r="C4" s="4" t="s">
        <v>0</v>
      </c>
      <c r="D4" s="4" t="s">
        <v>1</v>
      </c>
      <c r="E4" s="4" t="s">
        <v>2</v>
      </c>
      <c r="F4" s="4" t="s">
        <v>12</v>
      </c>
      <c r="G4" s="16" t="s">
        <v>13</v>
      </c>
      <c r="H4" s="19" t="s">
        <v>10</v>
      </c>
      <c r="I4" s="21" t="s">
        <v>11</v>
      </c>
      <c r="J4" s="11" t="s">
        <v>111</v>
      </c>
      <c r="K4" s="4" t="s">
        <v>110</v>
      </c>
      <c r="L4" s="4" t="s">
        <v>112</v>
      </c>
      <c r="M4" s="4" t="s">
        <v>96</v>
      </c>
      <c r="N4" s="90" t="s">
        <v>97</v>
      </c>
      <c r="O4" s="14" t="s">
        <v>14</v>
      </c>
      <c r="P4" s="49" t="s">
        <v>6</v>
      </c>
      <c r="Q4" s="4" t="s">
        <v>81</v>
      </c>
      <c r="R4" s="4" t="s">
        <v>8</v>
      </c>
      <c r="S4" s="4" t="s">
        <v>7</v>
      </c>
      <c r="T4" s="4" t="s">
        <v>9</v>
      </c>
      <c r="U4" s="4" t="s">
        <v>4</v>
      </c>
      <c r="V4" s="4" t="s">
        <v>5</v>
      </c>
      <c r="W4" s="4" t="s">
        <v>113</v>
      </c>
      <c r="X4" s="4" t="s">
        <v>3</v>
      </c>
      <c r="Y4" s="79" t="s">
        <v>0</v>
      </c>
      <c r="Z4" s="79" t="s">
        <v>1</v>
      </c>
      <c r="AA4" s="79" t="s">
        <v>2</v>
      </c>
      <c r="AB4" s="79" t="s">
        <v>12</v>
      </c>
      <c r="AC4" s="80" t="s">
        <v>13</v>
      </c>
      <c r="AD4" s="81" t="s">
        <v>10</v>
      </c>
      <c r="AE4" s="82" t="s">
        <v>11</v>
      </c>
      <c r="AF4" s="79" t="s">
        <v>115</v>
      </c>
      <c r="AG4" s="79" t="s">
        <v>116</v>
      </c>
      <c r="AH4" s="79" t="s">
        <v>117</v>
      </c>
      <c r="AI4" s="79" t="s">
        <v>118</v>
      </c>
      <c r="AJ4" s="83" t="s">
        <v>97</v>
      </c>
      <c r="AK4" s="81" t="s">
        <v>14</v>
      </c>
      <c r="AL4" s="82" t="s">
        <v>6</v>
      </c>
      <c r="AM4" s="79" t="s">
        <v>81</v>
      </c>
      <c r="AN4" s="79" t="s">
        <v>8</v>
      </c>
      <c r="AO4" s="79" t="s">
        <v>7</v>
      </c>
      <c r="AP4" s="79" t="s">
        <v>9</v>
      </c>
      <c r="AQ4" s="80" t="s">
        <v>4</v>
      </c>
      <c r="AR4" s="81" t="s">
        <v>5</v>
      </c>
      <c r="AS4" s="82" t="s">
        <v>119</v>
      </c>
      <c r="AT4" s="79" t="s">
        <v>120</v>
      </c>
      <c r="AX4" s="4" t="s">
        <v>21</v>
      </c>
      <c r="AY4" s="4" t="s">
        <v>0</v>
      </c>
      <c r="AZ4" s="4" t="s">
        <v>1</v>
      </c>
      <c r="BA4" s="4" t="s">
        <v>2</v>
      </c>
      <c r="BB4" s="4" t="s">
        <v>12</v>
      </c>
      <c r="BC4" s="16" t="s">
        <v>13</v>
      </c>
      <c r="BD4" s="19" t="s">
        <v>10</v>
      </c>
      <c r="BE4" s="21" t="s">
        <v>11</v>
      </c>
      <c r="BF4" s="11" t="s">
        <v>111</v>
      </c>
      <c r="BG4" s="4" t="s">
        <v>110</v>
      </c>
      <c r="BH4" s="4" t="s">
        <v>112</v>
      </c>
      <c r="BI4" s="4" t="s">
        <v>96</v>
      </c>
      <c r="BJ4" s="12" t="s">
        <v>97</v>
      </c>
      <c r="BK4" s="14" t="s">
        <v>14</v>
      </c>
      <c r="BL4" s="49" t="s">
        <v>6</v>
      </c>
      <c r="BM4" s="4" t="s">
        <v>81</v>
      </c>
      <c r="BN4" s="4" t="s">
        <v>8</v>
      </c>
      <c r="BO4" s="4" t="s">
        <v>7</v>
      </c>
      <c r="BP4" s="4" t="s">
        <v>9</v>
      </c>
      <c r="BQ4" s="4" t="s">
        <v>4</v>
      </c>
      <c r="BR4" s="4" t="s">
        <v>5</v>
      </c>
      <c r="BS4" s="4" t="s">
        <v>113</v>
      </c>
      <c r="BT4" s="4" t="s">
        <v>3</v>
      </c>
      <c r="BU4" s="79" t="s">
        <v>0</v>
      </c>
      <c r="BV4" s="79" t="s">
        <v>1</v>
      </c>
      <c r="BW4" s="79" t="s">
        <v>2</v>
      </c>
      <c r="BX4" s="79" t="s">
        <v>12</v>
      </c>
      <c r="BY4" s="80" t="s">
        <v>13</v>
      </c>
      <c r="BZ4" s="81" t="s">
        <v>10</v>
      </c>
      <c r="CA4" s="82" t="s">
        <v>11</v>
      </c>
      <c r="CB4" s="79" t="s">
        <v>111</v>
      </c>
      <c r="CC4" s="79" t="s">
        <v>110</v>
      </c>
      <c r="CD4" s="79" t="s">
        <v>112</v>
      </c>
      <c r="CE4" s="79" t="s">
        <v>96</v>
      </c>
      <c r="CF4" s="80" t="s">
        <v>97</v>
      </c>
      <c r="CG4" s="81" t="s">
        <v>14</v>
      </c>
      <c r="CH4" s="82" t="s">
        <v>6</v>
      </c>
      <c r="CI4" s="79" t="s">
        <v>81</v>
      </c>
      <c r="CJ4" s="79" t="s">
        <v>8</v>
      </c>
      <c r="CK4" s="79" t="s">
        <v>7</v>
      </c>
      <c r="CL4" s="79" t="s">
        <v>9</v>
      </c>
      <c r="CM4" s="80" t="s">
        <v>4</v>
      </c>
      <c r="CN4" s="81" t="s">
        <v>5</v>
      </c>
      <c r="CO4" s="82" t="s">
        <v>114</v>
      </c>
      <c r="CP4" s="79" t="s">
        <v>3</v>
      </c>
      <c r="CT4" s="4" t="s">
        <v>20</v>
      </c>
      <c r="CU4" s="4" t="s">
        <v>0</v>
      </c>
      <c r="CV4" s="4" t="s">
        <v>1</v>
      </c>
      <c r="CW4" s="4" t="s">
        <v>2</v>
      </c>
      <c r="CX4" s="4" t="s">
        <v>12</v>
      </c>
      <c r="CY4" s="16" t="s">
        <v>13</v>
      </c>
      <c r="CZ4" s="19" t="s">
        <v>10</v>
      </c>
      <c r="DA4" s="21" t="s">
        <v>11</v>
      </c>
      <c r="DB4" s="11" t="s">
        <v>111</v>
      </c>
      <c r="DC4" s="4" t="s">
        <v>110</v>
      </c>
      <c r="DD4" s="4" t="s">
        <v>112</v>
      </c>
      <c r="DE4" s="4" t="s">
        <v>96</v>
      </c>
      <c r="DF4" s="12" t="s">
        <v>97</v>
      </c>
      <c r="DG4" s="14" t="s">
        <v>14</v>
      </c>
      <c r="DH4" s="49" t="s">
        <v>6</v>
      </c>
      <c r="DI4" s="4" t="s">
        <v>81</v>
      </c>
      <c r="DJ4" s="4" t="s">
        <v>8</v>
      </c>
      <c r="DK4" s="4" t="s">
        <v>7</v>
      </c>
      <c r="DL4" s="4" t="s">
        <v>9</v>
      </c>
      <c r="DM4" s="4" t="s">
        <v>4</v>
      </c>
      <c r="DN4" s="4" t="s">
        <v>5</v>
      </c>
      <c r="DO4" s="4" t="s">
        <v>113</v>
      </c>
      <c r="DP4" s="4" t="s">
        <v>3</v>
      </c>
      <c r="DQ4" s="79" t="s">
        <v>0</v>
      </c>
      <c r="DR4" s="79" t="s">
        <v>1</v>
      </c>
      <c r="DS4" s="79" t="s">
        <v>2</v>
      </c>
      <c r="DT4" s="79" t="s">
        <v>12</v>
      </c>
      <c r="DU4" s="80" t="s">
        <v>13</v>
      </c>
      <c r="DV4" s="81" t="s">
        <v>10</v>
      </c>
      <c r="DW4" s="82" t="s">
        <v>11</v>
      </c>
      <c r="DX4" s="79" t="s">
        <v>111</v>
      </c>
      <c r="DY4" s="79" t="s">
        <v>110</v>
      </c>
      <c r="DZ4" s="79" t="s">
        <v>112</v>
      </c>
      <c r="EA4" s="79" t="s">
        <v>96</v>
      </c>
      <c r="EB4" s="80" t="s">
        <v>97</v>
      </c>
      <c r="EC4" s="81" t="s">
        <v>14</v>
      </c>
      <c r="ED4" s="82" t="s">
        <v>6</v>
      </c>
      <c r="EE4" s="79" t="s">
        <v>81</v>
      </c>
      <c r="EF4" s="79" t="s">
        <v>8</v>
      </c>
      <c r="EG4" s="79" t="s">
        <v>7</v>
      </c>
      <c r="EH4" s="79" t="s">
        <v>9</v>
      </c>
      <c r="EI4" s="80" t="s">
        <v>4</v>
      </c>
      <c r="EJ4" s="81" t="s">
        <v>5</v>
      </c>
      <c r="EK4" s="82" t="s">
        <v>114</v>
      </c>
      <c r="EL4" s="79" t="s">
        <v>3</v>
      </c>
    </row>
    <row r="5" spans="2:142" x14ac:dyDescent="0.3">
      <c r="B5" s="51">
        <v>41852</v>
      </c>
      <c r="C5" s="55"/>
      <c r="D5" s="6"/>
      <c r="E5" s="6"/>
      <c r="F5" s="6"/>
      <c r="G5" s="17"/>
      <c r="H5" s="50"/>
      <c r="I5" s="56"/>
      <c r="J5" s="55"/>
      <c r="K5" s="8"/>
      <c r="L5" s="8"/>
      <c r="M5" s="8"/>
      <c r="N5" s="84"/>
      <c r="O5" s="10"/>
      <c r="P5" s="55"/>
      <c r="Q5" s="6"/>
      <c r="R5" s="6"/>
      <c r="S5" s="6"/>
      <c r="T5" s="6"/>
      <c r="U5" s="6"/>
      <c r="V5" s="6"/>
      <c r="W5" s="6"/>
      <c r="X5" s="72"/>
      <c r="Y5" s="55"/>
      <c r="Z5" s="6"/>
      <c r="AA5" s="6"/>
      <c r="AB5" s="6"/>
      <c r="AC5" s="17"/>
      <c r="AD5" s="50"/>
      <c r="AE5" s="56"/>
      <c r="AF5" s="55"/>
      <c r="AG5" s="8"/>
      <c r="AH5" s="8"/>
      <c r="AI5" s="8"/>
      <c r="AJ5" s="84"/>
      <c r="AK5" s="10"/>
      <c r="AL5" s="55"/>
      <c r="AM5" s="6"/>
      <c r="AN5" s="6"/>
      <c r="AO5" s="6"/>
      <c r="AP5" s="6"/>
      <c r="AQ5" s="6"/>
      <c r="AR5" s="6"/>
      <c r="AS5" s="6"/>
      <c r="AT5" s="72"/>
      <c r="AX5" s="5" t="s">
        <v>53</v>
      </c>
      <c r="AY5" s="6">
        <f>SUM(Workbook!C5:C6)</f>
        <v>0</v>
      </c>
      <c r="AZ5" s="6">
        <f>SUM(Workbook!D5:D6)</f>
        <v>0</v>
      </c>
      <c r="BA5" s="6">
        <f>SUM(Workbook!E5:E6)</f>
        <v>0</v>
      </c>
      <c r="BB5" s="6">
        <f>SUM(Workbook!F5:F6)</f>
        <v>0</v>
      </c>
      <c r="BC5" s="17">
        <f t="shared" ref="BC5:BC68" si="0">IFERROR(BB5/AZ5,0)</f>
        <v>0</v>
      </c>
      <c r="BD5" s="20" t="e">
        <f>AVERAGE(Workbook!H5:H6)</f>
        <v>#DIV/0!</v>
      </c>
      <c r="BE5" s="75" t="e">
        <f>AVERAGE(Workbook!I5:I6)</f>
        <v>#DIV/0!</v>
      </c>
      <c r="BF5" s="6">
        <f>SUM(Workbook!J5:J6)</f>
        <v>0</v>
      </c>
      <c r="BG5" s="6">
        <f>SUM(Workbook!K5:K6)</f>
        <v>0</v>
      </c>
      <c r="BH5" s="6">
        <f>SUM(Workbook!L5:L6)</f>
        <v>0</v>
      </c>
      <c r="BI5" s="6">
        <f>SUM(Workbook!M5:M6)</f>
        <v>0</v>
      </c>
      <c r="BJ5" s="6">
        <f>SUM(Workbook!N5:N6)</f>
        <v>0</v>
      </c>
      <c r="BK5" s="10">
        <f>SUM(Workbook!O5:O6)</f>
        <v>0</v>
      </c>
      <c r="BL5" s="8">
        <f>SUM(Workbook!P5:P6)</f>
        <v>0</v>
      </c>
      <c r="BM5" s="8">
        <f>SUM(Workbook!Q5:Q6)</f>
        <v>0</v>
      </c>
      <c r="BN5" s="8">
        <f>SUM(Workbook!R5:R6)</f>
        <v>0</v>
      </c>
      <c r="BO5" s="8">
        <f>SUM(Workbook!S5:S6)</f>
        <v>0</v>
      </c>
      <c r="BP5" s="8">
        <f>SUM(Workbook!T5:T6)</f>
        <v>0</v>
      </c>
      <c r="BQ5" s="8">
        <f>SUM(Workbook!U5:U6)</f>
        <v>0</v>
      </c>
      <c r="BR5" s="8">
        <f>SUM(Workbook!V5:V6)</f>
        <v>0</v>
      </c>
      <c r="BS5" s="8">
        <f>SUM(Workbook!W5:W6)</f>
        <v>0</v>
      </c>
      <c r="BT5" s="8">
        <f>SUM(Workbook!X5:X6)</f>
        <v>0</v>
      </c>
      <c r="BU5" s="6">
        <f>SUM(Workbook!Y5:Y6)</f>
        <v>0</v>
      </c>
      <c r="BV5" s="6">
        <f>SUM(Workbook!Z5:Z6)</f>
        <v>0</v>
      </c>
      <c r="BW5" s="6">
        <f>SUM(Workbook!AA5:AA6)</f>
        <v>0</v>
      </c>
      <c r="BX5" s="6">
        <f>SUM(Workbook!AB5:AB6)</f>
        <v>0</v>
      </c>
      <c r="BY5" s="17">
        <f t="shared" ref="BY5:BY68" si="1">IFERROR(BX5/BV5,0)</f>
        <v>0</v>
      </c>
      <c r="BZ5" s="20" t="e">
        <f>AVERAGE(Workbook!AD5:AD6)</f>
        <v>#DIV/0!</v>
      </c>
      <c r="CA5" s="75" t="e">
        <f>AVERAGE(Workbook!AE5:AE6)</f>
        <v>#DIV/0!</v>
      </c>
      <c r="CB5" s="6">
        <f>SUM(Workbook!AF5:AF6)</f>
        <v>0</v>
      </c>
      <c r="CC5" s="6">
        <f>SUM(Workbook!AG5:AG6)</f>
        <v>0</v>
      </c>
      <c r="CD5" s="6">
        <f>SUM(Workbook!AH5:AH6)</f>
        <v>0</v>
      </c>
      <c r="CE5" s="6">
        <f>SUM(Workbook!AI5:AI6)</f>
        <v>0</v>
      </c>
      <c r="CF5" s="6">
        <f>SUM(Workbook!AJ5:AJ6)</f>
        <v>0</v>
      </c>
      <c r="CG5" s="10">
        <f>SUM(Workbook!AK5:AK6)</f>
        <v>0</v>
      </c>
      <c r="CH5" s="8">
        <f>SUM(Workbook!AL5:AL6)</f>
        <v>0</v>
      </c>
      <c r="CI5" s="8">
        <f>SUM(Workbook!AM5:AM6)</f>
        <v>0</v>
      </c>
      <c r="CJ5" s="8">
        <f>SUM(Workbook!AN5:AN6)</f>
        <v>0</v>
      </c>
      <c r="CK5" s="8">
        <f>SUM(Workbook!AO5:AO6)</f>
        <v>0</v>
      </c>
      <c r="CL5" s="8">
        <f>SUM(Workbook!AP5:AP6)</f>
        <v>0</v>
      </c>
      <c r="CM5" s="8">
        <f>SUM(Workbook!AQ5:AQ6)</f>
        <v>0</v>
      </c>
      <c r="CN5" s="8">
        <f>SUM(Workbook!AR5:AR6)</f>
        <v>0</v>
      </c>
      <c r="CO5" s="8">
        <f>SUM(Workbook!AS5:AS6)</f>
        <v>0</v>
      </c>
      <c r="CP5" s="8">
        <f>SUM(Workbook!AT5:AT6)</f>
        <v>0</v>
      </c>
      <c r="CT5" s="5" t="s">
        <v>22</v>
      </c>
      <c r="CU5" s="6">
        <f>SUM(C5:C35)</f>
        <v>0</v>
      </c>
      <c r="CV5" s="6">
        <f>SUM(D5:D35)</f>
        <v>0</v>
      </c>
      <c r="CW5" s="6">
        <f>SUM(E5:E35)</f>
        <v>0</v>
      </c>
      <c r="CX5" s="6">
        <f>SUM(F5:F35)</f>
        <v>0</v>
      </c>
      <c r="CY5" s="17">
        <f t="shared" ref="CY5:CY21" si="2">IFERROR(CX5/CV5,0)</f>
        <v>0</v>
      </c>
      <c r="CZ5" s="20" t="e">
        <f>AVERAGE(H5:H35)</f>
        <v>#DIV/0!</v>
      </c>
      <c r="DA5" s="75" t="e">
        <f>AVERAGE(I5:I35)</f>
        <v>#DIV/0!</v>
      </c>
      <c r="DB5" s="8">
        <f t="shared" ref="DB5:DT5" si="3">SUM(J5:J35)</f>
        <v>0</v>
      </c>
      <c r="DC5" s="6">
        <f t="shared" si="3"/>
        <v>0</v>
      </c>
      <c r="DD5" s="6">
        <f t="shared" si="3"/>
        <v>0</v>
      </c>
      <c r="DE5" s="6">
        <f t="shared" si="3"/>
        <v>0</v>
      </c>
      <c r="DF5" s="9">
        <f t="shared" si="3"/>
        <v>0</v>
      </c>
      <c r="DG5" s="10">
        <f t="shared" si="3"/>
        <v>0</v>
      </c>
      <c r="DH5" s="8">
        <f t="shared" si="3"/>
        <v>0</v>
      </c>
      <c r="DI5" s="6">
        <f t="shared" si="3"/>
        <v>0</v>
      </c>
      <c r="DJ5" s="6">
        <f t="shared" si="3"/>
        <v>0</v>
      </c>
      <c r="DK5" s="6">
        <f t="shared" si="3"/>
        <v>0</v>
      </c>
      <c r="DL5" s="6">
        <f t="shared" si="3"/>
        <v>0</v>
      </c>
      <c r="DM5" s="6">
        <f t="shared" si="3"/>
        <v>0</v>
      </c>
      <c r="DN5" s="6">
        <f t="shared" si="3"/>
        <v>0</v>
      </c>
      <c r="DO5" s="6">
        <f t="shared" si="3"/>
        <v>0</v>
      </c>
      <c r="DP5" s="6">
        <f t="shared" si="3"/>
        <v>0</v>
      </c>
      <c r="DQ5" s="6">
        <f t="shared" si="3"/>
        <v>0</v>
      </c>
      <c r="DR5" s="6">
        <f t="shared" si="3"/>
        <v>0</v>
      </c>
      <c r="DS5" s="6">
        <f t="shared" si="3"/>
        <v>0</v>
      </c>
      <c r="DT5" s="6">
        <f t="shared" si="3"/>
        <v>0</v>
      </c>
      <c r="DU5" s="17">
        <f t="shared" ref="DU5:DU21" si="4">IFERROR(DT5/DR5,0)</f>
        <v>0</v>
      </c>
      <c r="DV5" s="20" t="e">
        <f>AVERAGE(AD5:AD35)</f>
        <v>#DIV/0!</v>
      </c>
      <c r="DW5" s="75" t="e">
        <f>AVERAGE(AE5:AE35)</f>
        <v>#DIV/0!</v>
      </c>
      <c r="DX5" s="8">
        <f t="shared" ref="DX5:EL5" si="5">SUM(AF5:AF35)</f>
        <v>0</v>
      </c>
      <c r="DY5" s="6">
        <f t="shared" si="5"/>
        <v>0</v>
      </c>
      <c r="DZ5" s="6">
        <f t="shared" si="5"/>
        <v>0</v>
      </c>
      <c r="EA5" s="6">
        <f t="shared" si="5"/>
        <v>0</v>
      </c>
      <c r="EB5" s="9">
        <f t="shared" si="5"/>
        <v>0</v>
      </c>
      <c r="EC5" s="10">
        <f t="shared" si="5"/>
        <v>0</v>
      </c>
      <c r="ED5" s="8">
        <f t="shared" si="5"/>
        <v>0</v>
      </c>
      <c r="EE5" s="6">
        <f t="shared" si="5"/>
        <v>0</v>
      </c>
      <c r="EF5" s="6">
        <f t="shared" si="5"/>
        <v>0</v>
      </c>
      <c r="EG5" s="6">
        <f t="shared" si="5"/>
        <v>0</v>
      </c>
      <c r="EH5" s="6">
        <f t="shared" si="5"/>
        <v>0</v>
      </c>
      <c r="EI5" s="6">
        <f t="shared" si="5"/>
        <v>0</v>
      </c>
      <c r="EJ5" s="6">
        <f t="shared" si="5"/>
        <v>0</v>
      </c>
      <c r="EK5" s="6">
        <f t="shared" si="5"/>
        <v>0</v>
      </c>
      <c r="EL5" s="6">
        <f t="shared" si="5"/>
        <v>0</v>
      </c>
    </row>
    <row r="6" spans="2:142" ht="16.2" thickBot="1" x14ac:dyDescent="0.35">
      <c r="B6" s="60">
        <v>41853</v>
      </c>
      <c r="C6" s="61"/>
      <c r="D6" s="62"/>
      <c r="E6" s="62"/>
      <c r="F6" s="62"/>
      <c r="G6" s="63"/>
      <c r="H6" s="64"/>
      <c r="I6" s="65"/>
      <c r="J6" s="57"/>
      <c r="K6" s="35"/>
      <c r="L6" s="35"/>
      <c r="M6" s="35"/>
      <c r="N6" s="85"/>
      <c r="O6" s="34"/>
      <c r="P6" s="57"/>
      <c r="Q6" s="31"/>
      <c r="R6" s="31"/>
      <c r="S6" s="31"/>
      <c r="T6" s="31"/>
      <c r="U6" s="31"/>
      <c r="V6" s="31"/>
      <c r="W6" s="31"/>
      <c r="X6" s="74"/>
      <c r="Y6" s="61"/>
      <c r="Z6" s="62"/>
      <c r="AA6" s="62"/>
      <c r="AB6" s="62"/>
      <c r="AC6" s="63"/>
      <c r="AD6" s="64"/>
      <c r="AE6" s="65"/>
      <c r="AF6" s="57"/>
      <c r="AG6" s="35"/>
      <c r="AH6" s="35"/>
      <c r="AI6" s="35"/>
      <c r="AJ6" s="85"/>
      <c r="AK6" s="34"/>
      <c r="AL6" s="57"/>
      <c r="AM6" s="31"/>
      <c r="AN6" s="31"/>
      <c r="AO6" s="31"/>
      <c r="AP6" s="31"/>
      <c r="AQ6" s="31"/>
      <c r="AR6" s="31"/>
      <c r="AS6" s="31"/>
      <c r="AT6" s="74"/>
      <c r="AX6" s="5" t="s">
        <v>54</v>
      </c>
      <c r="AY6" s="6">
        <f>SUM(Workbook!C7:C13)</f>
        <v>0</v>
      </c>
      <c r="AZ6" s="6">
        <f>SUM(Workbook!D7:D13)</f>
        <v>0</v>
      </c>
      <c r="BA6" s="6">
        <f>SUM(Workbook!E7:E13)</f>
        <v>0</v>
      </c>
      <c r="BB6" s="6">
        <f>SUM(Workbook!F7:F13)</f>
        <v>0</v>
      </c>
      <c r="BC6" s="17">
        <f t="shared" si="0"/>
        <v>0</v>
      </c>
      <c r="BD6" s="20" t="e">
        <f>AVERAGE(Workbook!H7:H13)</f>
        <v>#DIV/0!</v>
      </c>
      <c r="BE6" s="75" t="e">
        <f>AVERAGE(Workbook!I7:I13)</f>
        <v>#DIV/0!</v>
      </c>
      <c r="BF6" s="6">
        <f>SUM(Workbook!J7:J13)</f>
        <v>0</v>
      </c>
      <c r="BG6" s="6">
        <f>SUM(Workbook!K7:K13)</f>
        <v>0</v>
      </c>
      <c r="BH6" s="6">
        <f>SUM(Workbook!L7:L13)</f>
        <v>0</v>
      </c>
      <c r="BI6" s="6">
        <f>SUM(Workbook!M7:M13)</f>
        <v>0</v>
      </c>
      <c r="BJ6" s="6">
        <f>SUM(Workbook!N7:N13)</f>
        <v>0</v>
      </c>
      <c r="BK6" s="10">
        <f>SUM(Workbook!O7:O13)</f>
        <v>0</v>
      </c>
      <c r="BL6" s="8">
        <f>SUM(Workbook!P7:P13)</f>
        <v>0</v>
      </c>
      <c r="BM6" s="8">
        <f>SUM(Workbook!Q7:Q13)</f>
        <v>0</v>
      </c>
      <c r="BN6" s="8">
        <f>SUM(Workbook!R7:R13)</f>
        <v>0</v>
      </c>
      <c r="BO6" s="8">
        <f>SUM(Workbook!S7:S13)</f>
        <v>0</v>
      </c>
      <c r="BP6" s="8">
        <f>SUM(Workbook!T7:T13)</f>
        <v>0</v>
      </c>
      <c r="BQ6" s="8">
        <f>SUM(Workbook!U7:U13)</f>
        <v>0</v>
      </c>
      <c r="BR6" s="8">
        <f>SUM(Workbook!V7:V13)</f>
        <v>0</v>
      </c>
      <c r="BS6" s="8">
        <f>SUM(Workbook!W7:W13)</f>
        <v>0</v>
      </c>
      <c r="BT6" s="8">
        <f>SUM(Workbook!X7:X13)</f>
        <v>0</v>
      </c>
      <c r="BU6" s="6">
        <f>SUM(Workbook!Y7:Y13)</f>
        <v>0</v>
      </c>
      <c r="BV6" s="6">
        <f>SUM(Workbook!Z7:Z13)</f>
        <v>0</v>
      </c>
      <c r="BW6" s="6">
        <f>SUM(Workbook!AA7:AA13)</f>
        <v>0</v>
      </c>
      <c r="BX6" s="6">
        <f>SUM(Workbook!AB7:AB13)</f>
        <v>0</v>
      </c>
      <c r="BY6" s="17">
        <f t="shared" si="1"/>
        <v>0</v>
      </c>
      <c r="BZ6" s="20" t="e">
        <f>AVERAGE(Workbook!AD7:AD13)</f>
        <v>#DIV/0!</v>
      </c>
      <c r="CA6" s="75" t="e">
        <f>AVERAGE(Workbook!AE7:AE13)</f>
        <v>#DIV/0!</v>
      </c>
      <c r="CB6" s="6">
        <f>SUM(Workbook!AF7:AF13)</f>
        <v>0</v>
      </c>
      <c r="CC6" s="6">
        <f>SUM(Workbook!AG7:AG13)</f>
        <v>0</v>
      </c>
      <c r="CD6" s="6">
        <f>SUM(Workbook!AH7:AH13)</f>
        <v>0</v>
      </c>
      <c r="CE6" s="6">
        <f>SUM(Workbook!AI7:AI13)</f>
        <v>0</v>
      </c>
      <c r="CF6" s="6">
        <f>SUM(Workbook!AJ7:AJ13)</f>
        <v>0</v>
      </c>
      <c r="CG6" s="10">
        <f>SUM(Workbook!AK7:AK13)</f>
        <v>0</v>
      </c>
      <c r="CH6" s="8">
        <f>SUM(Workbook!AL7:AL13)</f>
        <v>0</v>
      </c>
      <c r="CI6" s="8">
        <f>SUM(Workbook!AM7:AM13)</f>
        <v>0</v>
      </c>
      <c r="CJ6" s="8">
        <f>SUM(Workbook!AN7:AN13)</f>
        <v>0</v>
      </c>
      <c r="CK6" s="8">
        <f>SUM(Workbook!AO7:AO13)</f>
        <v>0</v>
      </c>
      <c r="CL6" s="8">
        <f>SUM(Workbook!AP7:AP13)</f>
        <v>0</v>
      </c>
      <c r="CM6" s="8">
        <f>SUM(Workbook!AQ7:AQ13)</f>
        <v>0</v>
      </c>
      <c r="CN6" s="8">
        <f>SUM(Workbook!AR7:AR13)</f>
        <v>0</v>
      </c>
      <c r="CO6" s="8">
        <f>SUM(Workbook!AS7:AS13)</f>
        <v>0</v>
      </c>
      <c r="CP6" s="8">
        <f>SUM(Workbook!AT7:AT13)</f>
        <v>0</v>
      </c>
      <c r="CT6" s="5" t="s">
        <v>23</v>
      </c>
      <c r="CU6" s="6">
        <f>SUM(C36:C65)</f>
        <v>3021</v>
      </c>
      <c r="CV6" s="6">
        <f>SUM(D36:D65)</f>
        <v>695</v>
      </c>
      <c r="CW6" s="6">
        <f>SUM(E36:E65)</f>
        <v>654</v>
      </c>
      <c r="CX6" s="6">
        <f>SUM(F36:F65)</f>
        <v>190</v>
      </c>
      <c r="CY6" s="17">
        <f t="shared" si="2"/>
        <v>0.2733812949640288</v>
      </c>
      <c r="CZ6" s="20">
        <f>AVERAGE(H36:H65)</f>
        <v>2.4918856190419888E-3</v>
      </c>
      <c r="DA6" s="75">
        <f>AVERAGE(I36:I65)</f>
        <v>0.16162578880777251</v>
      </c>
      <c r="DB6" s="8">
        <f t="shared" ref="DB6:DT6" si="6">SUM(J36:J65)</f>
        <v>188</v>
      </c>
      <c r="DC6" s="6">
        <f t="shared" si="6"/>
        <v>308</v>
      </c>
      <c r="DD6" s="6">
        <f t="shared" si="6"/>
        <v>192</v>
      </c>
      <c r="DE6" s="6">
        <f t="shared" si="6"/>
        <v>226</v>
      </c>
      <c r="DF6" s="9">
        <f t="shared" si="6"/>
        <v>51</v>
      </c>
      <c r="DG6" s="10">
        <f t="shared" si="6"/>
        <v>0</v>
      </c>
      <c r="DH6" s="8">
        <f t="shared" si="6"/>
        <v>438</v>
      </c>
      <c r="DI6" s="6">
        <f t="shared" si="6"/>
        <v>23</v>
      </c>
      <c r="DJ6" s="6">
        <f t="shared" si="6"/>
        <v>116</v>
      </c>
      <c r="DK6" s="6">
        <f t="shared" si="6"/>
        <v>0</v>
      </c>
      <c r="DL6" s="6">
        <f t="shared" si="6"/>
        <v>0</v>
      </c>
      <c r="DM6" s="6">
        <f t="shared" si="6"/>
        <v>0</v>
      </c>
      <c r="DN6" s="6">
        <f t="shared" si="6"/>
        <v>0</v>
      </c>
      <c r="DO6" s="6">
        <f t="shared" si="6"/>
        <v>56</v>
      </c>
      <c r="DP6" s="6">
        <f t="shared" si="6"/>
        <v>14</v>
      </c>
      <c r="DQ6" s="6">
        <f t="shared" si="6"/>
        <v>1533</v>
      </c>
      <c r="DR6" s="6">
        <f t="shared" si="6"/>
        <v>416</v>
      </c>
      <c r="DS6" s="6">
        <f t="shared" si="6"/>
        <v>397</v>
      </c>
      <c r="DT6" s="6">
        <f t="shared" si="6"/>
        <v>77</v>
      </c>
      <c r="DU6" s="17">
        <f t="shared" si="4"/>
        <v>0.18509615384615385</v>
      </c>
      <c r="DV6" s="20">
        <f>AVERAGE(AD36:AD65)</f>
        <v>1.8295297471162813E-3</v>
      </c>
      <c r="DW6" s="75">
        <f>AVERAGE(AE36:AE65)</f>
        <v>8.8572931750849418E-2</v>
      </c>
      <c r="DX6" s="8">
        <f t="shared" ref="DX6:EL6" si="7">SUM(AF36:AF65)</f>
        <v>108</v>
      </c>
      <c r="DY6" s="6">
        <f t="shared" si="7"/>
        <v>150</v>
      </c>
      <c r="DZ6" s="6">
        <f t="shared" si="7"/>
        <v>95</v>
      </c>
      <c r="EA6" s="6">
        <f t="shared" si="7"/>
        <v>130</v>
      </c>
      <c r="EB6" s="9">
        <f t="shared" si="7"/>
        <v>0</v>
      </c>
      <c r="EC6" s="10">
        <f t="shared" si="7"/>
        <v>0</v>
      </c>
      <c r="ED6" s="8">
        <f t="shared" si="7"/>
        <v>191</v>
      </c>
      <c r="EE6" s="6">
        <f t="shared" si="7"/>
        <v>47</v>
      </c>
      <c r="EF6" s="6">
        <f t="shared" si="7"/>
        <v>126</v>
      </c>
      <c r="EG6" s="6">
        <f t="shared" si="7"/>
        <v>0</v>
      </c>
      <c r="EH6" s="6">
        <f t="shared" si="7"/>
        <v>0</v>
      </c>
      <c r="EI6" s="6">
        <f t="shared" si="7"/>
        <v>0</v>
      </c>
      <c r="EJ6" s="6">
        <f t="shared" si="7"/>
        <v>2</v>
      </c>
      <c r="EK6" s="6">
        <f t="shared" si="7"/>
        <v>2</v>
      </c>
      <c r="EL6" s="6">
        <f t="shared" si="7"/>
        <v>32</v>
      </c>
    </row>
    <row r="7" spans="2:142" x14ac:dyDescent="0.3">
      <c r="B7" s="66">
        <v>41854</v>
      </c>
      <c r="C7" s="53"/>
      <c r="D7" s="53"/>
      <c r="E7" s="53"/>
      <c r="F7" s="53"/>
      <c r="G7" s="54"/>
      <c r="H7" s="67"/>
      <c r="I7" s="68"/>
      <c r="J7" s="52"/>
      <c r="K7" s="73"/>
      <c r="L7" s="73"/>
      <c r="M7" s="73"/>
      <c r="N7" s="86"/>
      <c r="O7" s="26"/>
      <c r="P7" s="52"/>
      <c r="Q7" s="53"/>
      <c r="R7" s="53"/>
      <c r="S7" s="53"/>
      <c r="T7" s="53"/>
      <c r="U7" s="53"/>
      <c r="V7" s="53"/>
      <c r="W7" s="53"/>
      <c r="X7" s="71"/>
      <c r="Y7" s="53"/>
      <c r="Z7" s="53"/>
      <c r="AA7" s="53"/>
      <c r="AB7" s="53"/>
      <c r="AC7" s="54"/>
      <c r="AD7" s="67"/>
      <c r="AE7" s="68"/>
      <c r="AF7" s="52"/>
      <c r="AG7" s="73"/>
      <c r="AH7" s="73"/>
      <c r="AI7" s="73"/>
      <c r="AJ7" s="86"/>
      <c r="AK7" s="26"/>
      <c r="AL7" s="52"/>
      <c r="AM7" s="53"/>
      <c r="AN7" s="53"/>
      <c r="AO7" s="53"/>
      <c r="AP7" s="53"/>
      <c r="AQ7" s="53"/>
      <c r="AR7" s="53"/>
      <c r="AS7" s="53"/>
      <c r="AT7" s="71"/>
      <c r="AX7" s="5" t="s">
        <v>55</v>
      </c>
      <c r="AY7" s="6">
        <f>SUM(Workbook!C14:C20)</f>
        <v>0</v>
      </c>
      <c r="AZ7" s="6">
        <f>SUM(Workbook!D14:D20)</f>
        <v>0</v>
      </c>
      <c r="BA7" s="6">
        <f>SUM(Workbook!E14:E20)</f>
        <v>0</v>
      </c>
      <c r="BB7" s="6">
        <f>SUM(Workbook!F14:F20)</f>
        <v>0</v>
      </c>
      <c r="BC7" s="17">
        <f t="shared" si="0"/>
        <v>0</v>
      </c>
      <c r="BD7" s="20" t="e">
        <f>AVERAGE(Workbook!H14:H20)</f>
        <v>#DIV/0!</v>
      </c>
      <c r="BE7" s="75" t="e">
        <f>AVERAGE(Workbook!I14:I20)</f>
        <v>#DIV/0!</v>
      </c>
      <c r="BF7" s="6">
        <f>SUM(Workbook!J14:J20)</f>
        <v>0</v>
      </c>
      <c r="BG7" s="6">
        <f>SUM(Workbook!K14:K20)</f>
        <v>0</v>
      </c>
      <c r="BH7" s="6">
        <f>SUM(Workbook!L14:L20)</f>
        <v>0</v>
      </c>
      <c r="BI7" s="6">
        <f>SUM(Workbook!M14:M20)</f>
        <v>0</v>
      </c>
      <c r="BJ7" s="6">
        <f>SUM(Workbook!N14:N20)</f>
        <v>0</v>
      </c>
      <c r="BK7" s="10">
        <f>SUM(Workbook!O14:O20)</f>
        <v>0</v>
      </c>
      <c r="BL7" s="8">
        <f>SUM(Workbook!P14:P20)</f>
        <v>0</v>
      </c>
      <c r="BM7" s="8">
        <f>SUM(Workbook!Q14:Q20)</f>
        <v>0</v>
      </c>
      <c r="BN7" s="8">
        <f>SUM(Workbook!R14:R20)</f>
        <v>0</v>
      </c>
      <c r="BO7" s="8">
        <f>SUM(Workbook!S14:S20)</f>
        <v>0</v>
      </c>
      <c r="BP7" s="8">
        <f>SUM(Workbook!T14:T20)</f>
        <v>0</v>
      </c>
      <c r="BQ7" s="8">
        <f>SUM(Workbook!U14:U20)</f>
        <v>0</v>
      </c>
      <c r="BR7" s="8">
        <f>SUM(Workbook!V14:V20)</f>
        <v>0</v>
      </c>
      <c r="BS7" s="8">
        <f>SUM(Workbook!W14:W20)</f>
        <v>0</v>
      </c>
      <c r="BT7" s="8">
        <f>SUM(Workbook!X14:X20)</f>
        <v>0</v>
      </c>
      <c r="BU7" s="6">
        <f>SUM(Workbook!Y14:Y20)</f>
        <v>0</v>
      </c>
      <c r="BV7" s="6">
        <f>SUM(Workbook!Z14:Z20)</f>
        <v>0</v>
      </c>
      <c r="BW7" s="6">
        <f>SUM(Workbook!AA14:AA20)</f>
        <v>0</v>
      </c>
      <c r="BX7" s="6">
        <f>SUM(Workbook!AB14:AB20)</f>
        <v>0</v>
      </c>
      <c r="BY7" s="17">
        <f t="shared" si="1"/>
        <v>0</v>
      </c>
      <c r="BZ7" s="20" t="e">
        <f>AVERAGE(Workbook!AD14:AD20)</f>
        <v>#DIV/0!</v>
      </c>
      <c r="CA7" s="75" t="e">
        <f>AVERAGE(Workbook!AE14:AE20)</f>
        <v>#DIV/0!</v>
      </c>
      <c r="CB7" s="6">
        <f>SUM(Workbook!AF14:AF20)</f>
        <v>0</v>
      </c>
      <c r="CC7" s="6">
        <f>SUM(Workbook!AG14:AG20)</f>
        <v>0</v>
      </c>
      <c r="CD7" s="6">
        <f>SUM(Workbook!AH14:AH20)</f>
        <v>0</v>
      </c>
      <c r="CE7" s="6">
        <f>SUM(Workbook!AI14:AI20)</f>
        <v>0</v>
      </c>
      <c r="CF7" s="6">
        <f>SUM(Workbook!AJ14:AJ20)</f>
        <v>0</v>
      </c>
      <c r="CG7" s="10">
        <f>SUM(Workbook!AK14:AK20)</f>
        <v>0</v>
      </c>
      <c r="CH7" s="8">
        <f>SUM(Workbook!AL14:AL20)</f>
        <v>0</v>
      </c>
      <c r="CI7" s="8">
        <f>SUM(Workbook!AM14:AM20)</f>
        <v>0</v>
      </c>
      <c r="CJ7" s="8">
        <f>SUM(Workbook!AN14:AN20)</f>
        <v>0</v>
      </c>
      <c r="CK7" s="8">
        <f>SUM(Workbook!AO14:AO20)</f>
        <v>0</v>
      </c>
      <c r="CL7" s="8">
        <f>SUM(Workbook!AP14:AP20)</f>
        <v>0</v>
      </c>
      <c r="CM7" s="8">
        <f>SUM(Workbook!AQ14:AQ20)</f>
        <v>0</v>
      </c>
      <c r="CN7" s="8">
        <f>SUM(Workbook!AR14:AR20)</f>
        <v>0</v>
      </c>
      <c r="CO7" s="8">
        <f>SUM(Workbook!AS14:AS20)</f>
        <v>0</v>
      </c>
      <c r="CP7" s="8">
        <f>SUM(Workbook!AT14:AT20)</f>
        <v>0</v>
      </c>
      <c r="CT7" s="5" t="s">
        <v>24</v>
      </c>
      <c r="CU7" s="6">
        <f>SUM(C66:C96)</f>
        <v>2122</v>
      </c>
      <c r="CV7" s="6">
        <f>SUM(D66:D96)</f>
        <v>546</v>
      </c>
      <c r="CW7" s="6">
        <f>SUM(E66:E96)</f>
        <v>502</v>
      </c>
      <c r="CX7" s="6">
        <f>SUM(F66:F96)</f>
        <v>165</v>
      </c>
      <c r="CY7" s="17">
        <f t="shared" si="2"/>
        <v>0.30219780219780218</v>
      </c>
      <c r="CZ7" s="20">
        <f>AVERAGE(H66:H96)</f>
        <v>1.6309568497129875E-3</v>
      </c>
      <c r="DA7" s="75">
        <f>AVERAGE(I66:I96)</f>
        <v>0.23714351857698676</v>
      </c>
      <c r="DB7" s="8">
        <f t="shared" ref="DB7:DT7" si="8">SUM(J66:J96)</f>
        <v>152</v>
      </c>
      <c r="DC7" s="6">
        <f t="shared" si="8"/>
        <v>195</v>
      </c>
      <c r="DD7" s="6">
        <f t="shared" si="8"/>
        <v>135</v>
      </c>
      <c r="DE7" s="6">
        <f t="shared" si="8"/>
        <v>195</v>
      </c>
      <c r="DF7" s="9">
        <f t="shared" si="8"/>
        <v>38</v>
      </c>
      <c r="DG7" s="10">
        <f t="shared" si="8"/>
        <v>0</v>
      </c>
      <c r="DH7" s="8">
        <f t="shared" si="8"/>
        <v>336</v>
      </c>
      <c r="DI7" s="6">
        <f t="shared" si="8"/>
        <v>11</v>
      </c>
      <c r="DJ7" s="6">
        <f t="shared" si="8"/>
        <v>124</v>
      </c>
      <c r="DK7" s="6">
        <f t="shared" si="8"/>
        <v>0</v>
      </c>
      <c r="DL7" s="6">
        <f t="shared" si="8"/>
        <v>0</v>
      </c>
      <c r="DM7" s="6">
        <f t="shared" si="8"/>
        <v>0</v>
      </c>
      <c r="DN7" s="6">
        <f t="shared" si="8"/>
        <v>0</v>
      </c>
      <c r="DO7" s="6">
        <f t="shared" si="8"/>
        <v>32</v>
      </c>
      <c r="DP7" s="6">
        <f t="shared" si="8"/>
        <v>17</v>
      </c>
      <c r="DQ7" s="6">
        <f t="shared" si="8"/>
        <v>1695</v>
      </c>
      <c r="DR7" s="6">
        <f t="shared" si="8"/>
        <v>464</v>
      </c>
      <c r="DS7" s="6">
        <f t="shared" si="8"/>
        <v>446</v>
      </c>
      <c r="DT7" s="6">
        <f t="shared" si="8"/>
        <v>97</v>
      </c>
      <c r="DU7" s="17">
        <f t="shared" si="4"/>
        <v>0.20905172413793102</v>
      </c>
      <c r="DV7" s="20">
        <f>AVERAGE(AD66:AD96)</f>
        <v>1.3004292550370064E-3</v>
      </c>
      <c r="DW7" s="75">
        <f>AVERAGE(AE66:AE96)</f>
        <v>7.4980090539862862E-2</v>
      </c>
      <c r="DX7" s="8">
        <f t="shared" ref="DX7:EL7" si="9">SUM(AF66:AF96)</f>
        <v>118</v>
      </c>
      <c r="DY7" s="6">
        <f t="shared" si="9"/>
        <v>179</v>
      </c>
      <c r="DZ7" s="6">
        <f t="shared" si="9"/>
        <v>93</v>
      </c>
      <c r="EA7" s="6">
        <f t="shared" si="9"/>
        <v>178</v>
      </c>
      <c r="EB7" s="9">
        <f t="shared" si="9"/>
        <v>0</v>
      </c>
      <c r="EC7" s="10">
        <f t="shared" si="9"/>
        <v>0</v>
      </c>
      <c r="ED7" s="8">
        <f t="shared" si="9"/>
        <v>191</v>
      </c>
      <c r="EE7" s="6">
        <f t="shared" si="9"/>
        <v>51</v>
      </c>
      <c r="EF7" s="6">
        <f t="shared" si="9"/>
        <v>178</v>
      </c>
      <c r="EG7" s="6">
        <f t="shared" si="9"/>
        <v>0</v>
      </c>
      <c r="EH7" s="6">
        <f t="shared" si="9"/>
        <v>0</v>
      </c>
      <c r="EI7" s="6">
        <f t="shared" si="9"/>
        <v>0</v>
      </c>
      <c r="EJ7" s="6">
        <f t="shared" si="9"/>
        <v>8</v>
      </c>
      <c r="EK7" s="6">
        <f t="shared" si="9"/>
        <v>3</v>
      </c>
      <c r="EL7" s="6">
        <f t="shared" si="9"/>
        <v>20</v>
      </c>
    </row>
    <row r="8" spans="2:142" x14ac:dyDescent="0.3">
      <c r="B8" s="69">
        <v>41855</v>
      </c>
      <c r="C8" s="6"/>
      <c r="D8" s="6"/>
      <c r="E8" s="6"/>
      <c r="F8" s="6"/>
      <c r="G8" s="17"/>
      <c r="H8" s="50"/>
      <c r="I8" s="56"/>
      <c r="J8" s="55"/>
      <c r="K8" s="8"/>
      <c r="L8" s="8"/>
      <c r="M8" s="8"/>
      <c r="N8" s="84"/>
      <c r="O8" s="10"/>
      <c r="P8" s="55"/>
      <c r="Q8" s="6"/>
      <c r="R8" s="6"/>
      <c r="S8" s="6"/>
      <c r="T8" s="6"/>
      <c r="U8" s="6"/>
      <c r="V8" s="6"/>
      <c r="W8" s="6"/>
      <c r="X8" s="72"/>
      <c r="Y8" s="6"/>
      <c r="Z8" s="6"/>
      <c r="AA8" s="6"/>
      <c r="AB8" s="6"/>
      <c r="AC8" s="17"/>
      <c r="AD8" s="50"/>
      <c r="AE8" s="56"/>
      <c r="AF8" s="55"/>
      <c r="AG8" s="8"/>
      <c r="AH8" s="8"/>
      <c r="AI8" s="8"/>
      <c r="AJ8" s="84"/>
      <c r="AK8" s="10"/>
      <c r="AL8" s="55"/>
      <c r="AM8" s="6"/>
      <c r="AN8" s="6"/>
      <c r="AO8" s="6"/>
      <c r="AP8" s="6"/>
      <c r="AQ8" s="6"/>
      <c r="AR8" s="6"/>
      <c r="AS8" s="6"/>
      <c r="AT8" s="72"/>
      <c r="AX8" s="5" t="s">
        <v>56</v>
      </c>
      <c r="AY8" s="6">
        <f>SUM(Workbook!C21:C27)</f>
        <v>0</v>
      </c>
      <c r="AZ8" s="6">
        <f>SUM(Workbook!D21:D27)</f>
        <v>0</v>
      </c>
      <c r="BA8" s="6">
        <f>SUM(Workbook!E21:E27)</f>
        <v>0</v>
      </c>
      <c r="BB8" s="6">
        <f>SUM(Workbook!F21:F27)</f>
        <v>0</v>
      </c>
      <c r="BC8" s="17">
        <f t="shared" si="0"/>
        <v>0</v>
      </c>
      <c r="BD8" s="20" t="e">
        <f>AVERAGE(Workbook!H21:H27)</f>
        <v>#DIV/0!</v>
      </c>
      <c r="BE8" s="75" t="e">
        <f>AVERAGE(Workbook!I21:I27)</f>
        <v>#DIV/0!</v>
      </c>
      <c r="BF8" s="6">
        <f>SUM(Workbook!J21:J27)</f>
        <v>0</v>
      </c>
      <c r="BG8" s="6">
        <f>SUM(Workbook!K21:K27)</f>
        <v>0</v>
      </c>
      <c r="BH8" s="6">
        <f>SUM(Workbook!L21:L27)</f>
        <v>0</v>
      </c>
      <c r="BI8" s="6">
        <f>SUM(Workbook!M21:M27)</f>
        <v>0</v>
      </c>
      <c r="BJ8" s="6">
        <f>SUM(Workbook!N21:N27)</f>
        <v>0</v>
      </c>
      <c r="BK8" s="10">
        <f>SUM(Workbook!O21:O27)</f>
        <v>0</v>
      </c>
      <c r="BL8" s="8">
        <f>SUM(Workbook!P21:P27)</f>
        <v>0</v>
      </c>
      <c r="BM8" s="8">
        <f>SUM(Workbook!Q21:Q27)</f>
        <v>0</v>
      </c>
      <c r="BN8" s="8">
        <f>SUM(Workbook!R21:R27)</f>
        <v>0</v>
      </c>
      <c r="BO8" s="8">
        <f>SUM(Workbook!S21:S27)</f>
        <v>0</v>
      </c>
      <c r="BP8" s="8">
        <f>SUM(Workbook!T21:T27)</f>
        <v>0</v>
      </c>
      <c r="BQ8" s="8">
        <f>SUM(Workbook!U21:U27)</f>
        <v>0</v>
      </c>
      <c r="BR8" s="8">
        <f>SUM(Workbook!V21:V27)</f>
        <v>0</v>
      </c>
      <c r="BS8" s="8">
        <f>SUM(Workbook!W21:W27)</f>
        <v>0</v>
      </c>
      <c r="BT8" s="8">
        <f>SUM(Workbook!X21:X27)</f>
        <v>0</v>
      </c>
      <c r="BU8" s="6">
        <f>SUM(Workbook!Y21:Y27)</f>
        <v>0</v>
      </c>
      <c r="BV8" s="6">
        <f>SUM(Workbook!Z21:Z27)</f>
        <v>0</v>
      </c>
      <c r="BW8" s="6">
        <f>SUM(Workbook!AA21:AA27)</f>
        <v>0</v>
      </c>
      <c r="BX8" s="6">
        <f>SUM(Workbook!AB21:AB27)</f>
        <v>0</v>
      </c>
      <c r="BY8" s="17">
        <f t="shared" si="1"/>
        <v>0</v>
      </c>
      <c r="BZ8" s="20" t="e">
        <f>AVERAGE(Workbook!AD21:AD27)</f>
        <v>#DIV/0!</v>
      </c>
      <c r="CA8" s="75" t="e">
        <f>AVERAGE(Workbook!AE21:AE27)</f>
        <v>#DIV/0!</v>
      </c>
      <c r="CB8" s="6">
        <f>SUM(Workbook!AF21:AF27)</f>
        <v>0</v>
      </c>
      <c r="CC8" s="6">
        <f>SUM(Workbook!AG21:AG27)</f>
        <v>0</v>
      </c>
      <c r="CD8" s="6">
        <f>SUM(Workbook!AH21:AH27)</f>
        <v>0</v>
      </c>
      <c r="CE8" s="6">
        <f>SUM(Workbook!AI21:AI27)</f>
        <v>0</v>
      </c>
      <c r="CF8" s="6">
        <f>SUM(Workbook!AJ21:AJ27)</f>
        <v>0</v>
      </c>
      <c r="CG8" s="10">
        <f>SUM(Workbook!AK21:AK27)</f>
        <v>0</v>
      </c>
      <c r="CH8" s="8">
        <f>SUM(Workbook!AL21:AL27)</f>
        <v>0</v>
      </c>
      <c r="CI8" s="8">
        <f>SUM(Workbook!AM21:AM27)</f>
        <v>0</v>
      </c>
      <c r="CJ8" s="8">
        <f>SUM(Workbook!AN21:AN27)</f>
        <v>0</v>
      </c>
      <c r="CK8" s="8">
        <f>SUM(Workbook!AO21:AO27)</f>
        <v>0</v>
      </c>
      <c r="CL8" s="8">
        <f>SUM(Workbook!AP21:AP27)</f>
        <v>0</v>
      </c>
      <c r="CM8" s="8">
        <f>SUM(Workbook!AQ21:AQ27)</f>
        <v>0</v>
      </c>
      <c r="CN8" s="8">
        <f>SUM(Workbook!AR21:AR27)</f>
        <v>0</v>
      </c>
      <c r="CO8" s="8">
        <f>SUM(Workbook!AS21:AS27)</f>
        <v>0</v>
      </c>
      <c r="CP8" s="8">
        <f>SUM(Workbook!AT21:AT27)</f>
        <v>0</v>
      </c>
      <c r="CT8" s="5" t="s">
        <v>25</v>
      </c>
      <c r="CU8" s="6">
        <f>SUM(C97:C126)</f>
        <v>2058</v>
      </c>
      <c r="CV8" s="6">
        <f>SUM(D97:D126)</f>
        <v>510</v>
      </c>
      <c r="CW8" s="6">
        <f>SUM(E97:E126)</f>
        <v>480</v>
      </c>
      <c r="CX8" s="6">
        <f>SUM(F97:F126)</f>
        <v>139</v>
      </c>
      <c r="CY8" s="17">
        <f t="shared" si="2"/>
        <v>0.27254901960784311</v>
      </c>
      <c r="CZ8" s="20">
        <f>AVERAGE(H97:H126)</f>
        <v>2.0641717075071658E-3</v>
      </c>
      <c r="DA8" s="75">
        <f>AVERAGE(I97:I126)</f>
        <v>0.16729314783283761</v>
      </c>
      <c r="DB8" s="8">
        <f t="shared" ref="DB8:DT8" si="10">SUM(J97:J126)</f>
        <v>137</v>
      </c>
      <c r="DC8" s="6">
        <f t="shared" si="10"/>
        <v>195</v>
      </c>
      <c r="DD8" s="6">
        <f t="shared" si="10"/>
        <v>125</v>
      </c>
      <c r="DE8" s="6">
        <f t="shared" si="10"/>
        <v>179</v>
      </c>
      <c r="DF8" s="9">
        <f t="shared" si="10"/>
        <v>41</v>
      </c>
      <c r="DG8" s="10">
        <f t="shared" si="10"/>
        <v>0</v>
      </c>
      <c r="DH8" s="8">
        <f t="shared" si="10"/>
        <v>283</v>
      </c>
      <c r="DI8" s="6">
        <f t="shared" si="10"/>
        <v>15</v>
      </c>
      <c r="DJ8" s="6">
        <f t="shared" si="10"/>
        <v>116</v>
      </c>
      <c r="DK8" s="6">
        <f t="shared" si="10"/>
        <v>0</v>
      </c>
      <c r="DL8" s="6">
        <f t="shared" si="10"/>
        <v>0</v>
      </c>
      <c r="DM8" s="6">
        <f t="shared" si="10"/>
        <v>0</v>
      </c>
      <c r="DN8" s="6">
        <f t="shared" si="10"/>
        <v>2</v>
      </c>
      <c r="DO8" s="6">
        <f t="shared" si="10"/>
        <v>48</v>
      </c>
      <c r="DP8" s="6">
        <f t="shared" si="10"/>
        <v>16</v>
      </c>
      <c r="DQ8" s="6">
        <f t="shared" si="10"/>
        <v>1535</v>
      </c>
      <c r="DR8" s="6">
        <f t="shared" si="10"/>
        <v>459</v>
      </c>
      <c r="DS8" s="6">
        <f t="shared" si="10"/>
        <v>442</v>
      </c>
      <c r="DT8" s="6">
        <f t="shared" si="10"/>
        <v>100</v>
      </c>
      <c r="DU8" s="17">
        <f t="shared" si="4"/>
        <v>0.2178649237472767</v>
      </c>
      <c r="DV8" s="20">
        <f>AVERAGE(AD97:AD126)</f>
        <v>1.2193727713952862E-3</v>
      </c>
      <c r="DW8" s="75">
        <f>AVERAGE(AE97:AE126)</f>
        <v>7.1511534654454312E-2</v>
      </c>
      <c r="DX8" s="8">
        <f t="shared" ref="DX8:EL8" si="11">SUM(AF97:AF126)</f>
        <v>137</v>
      </c>
      <c r="DY8" s="6">
        <f t="shared" si="11"/>
        <v>153</v>
      </c>
      <c r="DZ8" s="6">
        <f t="shared" si="11"/>
        <v>81</v>
      </c>
      <c r="EA8" s="6">
        <f t="shared" si="11"/>
        <v>164</v>
      </c>
      <c r="EB8" s="9">
        <f t="shared" si="11"/>
        <v>0</v>
      </c>
      <c r="EC8" s="10">
        <f t="shared" si="11"/>
        <v>0</v>
      </c>
      <c r="ED8" s="8">
        <f t="shared" si="11"/>
        <v>177</v>
      </c>
      <c r="EE8" s="6">
        <f t="shared" si="11"/>
        <v>52</v>
      </c>
      <c r="EF8" s="6">
        <f t="shared" si="11"/>
        <v>184</v>
      </c>
      <c r="EG8" s="6">
        <f t="shared" si="11"/>
        <v>0</v>
      </c>
      <c r="EH8" s="6">
        <f t="shared" si="11"/>
        <v>0</v>
      </c>
      <c r="EI8" s="6">
        <f t="shared" si="11"/>
        <v>0</v>
      </c>
      <c r="EJ8" s="6">
        <f t="shared" si="11"/>
        <v>1</v>
      </c>
      <c r="EK8" s="6">
        <f t="shared" si="11"/>
        <v>3</v>
      </c>
      <c r="EL8" s="6">
        <f t="shared" si="11"/>
        <v>25</v>
      </c>
    </row>
    <row r="9" spans="2:142" x14ac:dyDescent="0.3">
      <c r="B9" s="69">
        <v>41856</v>
      </c>
      <c r="C9" s="6"/>
      <c r="D9" s="6"/>
      <c r="E9" s="6"/>
      <c r="F9" s="6"/>
      <c r="G9" s="17"/>
      <c r="H9" s="50"/>
      <c r="I9" s="56"/>
      <c r="J9" s="55"/>
      <c r="K9" s="8"/>
      <c r="L9" s="8"/>
      <c r="M9" s="8"/>
      <c r="N9" s="84"/>
      <c r="O9" s="10"/>
      <c r="P9" s="55"/>
      <c r="Q9" s="6"/>
      <c r="R9" s="6"/>
      <c r="S9" s="6"/>
      <c r="T9" s="6"/>
      <c r="U9" s="6"/>
      <c r="V9" s="6"/>
      <c r="W9" s="6"/>
      <c r="X9" s="72"/>
      <c r="Y9" s="6"/>
      <c r="Z9" s="6"/>
      <c r="AA9" s="6"/>
      <c r="AB9" s="6"/>
      <c r="AC9" s="17"/>
      <c r="AD9" s="50"/>
      <c r="AE9" s="56"/>
      <c r="AF9" s="55"/>
      <c r="AG9" s="8"/>
      <c r="AH9" s="8"/>
      <c r="AI9" s="8"/>
      <c r="AJ9" s="84"/>
      <c r="AK9" s="10"/>
      <c r="AL9" s="55"/>
      <c r="AM9" s="6"/>
      <c r="AN9" s="6"/>
      <c r="AO9" s="6"/>
      <c r="AP9" s="6"/>
      <c r="AQ9" s="6"/>
      <c r="AR9" s="6"/>
      <c r="AS9" s="6"/>
      <c r="AT9" s="72"/>
      <c r="AX9" s="5" t="s">
        <v>57</v>
      </c>
      <c r="AY9" s="6">
        <f>SUM(Workbook!C28:C34)</f>
        <v>0</v>
      </c>
      <c r="AZ9" s="6">
        <f>SUM(Workbook!D28:D34)</f>
        <v>0</v>
      </c>
      <c r="BA9" s="6">
        <f>SUM(Workbook!E28:E34)</f>
        <v>0</v>
      </c>
      <c r="BB9" s="6">
        <f>SUM(Workbook!F28:F34)</f>
        <v>0</v>
      </c>
      <c r="BC9" s="17">
        <f t="shared" si="0"/>
        <v>0</v>
      </c>
      <c r="BD9" s="20" t="e">
        <f>AVERAGE(Workbook!H28:H34)</f>
        <v>#DIV/0!</v>
      </c>
      <c r="BE9" s="75" t="e">
        <f>AVERAGE(Workbook!I28:I34)</f>
        <v>#DIV/0!</v>
      </c>
      <c r="BF9" s="6">
        <f>SUM(Workbook!J28:J34)</f>
        <v>0</v>
      </c>
      <c r="BG9" s="6">
        <f>SUM(Workbook!K28:K34)</f>
        <v>0</v>
      </c>
      <c r="BH9" s="6">
        <f>SUM(Workbook!L28:L34)</f>
        <v>0</v>
      </c>
      <c r="BI9" s="6">
        <f>SUM(Workbook!M28:M34)</f>
        <v>0</v>
      </c>
      <c r="BJ9" s="6">
        <f>SUM(Workbook!N28:N34)</f>
        <v>0</v>
      </c>
      <c r="BK9" s="10">
        <f>SUM(Workbook!O28:O34)</f>
        <v>0</v>
      </c>
      <c r="BL9" s="8">
        <f>SUM(Workbook!P28:P34)</f>
        <v>0</v>
      </c>
      <c r="BM9" s="8">
        <f>SUM(Workbook!Q28:Q34)</f>
        <v>0</v>
      </c>
      <c r="BN9" s="8">
        <f>SUM(Workbook!R28:R34)</f>
        <v>0</v>
      </c>
      <c r="BO9" s="8">
        <f>SUM(Workbook!S28:S34)</f>
        <v>0</v>
      </c>
      <c r="BP9" s="8">
        <f>SUM(Workbook!T28:T34)</f>
        <v>0</v>
      </c>
      <c r="BQ9" s="8">
        <f>SUM(Workbook!U28:U34)</f>
        <v>0</v>
      </c>
      <c r="BR9" s="8">
        <f>SUM(Workbook!V28:V34)</f>
        <v>0</v>
      </c>
      <c r="BS9" s="8">
        <f>SUM(Workbook!W28:W34)</f>
        <v>0</v>
      </c>
      <c r="BT9" s="8">
        <f>SUM(Workbook!X28:X34)</f>
        <v>0</v>
      </c>
      <c r="BU9" s="6">
        <f>SUM(Workbook!Y28:Y34)</f>
        <v>0</v>
      </c>
      <c r="BV9" s="6">
        <f>SUM(Workbook!Z28:Z34)</f>
        <v>0</v>
      </c>
      <c r="BW9" s="6">
        <f>SUM(Workbook!AA28:AA34)</f>
        <v>0</v>
      </c>
      <c r="BX9" s="6">
        <f>SUM(Workbook!AB28:AB34)</f>
        <v>0</v>
      </c>
      <c r="BY9" s="17">
        <f t="shared" si="1"/>
        <v>0</v>
      </c>
      <c r="BZ9" s="20" t="e">
        <f>AVERAGE(Workbook!AD28:AD34)</f>
        <v>#DIV/0!</v>
      </c>
      <c r="CA9" s="75" t="e">
        <f>AVERAGE(Workbook!AE28:AE34)</f>
        <v>#DIV/0!</v>
      </c>
      <c r="CB9" s="6">
        <f>SUM(Workbook!AF28:AF34)</f>
        <v>0</v>
      </c>
      <c r="CC9" s="6">
        <f>SUM(Workbook!AG28:AG34)</f>
        <v>0</v>
      </c>
      <c r="CD9" s="6">
        <f>SUM(Workbook!AH28:AH34)</f>
        <v>0</v>
      </c>
      <c r="CE9" s="6">
        <f>SUM(Workbook!AI28:AI34)</f>
        <v>0</v>
      </c>
      <c r="CF9" s="6">
        <f>SUM(Workbook!AJ28:AJ34)</f>
        <v>0</v>
      </c>
      <c r="CG9" s="10">
        <f>SUM(Workbook!AK28:AK34)</f>
        <v>0</v>
      </c>
      <c r="CH9" s="8">
        <f>SUM(Workbook!AL28:AL34)</f>
        <v>0</v>
      </c>
      <c r="CI9" s="8">
        <f>SUM(Workbook!AM28:AM34)</f>
        <v>0</v>
      </c>
      <c r="CJ9" s="8">
        <f>SUM(Workbook!AN28:AN34)</f>
        <v>0</v>
      </c>
      <c r="CK9" s="8">
        <f>SUM(Workbook!AO28:AO34)</f>
        <v>0</v>
      </c>
      <c r="CL9" s="8">
        <f>SUM(Workbook!AP28:AP34)</f>
        <v>0</v>
      </c>
      <c r="CM9" s="8">
        <f>SUM(Workbook!AQ28:AQ34)</f>
        <v>0</v>
      </c>
      <c r="CN9" s="8">
        <f>SUM(Workbook!AR28:AR34)</f>
        <v>0</v>
      </c>
      <c r="CO9" s="8">
        <f>SUM(Workbook!AS28:AS34)</f>
        <v>0</v>
      </c>
      <c r="CP9" s="8">
        <f>SUM(Workbook!AT28:AT34)</f>
        <v>0</v>
      </c>
      <c r="CT9" s="5" t="s">
        <v>26</v>
      </c>
      <c r="CU9" s="6">
        <f>SUM(C127:C157)</f>
        <v>2091</v>
      </c>
      <c r="CV9" s="6">
        <f>SUM(D127:D157)</f>
        <v>533</v>
      </c>
      <c r="CW9" s="6">
        <f>SUM(E127:E157)</f>
        <v>513</v>
      </c>
      <c r="CX9" s="6">
        <f>SUM(F127:F157)</f>
        <v>129</v>
      </c>
      <c r="CY9" s="17">
        <f t="shared" si="2"/>
        <v>0.24202626641651032</v>
      </c>
      <c r="CZ9" s="20">
        <f>AVERAGE(H127:H157)</f>
        <v>2.0858009462756681E-3</v>
      </c>
      <c r="DA9" s="75">
        <f>AVERAGE(I127:I157)</f>
        <v>0.18260628789965655</v>
      </c>
      <c r="DB9" s="8">
        <f t="shared" ref="DB9:DT9" si="12">SUM(J127:J157)</f>
        <v>144</v>
      </c>
      <c r="DC9" s="6">
        <f t="shared" si="12"/>
        <v>203</v>
      </c>
      <c r="DD9" s="6">
        <f t="shared" si="12"/>
        <v>129</v>
      </c>
      <c r="DE9" s="6">
        <f t="shared" si="12"/>
        <v>180</v>
      </c>
      <c r="DF9" s="9">
        <f t="shared" si="12"/>
        <v>34</v>
      </c>
      <c r="DG9" s="10">
        <f t="shared" si="12"/>
        <v>0</v>
      </c>
      <c r="DH9" s="8">
        <f t="shared" si="12"/>
        <v>346</v>
      </c>
      <c r="DI9" s="6">
        <f t="shared" si="12"/>
        <v>7</v>
      </c>
      <c r="DJ9" s="6">
        <f t="shared" si="12"/>
        <v>102</v>
      </c>
      <c r="DK9" s="6">
        <f t="shared" si="12"/>
        <v>0</v>
      </c>
      <c r="DL9" s="6">
        <f t="shared" si="12"/>
        <v>0</v>
      </c>
      <c r="DM9" s="6">
        <f t="shared" si="12"/>
        <v>0</v>
      </c>
      <c r="DN9" s="6">
        <f t="shared" si="12"/>
        <v>0</v>
      </c>
      <c r="DO9" s="6">
        <f t="shared" si="12"/>
        <v>47</v>
      </c>
      <c r="DP9" s="6">
        <f t="shared" si="12"/>
        <v>11</v>
      </c>
      <c r="DQ9" s="6">
        <f t="shared" si="12"/>
        <v>1718</v>
      </c>
      <c r="DR9" s="6">
        <f t="shared" si="12"/>
        <v>456</v>
      </c>
      <c r="DS9" s="6">
        <f t="shared" si="12"/>
        <v>443</v>
      </c>
      <c r="DT9" s="6">
        <f t="shared" si="12"/>
        <v>107</v>
      </c>
      <c r="DU9" s="17">
        <f t="shared" si="4"/>
        <v>0.23464912280701755</v>
      </c>
      <c r="DV9" s="20">
        <f>AVERAGE(AD127:AD157)</f>
        <v>1.5025334473945562E-3</v>
      </c>
      <c r="DW9" s="75">
        <f>AVERAGE(AE127:AE157)</f>
        <v>6.4436362824923224E-2</v>
      </c>
      <c r="DX9" s="8">
        <f t="shared" ref="DX9:EL9" si="13">SUM(AF127:AF157)</f>
        <v>120</v>
      </c>
      <c r="DY9" s="6">
        <f t="shared" si="13"/>
        <v>173</v>
      </c>
      <c r="DZ9" s="6">
        <f t="shared" si="13"/>
        <v>92</v>
      </c>
      <c r="EA9" s="6">
        <f t="shared" si="13"/>
        <v>171</v>
      </c>
      <c r="EB9" s="9">
        <f t="shared" si="13"/>
        <v>0</v>
      </c>
      <c r="EC9" s="10">
        <f t="shared" si="13"/>
        <v>0</v>
      </c>
      <c r="ED9" s="8">
        <f t="shared" si="13"/>
        <v>218</v>
      </c>
      <c r="EE9" s="6">
        <f t="shared" si="13"/>
        <v>45</v>
      </c>
      <c r="EF9" s="6">
        <f t="shared" si="13"/>
        <v>154</v>
      </c>
      <c r="EG9" s="6">
        <f t="shared" si="13"/>
        <v>0</v>
      </c>
      <c r="EH9" s="6">
        <f t="shared" si="13"/>
        <v>0</v>
      </c>
      <c r="EI9" s="6">
        <f t="shared" si="13"/>
        <v>0</v>
      </c>
      <c r="EJ9" s="6">
        <f t="shared" si="13"/>
        <v>1</v>
      </c>
      <c r="EK9" s="6">
        <f t="shared" si="13"/>
        <v>2</v>
      </c>
      <c r="EL9" s="6">
        <f t="shared" si="13"/>
        <v>23</v>
      </c>
    </row>
    <row r="10" spans="2:142" x14ac:dyDescent="0.3">
      <c r="B10" s="69">
        <v>41857</v>
      </c>
      <c r="C10" s="6"/>
      <c r="D10" s="6"/>
      <c r="E10" s="6"/>
      <c r="F10" s="6"/>
      <c r="G10" s="17"/>
      <c r="H10" s="50"/>
      <c r="I10" s="56"/>
      <c r="J10" s="55"/>
      <c r="K10" s="8"/>
      <c r="L10" s="8"/>
      <c r="M10" s="8"/>
      <c r="N10" s="84"/>
      <c r="O10" s="10"/>
      <c r="P10" s="55"/>
      <c r="Q10" s="6"/>
      <c r="R10" s="6"/>
      <c r="S10" s="6"/>
      <c r="T10" s="6"/>
      <c r="U10" s="6"/>
      <c r="V10" s="6"/>
      <c r="W10" s="6"/>
      <c r="X10" s="72"/>
      <c r="Y10" s="6"/>
      <c r="Z10" s="6"/>
      <c r="AA10" s="6"/>
      <c r="AB10" s="6"/>
      <c r="AC10" s="17"/>
      <c r="AD10" s="50"/>
      <c r="AE10" s="56"/>
      <c r="AF10" s="55"/>
      <c r="AG10" s="8"/>
      <c r="AH10" s="8"/>
      <c r="AI10" s="8"/>
      <c r="AJ10" s="84"/>
      <c r="AK10" s="10"/>
      <c r="AL10" s="55"/>
      <c r="AM10" s="6"/>
      <c r="AN10" s="6"/>
      <c r="AO10" s="6"/>
      <c r="AP10" s="6"/>
      <c r="AQ10" s="6"/>
      <c r="AR10" s="6"/>
      <c r="AS10" s="6"/>
      <c r="AT10" s="72"/>
      <c r="AX10" s="5" t="s">
        <v>58</v>
      </c>
      <c r="AY10" s="6">
        <f>SUM(Workbook!C35:C41)</f>
        <v>781</v>
      </c>
      <c r="AZ10" s="6">
        <f>SUM(Workbook!D35:D41)</f>
        <v>181</v>
      </c>
      <c r="BA10" s="6">
        <f>SUM(Workbook!E35:E41)</f>
        <v>170</v>
      </c>
      <c r="BB10" s="6">
        <f>SUM(Workbook!F35:F41)</f>
        <v>53</v>
      </c>
      <c r="BC10" s="17">
        <f t="shared" si="0"/>
        <v>0.29281767955801102</v>
      </c>
      <c r="BD10" s="20">
        <f>AVERAGE(Workbook!H35:H41)</f>
        <v>2.3637115401183885E-3</v>
      </c>
      <c r="BE10" s="75">
        <f>AVERAGE(Workbook!I35:I41)</f>
        <v>0.11712233169129721</v>
      </c>
      <c r="BF10" s="6">
        <f>SUM(Workbook!J35:J41)</f>
        <v>47</v>
      </c>
      <c r="BG10" s="6">
        <f>SUM(Workbook!K35:K41)</f>
        <v>82</v>
      </c>
      <c r="BH10" s="6">
        <f>SUM(Workbook!L35:L41)</f>
        <v>51</v>
      </c>
      <c r="BI10" s="6">
        <f>SUM(Workbook!M35:M41)</f>
        <v>50</v>
      </c>
      <c r="BJ10" s="6">
        <f>SUM(Workbook!N35:N41)</f>
        <v>15</v>
      </c>
      <c r="BK10" s="10">
        <f>SUM(Workbook!O35:O41)</f>
        <v>0</v>
      </c>
      <c r="BL10" s="8">
        <f>SUM(Workbook!P35:P41)</f>
        <v>114</v>
      </c>
      <c r="BM10" s="8">
        <f>SUM(Workbook!Q35:Q41)</f>
        <v>3</v>
      </c>
      <c r="BN10" s="8">
        <f>SUM(Workbook!R35:R41)</f>
        <v>35</v>
      </c>
      <c r="BO10" s="8">
        <f>SUM(Workbook!S35:S41)</f>
        <v>0</v>
      </c>
      <c r="BP10" s="8">
        <f>SUM(Workbook!T35:T41)</f>
        <v>0</v>
      </c>
      <c r="BQ10" s="8">
        <f>SUM(Workbook!U35:U41)</f>
        <v>0</v>
      </c>
      <c r="BR10" s="8">
        <f>SUM(Workbook!V35:V41)</f>
        <v>0</v>
      </c>
      <c r="BS10" s="8">
        <f>SUM(Workbook!W35:W41)</f>
        <v>13</v>
      </c>
      <c r="BT10" s="8">
        <f>SUM(Workbook!X35:X41)</f>
        <v>5</v>
      </c>
      <c r="BU10" s="6">
        <f>SUM(Workbook!Y35:Y41)</f>
        <v>328</v>
      </c>
      <c r="BV10" s="6">
        <f>SUM(Workbook!Z35:Z41)</f>
        <v>100</v>
      </c>
      <c r="BW10" s="6">
        <f>SUM(Workbook!AA35:AA41)</f>
        <v>90</v>
      </c>
      <c r="BX10" s="6">
        <f>SUM(Workbook!AB35:AB41)</f>
        <v>23</v>
      </c>
      <c r="BY10" s="17">
        <f t="shared" si="1"/>
        <v>0.23</v>
      </c>
      <c r="BZ10" s="20">
        <f>AVERAGE(Workbook!AD35:AD41)</f>
        <v>1.7723108782451075E-3</v>
      </c>
      <c r="CA10" s="75">
        <f>AVERAGE(Workbook!AE35:AE41)</f>
        <v>0.10781285944329423</v>
      </c>
      <c r="CB10" s="6">
        <f>SUM(Workbook!AF35:AF41)</f>
        <v>19</v>
      </c>
      <c r="CC10" s="6">
        <f>SUM(Workbook!AG35:AG41)</f>
        <v>32</v>
      </c>
      <c r="CD10" s="6">
        <f>SUM(Workbook!AH35:AH41)</f>
        <v>16</v>
      </c>
      <c r="CE10" s="6">
        <f>SUM(Workbook!AI35:AI41)</f>
        <v>23</v>
      </c>
      <c r="CF10" s="6">
        <f>SUM(Workbook!AJ35:AJ41)</f>
        <v>0</v>
      </c>
      <c r="CG10" s="10">
        <f>SUM(Workbook!AK35:AK41)</f>
        <v>0</v>
      </c>
      <c r="CH10" s="8">
        <f>SUM(Workbook!AL35:AL41)</f>
        <v>47</v>
      </c>
      <c r="CI10" s="8">
        <f>SUM(Workbook!AM35:AM41)</f>
        <v>9</v>
      </c>
      <c r="CJ10" s="8">
        <f>SUM(Workbook!AN35:AN41)</f>
        <v>24</v>
      </c>
      <c r="CK10" s="8">
        <f>SUM(Workbook!AO35:AO41)</f>
        <v>0</v>
      </c>
      <c r="CL10" s="8">
        <f>SUM(Workbook!AP35:AP41)</f>
        <v>0</v>
      </c>
      <c r="CM10" s="8">
        <f>SUM(Workbook!AQ35:AQ41)</f>
        <v>0</v>
      </c>
      <c r="CN10" s="8">
        <f>SUM(Workbook!AR35:AR41)</f>
        <v>0</v>
      </c>
      <c r="CO10" s="8">
        <f>SUM(Workbook!AS35:AS41)</f>
        <v>1</v>
      </c>
      <c r="CP10" s="8">
        <f>SUM(Workbook!AT35:AT41)</f>
        <v>10</v>
      </c>
      <c r="CT10" s="5" t="s">
        <v>87</v>
      </c>
      <c r="CU10" s="6">
        <f>SUM(C158:C188)</f>
        <v>3044</v>
      </c>
      <c r="CV10" s="6">
        <f>SUM(D158:D188)</f>
        <v>749</v>
      </c>
      <c r="CW10" s="6">
        <f>SUM(E158:E188)</f>
        <v>707</v>
      </c>
      <c r="CX10" s="6">
        <f>SUM(F158:F188)</f>
        <v>219</v>
      </c>
      <c r="CY10" s="17">
        <f t="shared" si="2"/>
        <v>0.2923898531375167</v>
      </c>
      <c r="CZ10" s="20">
        <f>AVERAGE(H158:H188)</f>
        <v>2.11416626566972E-3</v>
      </c>
      <c r="DA10" s="75">
        <f>AVERAGE(I158:I188)</f>
        <v>0.18958246061390513</v>
      </c>
      <c r="DB10" s="6">
        <f t="shared" ref="DB10:DT10" si="14">SUM(J158:J188)</f>
        <v>218</v>
      </c>
      <c r="DC10" s="6">
        <f t="shared" si="14"/>
        <v>322</v>
      </c>
      <c r="DD10" s="6">
        <f t="shared" si="14"/>
        <v>194</v>
      </c>
      <c r="DE10" s="6">
        <f t="shared" si="14"/>
        <v>241</v>
      </c>
      <c r="DF10" s="6">
        <f t="shared" si="14"/>
        <v>44</v>
      </c>
      <c r="DG10" s="10">
        <f t="shared" si="14"/>
        <v>0</v>
      </c>
      <c r="DH10" s="6">
        <f t="shared" si="14"/>
        <v>474</v>
      </c>
      <c r="DI10" s="6">
        <f t="shared" si="14"/>
        <v>14</v>
      </c>
      <c r="DJ10" s="6">
        <f t="shared" si="14"/>
        <v>152</v>
      </c>
      <c r="DK10" s="6">
        <f t="shared" si="14"/>
        <v>0</v>
      </c>
      <c r="DL10" s="6">
        <f t="shared" si="14"/>
        <v>0</v>
      </c>
      <c r="DM10" s="6">
        <f t="shared" si="14"/>
        <v>0</v>
      </c>
      <c r="DN10" s="6">
        <f t="shared" si="14"/>
        <v>1</v>
      </c>
      <c r="DO10" s="6">
        <f t="shared" si="14"/>
        <v>57</v>
      </c>
      <c r="DP10" s="6">
        <f t="shared" si="14"/>
        <v>9</v>
      </c>
      <c r="DQ10" s="6">
        <f t="shared" si="14"/>
        <v>1891</v>
      </c>
      <c r="DR10" s="6">
        <f t="shared" si="14"/>
        <v>528</v>
      </c>
      <c r="DS10" s="6">
        <f t="shared" si="14"/>
        <v>510</v>
      </c>
      <c r="DT10" s="6">
        <f t="shared" si="14"/>
        <v>133</v>
      </c>
      <c r="DU10" s="17">
        <f t="shared" si="4"/>
        <v>0.25189393939393939</v>
      </c>
      <c r="DV10" s="20">
        <f>AVERAGE(AD158:AD188)</f>
        <v>1.5913480152246295E-3</v>
      </c>
      <c r="DW10" s="6">
        <f>AVERAGE(AE158:AE188)</f>
        <v>7.6584684223103466E-2</v>
      </c>
      <c r="DX10" s="6">
        <f t="shared" ref="DX10:EL10" si="15">SUM(AF158:AF188)</f>
        <v>146</v>
      </c>
      <c r="DY10" s="6">
        <f t="shared" si="15"/>
        <v>216</v>
      </c>
      <c r="DZ10" s="6">
        <f t="shared" si="15"/>
        <v>92</v>
      </c>
      <c r="EA10" s="6">
        <f t="shared" si="15"/>
        <v>186</v>
      </c>
      <c r="EB10" s="6">
        <f t="shared" si="15"/>
        <v>0</v>
      </c>
      <c r="EC10" s="10">
        <f t="shared" si="15"/>
        <v>0</v>
      </c>
      <c r="ED10" s="6">
        <f t="shared" si="15"/>
        <v>231</v>
      </c>
      <c r="EE10" s="6">
        <f t="shared" si="15"/>
        <v>64</v>
      </c>
      <c r="EF10" s="6">
        <f t="shared" si="15"/>
        <v>177</v>
      </c>
      <c r="EG10" s="6">
        <f t="shared" si="15"/>
        <v>0</v>
      </c>
      <c r="EH10" s="6">
        <f t="shared" si="15"/>
        <v>0</v>
      </c>
      <c r="EI10" s="6">
        <f t="shared" si="15"/>
        <v>0</v>
      </c>
      <c r="EJ10" s="6">
        <f t="shared" si="15"/>
        <v>4</v>
      </c>
      <c r="EK10" s="6">
        <f t="shared" si="15"/>
        <v>0</v>
      </c>
      <c r="EL10" s="6">
        <f t="shared" si="15"/>
        <v>34</v>
      </c>
    </row>
    <row r="11" spans="2:142" x14ac:dyDescent="0.3">
      <c r="B11" s="69">
        <v>41858</v>
      </c>
      <c r="C11" s="6"/>
      <c r="D11" s="6"/>
      <c r="E11" s="6"/>
      <c r="F11" s="6"/>
      <c r="G11" s="17"/>
      <c r="H11" s="50"/>
      <c r="I11" s="56"/>
      <c r="J11" s="55"/>
      <c r="K11" s="8"/>
      <c r="L11" s="8"/>
      <c r="M11" s="8"/>
      <c r="N11" s="84"/>
      <c r="O11" s="10"/>
      <c r="P11" s="55"/>
      <c r="Q11" s="6"/>
      <c r="R11" s="6"/>
      <c r="S11" s="6"/>
      <c r="T11" s="6"/>
      <c r="U11" s="6"/>
      <c r="V11" s="6"/>
      <c r="W11" s="6"/>
      <c r="X11" s="72"/>
      <c r="Y11" s="6"/>
      <c r="Z11" s="6"/>
      <c r="AA11" s="6"/>
      <c r="AB11" s="6"/>
      <c r="AC11" s="17"/>
      <c r="AD11" s="50"/>
      <c r="AE11" s="56"/>
      <c r="AF11" s="55"/>
      <c r="AG11" s="8"/>
      <c r="AH11" s="8"/>
      <c r="AI11" s="8"/>
      <c r="AJ11" s="84"/>
      <c r="AK11" s="10"/>
      <c r="AL11" s="55"/>
      <c r="AM11" s="6"/>
      <c r="AN11" s="6"/>
      <c r="AO11" s="6"/>
      <c r="AP11" s="6"/>
      <c r="AQ11" s="6"/>
      <c r="AR11" s="6"/>
      <c r="AS11" s="6"/>
      <c r="AT11" s="72"/>
      <c r="AX11" s="5" t="s">
        <v>59</v>
      </c>
      <c r="AY11" s="6">
        <f>SUM(Workbook!C42:C48)</f>
        <v>622</v>
      </c>
      <c r="AZ11" s="6">
        <f>SUM(Workbook!D42:D48)</f>
        <v>144</v>
      </c>
      <c r="BA11" s="6">
        <f>SUM(Workbook!E42:E48)</f>
        <v>138</v>
      </c>
      <c r="BB11" s="6">
        <f>SUM(Workbook!F42:F48)</f>
        <v>39</v>
      </c>
      <c r="BC11" s="17">
        <f t="shared" si="0"/>
        <v>0.27083333333333331</v>
      </c>
      <c r="BD11" s="20">
        <f>IFERROR(AVERAGE(Workbook!H42:H48),0)</f>
        <v>1.9635270106761337E-3</v>
      </c>
      <c r="BE11" s="75">
        <f>AVERAGE(Workbook!I42:I48)</f>
        <v>0.16909680708307714</v>
      </c>
      <c r="BF11" s="6">
        <f>SUM(Workbook!J42:J48)</f>
        <v>43</v>
      </c>
      <c r="BG11" s="6">
        <f>SUM(Workbook!K42:K48)</f>
        <v>62</v>
      </c>
      <c r="BH11" s="6">
        <f>SUM(Workbook!L42:L48)</f>
        <v>47</v>
      </c>
      <c r="BI11" s="6">
        <f>SUM(Workbook!M42:M48)</f>
        <v>44</v>
      </c>
      <c r="BJ11" s="6">
        <f>SUM(Workbook!N42:N48)</f>
        <v>9</v>
      </c>
      <c r="BK11" s="10">
        <f>SUM(Workbook!O42:O48)</f>
        <v>0</v>
      </c>
      <c r="BL11" s="8">
        <f>SUM(Workbook!P42:P48)</f>
        <v>93</v>
      </c>
      <c r="BM11" s="8">
        <f>SUM(Workbook!Q42:Q48)</f>
        <v>8</v>
      </c>
      <c r="BN11" s="8">
        <f>SUM(Workbook!R42:R48)</f>
        <v>20</v>
      </c>
      <c r="BO11" s="8">
        <f>SUM(Workbook!S42:S48)</f>
        <v>0</v>
      </c>
      <c r="BP11" s="8">
        <f>SUM(Workbook!T42:T48)</f>
        <v>0</v>
      </c>
      <c r="BQ11" s="8">
        <f>SUM(Workbook!U42:U48)</f>
        <v>0</v>
      </c>
      <c r="BR11" s="8">
        <f>SUM(Workbook!V42:V48)</f>
        <v>0</v>
      </c>
      <c r="BS11" s="8">
        <f>SUM(Workbook!W42:W48)</f>
        <v>10</v>
      </c>
      <c r="BT11" s="8">
        <f>SUM(Workbook!X42:X48)</f>
        <v>3</v>
      </c>
      <c r="BU11" s="6">
        <f>SUM(Workbook!Y42:Y48)</f>
        <v>374</v>
      </c>
      <c r="BV11" s="6">
        <f>SUM(Workbook!Z42:Z48)</f>
        <v>99</v>
      </c>
      <c r="BW11" s="6">
        <f>SUM(Workbook!AA42:AA48)</f>
        <v>98</v>
      </c>
      <c r="BX11" s="6">
        <f>SUM(Workbook!AB42:AB48)</f>
        <v>16</v>
      </c>
      <c r="BY11" s="17">
        <f t="shared" si="1"/>
        <v>0.16161616161616163</v>
      </c>
      <c r="BZ11" s="20">
        <f>IFERROR(AVERAGE(Workbook!AD42:AD48),0)</f>
        <v>1.3058813893656888E-3</v>
      </c>
      <c r="CA11" s="75">
        <f>AVERAGE(Workbook!AE42:AE48)</f>
        <v>0.1312827269349009</v>
      </c>
      <c r="CB11" s="6">
        <f>SUM(Workbook!AF42:AF48)</f>
        <v>30</v>
      </c>
      <c r="CC11" s="6">
        <f>SUM(Workbook!AG42:AG48)</f>
        <v>39</v>
      </c>
      <c r="CD11" s="6">
        <f>SUM(Workbook!AH42:AH48)</f>
        <v>24</v>
      </c>
      <c r="CE11" s="6">
        <f>SUM(Workbook!AI42:AI48)</f>
        <v>33</v>
      </c>
      <c r="CF11" s="6">
        <f>SUM(Workbook!AJ42:AJ48)</f>
        <v>0</v>
      </c>
      <c r="CG11" s="10">
        <f>SUM(Workbook!AK42:AK48)</f>
        <v>0</v>
      </c>
      <c r="CH11" s="8">
        <f>SUM(Workbook!AL42:AL48)</f>
        <v>48</v>
      </c>
      <c r="CI11" s="8">
        <f>SUM(Workbook!AM42:AM48)</f>
        <v>7</v>
      </c>
      <c r="CJ11" s="8">
        <f>SUM(Workbook!AN42:AN48)</f>
        <v>37</v>
      </c>
      <c r="CK11" s="8">
        <f>SUM(Workbook!AO42:AO48)</f>
        <v>0</v>
      </c>
      <c r="CL11" s="8">
        <f>SUM(Workbook!AP42:AP48)</f>
        <v>0</v>
      </c>
      <c r="CM11" s="8">
        <f>SUM(Workbook!AQ42:AQ48)</f>
        <v>0</v>
      </c>
      <c r="CN11" s="8">
        <f>SUM(Workbook!AR42:AR48)</f>
        <v>0</v>
      </c>
      <c r="CO11" s="8">
        <f>SUM(Workbook!AS42:AS48)</f>
        <v>1</v>
      </c>
      <c r="CP11" s="8">
        <f>SUM(Workbook!AT42:AT48)</f>
        <v>6</v>
      </c>
      <c r="CT11" s="5" t="s">
        <v>88</v>
      </c>
      <c r="CU11" s="6">
        <f>SUM(C189:C216)</f>
        <v>2195</v>
      </c>
      <c r="CV11" s="6">
        <f>SUM(D189:D216)</f>
        <v>573</v>
      </c>
      <c r="CW11" s="6">
        <f>SUM(E189:E216)</f>
        <v>542</v>
      </c>
      <c r="CX11" s="6">
        <f>SUM(F189:F216)</f>
        <v>173</v>
      </c>
      <c r="CY11" s="17">
        <f t="shared" si="2"/>
        <v>0.30191972076788831</v>
      </c>
      <c r="CZ11" s="20">
        <f>AVERAGE(H189:H216)</f>
        <v>2.0747764551323545E-3</v>
      </c>
      <c r="DA11" s="75">
        <f>AVERAGE(I189:I216)</f>
        <v>0.22767203941471223</v>
      </c>
      <c r="DB11" s="6">
        <f t="shared" ref="DB11:DT11" si="16">SUM(J189:J216)</f>
        <v>148</v>
      </c>
      <c r="DC11" s="6">
        <f t="shared" si="16"/>
        <v>238</v>
      </c>
      <c r="DD11" s="6">
        <f t="shared" si="16"/>
        <v>130</v>
      </c>
      <c r="DE11" s="6">
        <f t="shared" si="16"/>
        <v>195</v>
      </c>
      <c r="DF11" s="6">
        <f t="shared" si="16"/>
        <v>36</v>
      </c>
      <c r="DG11" s="10">
        <f t="shared" si="16"/>
        <v>0</v>
      </c>
      <c r="DH11" s="6">
        <f t="shared" si="16"/>
        <v>397</v>
      </c>
      <c r="DI11" s="6">
        <f t="shared" si="16"/>
        <v>9</v>
      </c>
      <c r="DJ11" s="6">
        <f t="shared" si="16"/>
        <v>84</v>
      </c>
      <c r="DK11" s="6">
        <f t="shared" si="16"/>
        <v>0</v>
      </c>
      <c r="DL11" s="6">
        <f t="shared" si="16"/>
        <v>0</v>
      </c>
      <c r="DM11" s="6">
        <f t="shared" si="16"/>
        <v>0</v>
      </c>
      <c r="DN11" s="6">
        <f t="shared" si="16"/>
        <v>1</v>
      </c>
      <c r="DO11" s="6">
        <f t="shared" si="16"/>
        <v>43</v>
      </c>
      <c r="DP11" s="6">
        <f t="shared" si="16"/>
        <v>8</v>
      </c>
      <c r="DQ11" s="6">
        <f t="shared" si="16"/>
        <v>1929</v>
      </c>
      <c r="DR11" s="6">
        <f t="shared" si="16"/>
        <v>503</v>
      </c>
      <c r="DS11" s="6">
        <f t="shared" si="16"/>
        <v>471</v>
      </c>
      <c r="DT11" s="6">
        <f t="shared" si="16"/>
        <v>140</v>
      </c>
      <c r="DU11" s="17">
        <f t="shared" si="4"/>
        <v>0.27833001988071571</v>
      </c>
      <c r="DV11" s="20">
        <f>AVERAGE(AD189:AD216)</f>
        <v>1.8482006942706457E-3</v>
      </c>
      <c r="DW11" s="6">
        <f>AVERAGE(AE189:AE216)</f>
        <v>0.10572001178310715</v>
      </c>
      <c r="DX11" s="6">
        <f t="shared" ref="DX11:EL11" si="17">SUM(AF189:AF216)</f>
        <v>122</v>
      </c>
      <c r="DY11" s="6">
        <f t="shared" si="17"/>
        <v>198</v>
      </c>
      <c r="DZ11" s="6">
        <f t="shared" si="17"/>
        <v>95</v>
      </c>
      <c r="EA11" s="6">
        <f t="shared" si="17"/>
        <v>181</v>
      </c>
      <c r="EB11" s="6">
        <f t="shared" si="17"/>
        <v>0</v>
      </c>
      <c r="EC11" s="10">
        <f t="shared" si="17"/>
        <v>0</v>
      </c>
      <c r="ED11" s="6">
        <f t="shared" si="17"/>
        <v>211</v>
      </c>
      <c r="EE11" s="6">
        <f t="shared" si="17"/>
        <v>66</v>
      </c>
      <c r="EF11" s="6">
        <f t="shared" si="17"/>
        <v>162</v>
      </c>
      <c r="EG11" s="6">
        <f t="shared" si="17"/>
        <v>0</v>
      </c>
      <c r="EH11" s="6">
        <f t="shared" si="17"/>
        <v>0</v>
      </c>
      <c r="EI11" s="6">
        <f t="shared" si="17"/>
        <v>0</v>
      </c>
      <c r="EJ11" s="6">
        <f t="shared" si="17"/>
        <v>2</v>
      </c>
      <c r="EK11" s="6">
        <f t="shared" si="17"/>
        <v>0</v>
      </c>
      <c r="EL11" s="6">
        <f t="shared" si="17"/>
        <v>30</v>
      </c>
    </row>
    <row r="12" spans="2:142" x14ac:dyDescent="0.3">
      <c r="B12" s="69">
        <v>41859</v>
      </c>
      <c r="C12" s="6"/>
      <c r="D12" s="6"/>
      <c r="E12" s="6"/>
      <c r="F12" s="6"/>
      <c r="G12" s="17"/>
      <c r="H12" s="50"/>
      <c r="I12" s="56"/>
      <c r="J12" s="55"/>
      <c r="K12" s="8"/>
      <c r="L12" s="8"/>
      <c r="M12" s="8"/>
      <c r="N12" s="84"/>
      <c r="O12" s="10"/>
      <c r="P12" s="55"/>
      <c r="Q12" s="6"/>
      <c r="R12" s="6"/>
      <c r="S12" s="6"/>
      <c r="T12" s="6"/>
      <c r="U12" s="6"/>
      <c r="V12" s="6"/>
      <c r="W12" s="6"/>
      <c r="X12" s="72"/>
      <c r="Y12" s="6"/>
      <c r="Z12" s="6"/>
      <c r="AA12" s="6"/>
      <c r="AB12" s="6"/>
      <c r="AC12" s="17"/>
      <c r="AD12" s="50"/>
      <c r="AE12" s="56"/>
      <c r="AF12" s="55"/>
      <c r="AG12" s="8"/>
      <c r="AH12" s="8"/>
      <c r="AI12" s="8"/>
      <c r="AJ12" s="84"/>
      <c r="AK12" s="10"/>
      <c r="AL12" s="55"/>
      <c r="AM12" s="6"/>
      <c r="AN12" s="6"/>
      <c r="AO12" s="6"/>
      <c r="AP12" s="6"/>
      <c r="AQ12" s="6"/>
      <c r="AR12" s="6"/>
      <c r="AS12" s="6"/>
      <c r="AT12" s="72"/>
      <c r="AX12" s="5" t="s">
        <v>60</v>
      </c>
      <c r="AY12" s="6">
        <f>SUM(Workbook!C49:C55)</f>
        <v>676</v>
      </c>
      <c r="AZ12" s="6">
        <f>SUM(Workbook!D49:D55)</f>
        <v>138</v>
      </c>
      <c r="BA12" s="6">
        <f>SUM(Workbook!E49:E55)</f>
        <v>130</v>
      </c>
      <c r="BB12" s="6">
        <f>SUM(Workbook!F49:F55)</f>
        <v>39</v>
      </c>
      <c r="BC12" s="17">
        <f t="shared" si="0"/>
        <v>0.28260869565217389</v>
      </c>
      <c r="BD12" s="20">
        <f>IFERROR(AVERAGE(Workbook!H49:H55),0)</f>
        <v>2.6950051818566932E-3</v>
      </c>
      <c r="BE12" s="75">
        <f>AVERAGE(Workbook!I49:I55)</f>
        <v>0.13136087768440705</v>
      </c>
      <c r="BF12" s="6">
        <f>SUM(Workbook!J49:J55)</f>
        <v>41</v>
      </c>
      <c r="BG12" s="6">
        <f>SUM(Workbook!K49:K55)</f>
        <v>68</v>
      </c>
      <c r="BH12" s="6">
        <f>SUM(Workbook!L49:L55)</f>
        <v>40</v>
      </c>
      <c r="BI12" s="6">
        <f>SUM(Workbook!M49:M55)</f>
        <v>48</v>
      </c>
      <c r="BJ12" s="6">
        <f>SUM(Workbook!N49:N55)</f>
        <v>11</v>
      </c>
      <c r="BK12" s="10">
        <f>SUM(Workbook!O49:O55)</f>
        <v>0</v>
      </c>
      <c r="BL12" s="8">
        <f>SUM(Workbook!P49:P55)</f>
        <v>93</v>
      </c>
      <c r="BM12" s="8">
        <f>SUM(Workbook!Q49:Q55)</f>
        <v>6</v>
      </c>
      <c r="BN12" s="8">
        <f>SUM(Workbook!R49:R55)</f>
        <v>19</v>
      </c>
      <c r="BO12" s="8">
        <f>SUM(Workbook!S49:S55)</f>
        <v>0</v>
      </c>
      <c r="BP12" s="8">
        <f>SUM(Workbook!T49:T55)</f>
        <v>0</v>
      </c>
      <c r="BQ12" s="8">
        <f>SUM(Workbook!U49:U55)</f>
        <v>0</v>
      </c>
      <c r="BR12" s="8">
        <f>SUM(Workbook!V49:V55)</f>
        <v>0</v>
      </c>
      <c r="BS12" s="8">
        <f>SUM(Workbook!W49:W55)</f>
        <v>7</v>
      </c>
      <c r="BT12" s="8">
        <f>SUM(Workbook!X49:X55)</f>
        <v>2</v>
      </c>
      <c r="BU12" s="6">
        <f>SUM(Workbook!Y49:Y55)</f>
        <v>244</v>
      </c>
      <c r="BV12" s="6">
        <f>SUM(Workbook!Z49:Z55)</f>
        <v>60</v>
      </c>
      <c r="BW12" s="6">
        <f>SUM(Workbook!AA49:AA55)</f>
        <v>56</v>
      </c>
      <c r="BX12" s="6">
        <f>SUM(Workbook!AB49:AB55)</f>
        <v>13</v>
      </c>
      <c r="BY12" s="17">
        <f t="shared" si="1"/>
        <v>0.21666666666666667</v>
      </c>
      <c r="BZ12" s="20">
        <f>IFERROR(AVERAGE(Workbook!AD49:AD55),0)</f>
        <v>2.4592211093947209E-3</v>
      </c>
      <c r="CA12" s="75">
        <f>AVERAGE(Workbook!AE49:AE55)</f>
        <v>9.0909090909090856E-2</v>
      </c>
      <c r="CB12" s="6">
        <f>SUM(Workbook!AF49:AF55)</f>
        <v>15</v>
      </c>
      <c r="CC12" s="6">
        <f>SUM(Workbook!AG49:AG55)</f>
        <v>23</v>
      </c>
      <c r="CD12" s="6">
        <f>SUM(Workbook!AH49:AH55)</f>
        <v>18</v>
      </c>
      <c r="CE12" s="6">
        <f>SUM(Workbook!AI49:AI55)</f>
        <v>21</v>
      </c>
      <c r="CF12" s="6">
        <f>SUM(Workbook!AJ49:AJ55)</f>
        <v>0</v>
      </c>
      <c r="CG12" s="10">
        <f>SUM(Workbook!AK49:AK55)</f>
        <v>0</v>
      </c>
      <c r="CH12" s="8">
        <f>SUM(Workbook!AL49:AL55)</f>
        <v>28</v>
      </c>
      <c r="CI12" s="8">
        <f>SUM(Workbook!AM49:AM55)</f>
        <v>6</v>
      </c>
      <c r="CJ12" s="8">
        <f>SUM(Workbook!AN49:AN55)</f>
        <v>19</v>
      </c>
      <c r="CK12" s="8">
        <f>SUM(Workbook!AO49:AO55)</f>
        <v>0</v>
      </c>
      <c r="CL12" s="8">
        <f>SUM(Workbook!AP49:AP55)</f>
        <v>0</v>
      </c>
      <c r="CM12" s="8">
        <f>SUM(Workbook!AQ49:AQ55)</f>
        <v>0</v>
      </c>
      <c r="CN12" s="8">
        <f>SUM(Workbook!AR49:AR55)</f>
        <v>1</v>
      </c>
      <c r="CO12" s="8">
        <f>SUM(Workbook!AS49:AS55)</f>
        <v>0</v>
      </c>
      <c r="CP12" s="8">
        <f>SUM(Workbook!AT49:AT55)</f>
        <v>2</v>
      </c>
      <c r="CT12" s="5" t="s">
        <v>89</v>
      </c>
      <c r="CU12" s="6">
        <f>SUM(C217:C247)</f>
        <v>2324</v>
      </c>
      <c r="CV12" s="6">
        <f>SUM(D217:D247)</f>
        <v>616</v>
      </c>
      <c r="CW12" s="6">
        <f>SUM(E217:E247)</f>
        <v>582</v>
      </c>
      <c r="CX12" s="6">
        <f>SUM(F217:F247)</f>
        <v>188</v>
      </c>
      <c r="CY12" s="17">
        <f t="shared" si="2"/>
        <v>0.30519480519480519</v>
      </c>
      <c r="CZ12" s="20">
        <f>AVERAGE(H217:H247)</f>
        <v>2.1085318205992412E-3</v>
      </c>
      <c r="DA12" s="75">
        <f>AVERAGE(I217:I247)</f>
        <v>0.2207580782674832</v>
      </c>
      <c r="DB12" s="6">
        <f t="shared" ref="DB12:DT12" si="18">SUM(J217:J247)</f>
        <v>160</v>
      </c>
      <c r="DC12" s="6">
        <f t="shared" si="18"/>
        <v>221</v>
      </c>
      <c r="DD12" s="6">
        <f t="shared" si="18"/>
        <v>133</v>
      </c>
      <c r="DE12" s="6">
        <f t="shared" si="18"/>
        <v>224</v>
      </c>
      <c r="DF12" s="6">
        <f t="shared" si="18"/>
        <v>36</v>
      </c>
      <c r="DG12" s="10">
        <f t="shared" si="18"/>
        <v>0</v>
      </c>
      <c r="DH12" s="6">
        <f t="shared" si="18"/>
        <v>377</v>
      </c>
      <c r="DI12" s="6">
        <f t="shared" si="18"/>
        <v>12</v>
      </c>
      <c r="DJ12" s="6">
        <f t="shared" si="18"/>
        <v>108</v>
      </c>
      <c r="DK12" s="6">
        <f t="shared" si="18"/>
        <v>0</v>
      </c>
      <c r="DL12" s="6">
        <f t="shared" si="18"/>
        <v>0</v>
      </c>
      <c r="DM12" s="6">
        <f t="shared" si="18"/>
        <v>0</v>
      </c>
      <c r="DN12" s="6">
        <f t="shared" si="18"/>
        <v>0</v>
      </c>
      <c r="DO12" s="6">
        <f t="shared" si="18"/>
        <v>69</v>
      </c>
      <c r="DP12" s="6">
        <f t="shared" si="18"/>
        <v>16</v>
      </c>
      <c r="DQ12" s="6">
        <f t="shared" si="18"/>
        <v>422</v>
      </c>
      <c r="DR12" s="6">
        <f t="shared" si="18"/>
        <v>112</v>
      </c>
      <c r="DS12" s="6">
        <f t="shared" si="18"/>
        <v>102</v>
      </c>
      <c r="DT12" s="6">
        <f t="shared" si="18"/>
        <v>40</v>
      </c>
      <c r="DU12" s="17">
        <f t="shared" si="4"/>
        <v>0.35714285714285715</v>
      </c>
      <c r="DV12" s="20">
        <f>AVERAGE(AD217:AD247)</f>
        <v>5.6441415117852766E-4</v>
      </c>
      <c r="DW12" s="6">
        <f>AVERAGE(AE217:AE247)</f>
        <v>1.61972962731976E-2</v>
      </c>
      <c r="DX12" s="6">
        <f t="shared" ref="DX12:EL12" si="19">SUM(AF217:AF247)</f>
        <v>32</v>
      </c>
      <c r="DY12" s="6">
        <f t="shared" si="19"/>
        <v>41</v>
      </c>
      <c r="DZ12" s="6">
        <f t="shared" si="19"/>
        <v>22</v>
      </c>
      <c r="EA12" s="6">
        <f t="shared" si="19"/>
        <v>42</v>
      </c>
      <c r="EB12" s="6">
        <f t="shared" si="19"/>
        <v>0</v>
      </c>
      <c r="EC12" s="10">
        <f t="shared" si="19"/>
        <v>0</v>
      </c>
      <c r="ED12" s="6">
        <f t="shared" si="19"/>
        <v>45</v>
      </c>
      <c r="EE12" s="6">
        <f t="shared" si="19"/>
        <v>18</v>
      </c>
      <c r="EF12" s="6">
        <f t="shared" si="19"/>
        <v>27</v>
      </c>
      <c r="EG12" s="6">
        <f t="shared" si="19"/>
        <v>0</v>
      </c>
      <c r="EH12" s="6">
        <f t="shared" si="19"/>
        <v>0</v>
      </c>
      <c r="EI12" s="6">
        <f t="shared" si="19"/>
        <v>0</v>
      </c>
      <c r="EJ12" s="6">
        <f t="shared" si="19"/>
        <v>2</v>
      </c>
      <c r="EK12" s="6">
        <f t="shared" si="19"/>
        <v>0</v>
      </c>
      <c r="EL12" s="6">
        <f t="shared" si="19"/>
        <v>10</v>
      </c>
    </row>
    <row r="13" spans="2:142" ht="16.2" thickBot="1" x14ac:dyDescent="0.35">
      <c r="B13" s="70">
        <v>41860</v>
      </c>
      <c r="C13" s="31"/>
      <c r="D13" s="31"/>
      <c r="E13" s="31"/>
      <c r="F13" s="31"/>
      <c r="G13" s="29"/>
      <c r="H13" s="58"/>
      <c r="I13" s="59"/>
      <c r="J13" s="57"/>
      <c r="K13" s="35"/>
      <c r="L13" s="35"/>
      <c r="M13" s="35"/>
      <c r="N13" s="85"/>
      <c r="O13" s="34"/>
      <c r="P13" s="57"/>
      <c r="Q13" s="31"/>
      <c r="R13" s="31"/>
      <c r="S13" s="31"/>
      <c r="T13" s="31"/>
      <c r="U13" s="31"/>
      <c r="V13" s="31"/>
      <c r="W13" s="31"/>
      <c r="X13" s="74"/>
      <c r="Y13" s="31"/>
      <c r="Z13" s="31"/>
      <c r="AA13" s="31"/>
      <c r="AB13" s="31"/>
      <c r="AC13" s="29"/>
      <c r="AD13" s="58"/>
      <c r="AE13" s="59"/>
      <c r="AF13" s="57"/>
      <c r="AG13" s="35"/>
      <c r="AH13" s="35"/>
      <c r="AI13" s="35"/>
      <c r="AJ13" s="85"/>
      <c r="AK13" s="34"/>
      <c r="AL13" s="57"/>
      <c r="AM13" s="31"/>
      <c r="AN13" s="31"/>
      <c r="AO13" s="31"/>
      <c r="AP13" s="31"/>
      <c r="AQ13" s="31"/>
      <c r="AR13" s="31"/>
      <c r="AS13" s="31"/>
      <c r="AT13" s="74"/>
      <c r="AX13" s="5" t="s">
        <v>61</v>
      </c>
      <c r="AY13" s="6">
        <f>SUM(Workbook!C56:C62)</f>
        <v>671</v>
      </c>
      <c r="AZ13" s="6">
        <f>SUM(Workbook!D56:D62)</f>
        <v>166</v>
      </c>
      <c r="BA13" s="6">
        <f>SUM(Workbook!E56:E62)</f>
        <v>151</v>
      </c>
      <c r="BB13" s="6">
        <f>SUM(Workbook!F56:F62)</f>
        <v>46</v>
      </c>
      <c r="BC13" s="17">
        <f t="shared" si="0"/>
        <v>0.27710843373493976</v>
      </c>
      <c r="BD13" s="20">
        <f>AVERAGE(Workbook!H56:H62)</f>
        <v>2.7972860746576199E-3</v>
      </c>
      <c r="BE13" s="75">
        <f>AVERAGE(Workbook!I56:I62)</f>
        <v>0.20047347851607497</v>
      </c>
      <c r="BF13" s="6">
        <f>SUM(Workbook!J56:J62)</f>
        <v>40</v>
      </c>
      <c r="BG13" s="6">
        <f>SUM(Workbook!K56:K62)</f>
        <v>70</v>
      </c>
      <c r="BH13" s="6">
        <f>SUM(Workbook!L56:L62)</f>
        <v>33</v>
      </c>
      <c r="BI13" s="6">
        <f>SUM(Workbook!M56:M62)</f>
        <v>60</v>
      </c>
      <c r="BJ13" s="6">
        <f>SUM(Workbook!N56:N62)</f>
        <v>13</v>
      </c>
      <c r="BK13" s="10">
        <f>SUM(Workbook!O56:O62)</f>
        <v>0</v>
      </c>
      <c r="BL13" s="8">
        <f>SUM(Workbook!P56:P62)</f>
        <v>94</v>
      </c>
      <c r="BM13" s="8">
        <f>SUM(Workbook!Q56:Q62)</f>
        <v>4</v>
      </c>
      <c r="BN13" s="8">
        <f>SUM(Workbook!R56:R62)</f>
        <v>29</v>
      </c>
      <c r="BO13" s="8">
        <f>SUM(Workbook!S56:S62)</f>
        <v>0</v>
      </c>
      <c r="BP13" s="8">
        <f>SUM(Workbook!T56:T62)</f>
        <v>0</v>
      </c>
      <c r="BQ13" s="8">
        <f>SUM(Workbook!U56:U62)</f>
        <v>0</v>
      </c>
      <c r="BR13" s="8">
        <f>SUM(Workbook!V56:V62)</f>
        <v>0</v>
      </c>
      <c r="BS13" s="8">
        <f>SUM(Workbook!W56:W62)</f>
        <v>20</v>
      </c>
      <c r="BT13" s="8">
        <f>SUM(Workbook!X56:X62)</f>
        <v>3</v>
      </c>
      <c r="BU13" s="6">
        <f>SUM(Workbook!Y56:Y62)</f>
        <v>399</v>
      </c>
      <c r="BV13" s="6">
        <f>SUM(Workbook!Z56:Z62)</f>
        <v>104</v>
      </c>
      <c r="BW13" s="6">
        <f>SUM(Workbook!AA56:AA62)</f>
        <v>102</v>
      </c>
      <c r="BX13" s="6">
        <f>SUM(Workbook!AB56:AB62)</f>
        <v>18</v>
      </c>
      <c r="BY13" s="17">
        <f t="shared" si="1"/>
        <v>0.17307692307692307</v>
      </c>
      <c r="BZ13" s="20">
        <f>AVERAGE(Workbook!AD56:AD62)</f>
        <v>2.0411440271429068E-3</v>
      </c>
      <c r="CA13" s="75">
        <f>AVERAGE(Workbook!AE56:AE62)</f>
        <v>5.0847750647521832E-2</v>
      </c>
      <c r="CB13" s="6">
        <f>SUM(Workbook!AF56:AF62)</f>
        <v>33</v>
      </c>
      <c r="CC13" s="6">
        <f>SUM(Workbook!AG56:AG62)</f>
        <v>36</v>
      </c>
      <c r="CD13" s="6">
        <f>SUM(Workbook!AH56:AH62)</f>
        <v>28</v>
      </c>
      <c r="CE13" s="6">
        <f>SUM(Workbook!AI56:AI62)</f>
        <v>35</v>
      </c>
      <c r="CF13" s="6">
        <f>SUM(Workbook!AJ56:AJ62)</f>
        <v>0</v>
      </c>
      <c r="CG13" s="10">
        <f>SUM(Workbook!AK56:AK62)</f>
        <v>0</v>
      </c>
      <c r="CH13" s="8">
        <f>SUM(Workbook!AL56:AL62)</f>
        <v>44</v>
      </c>
      <c r="CI13" s="8">
        <f>SUM(Workbook!AM56:AM62)</f>
        <v>16</v>
      </c>
      <c r="CJ13" s="8">
        <f>SUM(Workbook!AN56:AN62)</f>
        <v>32</v>
      </c>
      <c r="CK13" s="8">
        <f>SUM(Workbook!AO56:AO62)</f>
        <v>0</v>
      </c>
      <c r="CL13" s="8">
        <f>SUM(Workbook!AP56:AP62)</f>
        <v>0</v>
      </c>
      <c r="CM13" s="8">
        <f>SUM(Workbook!AQ56:AQ62)</f>
        <v>0</v>
      </c>
      <c r="CN13" s="8">
        <f>SUM(Workbook!AR56:AR62)</f>
        <v>0</v>
      </c>
      <c r="CO13" s="8">
        <f>SUM(Workbook!AS56:AS62)</f>
        <v>0</v>
      </c>
      <c r="CP13" s="8">
        <f>SUM(Workbook!AT56:AT62)</f>
        <v>11</v>
      </c>
      <c r="CT13" s="5" t="s">
        <v>90</v>
      </c>
      <c r="CU13" s="6">
        <f>SUM(C248:C277)</f>
        <v>2519</v>
      </c>
      <c r="CV13" s="6">
        <f>SUM(D248:D277)</f>
        <v>622</v>
      </c>
      <c r="CW13" s="6">
        <f>SUM(E248:E277)</f>
        <v>582</v>
      </c>
      <c r="CX13" s="6">
        <f>SUM(F248:F277)</f>
        <v>170</v>
      </c>
      <c r="CY13" s="17">
        <f t="shared" si="2"/>
        <v>0.27331189710610931</v>
      </c>
      <c r="CZ13" s="6">
        <f>AVERAGE(H248:H277)</f>
        <v>2.364350830042205E-3</v>
      </c>
      <c r="DA13" s="6">
        <f>AVERAGE(I248:I277)</f>
        <v>0.13654256703448098</v>
      </c>
      <c r="DB13" s="6">
        <f t="shared" ref="DB13:DT13" si="20">SUM(J248:J277)</f>
        <v>168</v>
      </c>
      <c r="DC13" s="6">
        <f t="shared" si="20"/>
        <v>273</v>
      </c>
      <c r="DD13" s="6">
        <f t="shared" si="20"/>
        <v>158</v>
      </c>
      <c r="DE13" s="6">
        <f t="shared" si="20"/>
        <v>192</v>
      </c>
      <c r="DF13" s="6">
        <f t="shared" si="20"/>
        <v>26</v>
      </c>
      <c r="DG13" s="10">
        <f t="shared" si="20"/>
        <v>0</v>
      </c>
      <c r="DH13" s="6">
        <f t="shared" si="20"/>
        <v>386</v>
      </c>
      <c r="DI13" s="6">
        <f t="shared" si="20"/>
        <v>-471</v>
      </c>
      <c r="DJ13" s="6">
        <f t="shared" si="20"/>
        <v>595</v>
      </c>
      <c r="DK13" s="6">
        <f t="shared" si="20"/>
        <v>0</v>
      </c>
      <c r="DL13" s="6">
        <f t="shared" si="20"/>
        <v>0</v>
      </c>
      <c r="DM13" s="6">
        <f t="shared" si="20"/>
        <v>0</v>
      </c>
      <c r="DN13" s="6">
        <f t="shared" si="20"/>
        <v>2</v>
      </c>
      <c r="DO13" s="6">
        <f t="shared" si="20"/>
        <v>57</v>
      </c>
      <c r="DP13" s="6">
        <f t="shared" si="20"/>
        <v>13</v>
      </c>
      <c r="DQ13" s="6">
        <f t="shared" si="20"/>
        <v>2363</v>
      </c>
      <c r="DR13" s="6">
        <f t="shared" si="20"/>
        <v>1017</v>
      </c>
      <c r="DS13" s="6">
        <f t="shared" si="20"/>
        <v>977</v>
      </c>
      <c r="DT13" s="6">
        <f t="shared" si="20"/>
        <v>192</v>
      </c>
      <c r="DU13" s="17">
        <f t="shared" si="4"/>
        <v>0.1887905604719764</v>
      </c>
      <c r="DV13" s="20">
        <f>AVERAGE(AD248:AD277)</f>
        <v>9.2694722519215812E-4</v>
      </c>
      <c r="DW13" s="6">
        <f>AVERAGE(AE248:AE277)</f>
        <v>5.6894503496499972E-2</v>
      </c>
      <c r="DX13" s="6">
        <f t="shared" ref="DX13:EL13" si="21">SUM(AF248:AF277)</f>
        <v>0</v>
      </c>
      <c r="DY13" s="6">
        <f t="shared" si="21"/>
        <v>0</v>
      </c>
      <c r="DZ13" s="6">
        <f t="shared" si="21"/>
        <v>0</v>
      </c>
      <c r="EA13" s="6">
        <f t="shared" si="21"/>
        <v>0</v>
      </c>
      <c r="EB13" s="6">
        <f t="shared" si="21"/>
        <v>0</v>
      </c>
      <c r="EC13" s="10">
        <f t="shared" si="21"/>
        <v>0</v>
      </c>
      <c r="ED13" s="6">
        <f t="shared" si="21"/>
        <v>215</v>
      </c>
      <c r="EE13" s="6">
        <f t="shared" si="21"/>
        <v>-517</v>
      </c>
      <c r="EF13" s="6">
        <f t="shared" si="21"/>
        <v>981</v>
      </c>
      <c r="EG13" s="6">
        <f t="shared" si="21"/>
        <v>0</v>
      </c>
      <c r="EH13" s="6">
        <f t="shared" si="21"/>
        <v>0</v>
      </c>
      <c r="EI13" s="6">
        <f t="shared" si="21"/>
        <v>0</v>
      </c>
      <c r="EJ13" s="6">
        <f t="shared" si="21"/>
        <v>240</v>
      </c>
      <c r="EK13" s="6">
        <f t="shared" si="21"/>
        <v>0</v>
      </c>
      <c r="EL13" s="6">
        <f t="shared" si="21"/>
        <v>58</v>
      </c>
    </row>
    <row r="14" spans="2:142" ht="15" customHeight="1" x14ac:dyDescent="0.3">
      <c r="B14" s="66">
        <v>41861</v>
      </c>
      <c r="C14" s="53"/>
      <c r="D14" s="53"/>
      <c r="E14" s="53"/>
      <c r="F14" s="53"/>
      <c r="G14" s="54"/>
      <c r="H14" s="67"/>
      <c r="I14" s="68"/>
      <c r="J14" s="52"/>
      <c r="K14" s="73"/>
      <c r="L14" s="73"/>
      <c r="M14" s="73"/>
      <c r="N14" s="86"/>
      <c r="O14" s="26"/>
      <c r="P14" s="52"/>
      <c r="Q14" s="53"/>
      <c r="R14" s="53"/>
      <c r="S14" s="53"/>
      <c r="T14" s="53"/>
      <c r="U14" s="53"/>
      <c r="V14" s="53"/>
      <c r="W14" s="53"/>
      <c r="X14" s="71"/>
      <c r="Y14" s="53"/>
      <c r="Z14" s="53"/>
      <c r="AA14" s="53"/>
      <c r="AB14" s="53"/>
      <c r="AC14" s="54"/>
      <c r="AD14" s="67"/>
      <c r="AE14" s="68"/>
      <c r="AF14" s="52"/>
      <c r="AG14" s="73"/>
      <c r="AH14" s="73"/>
      <c r="AI14" s="73"/>
      <c r="AJ14" s="86"/>
      <c r="AK14" s="26"/>
      <c r="AL14" s="52"/>
      <c r="AM14" s="53"/>
      <c r="AN14" s="53"/>
      <c r="AO14" s="53"/>
      <c r="AP14" s="53"/>
      <c r="AQ14" s="53"/>
      <c r="AR14" s="53"/>
      <c r="AS14" s="53"/>
      <c r="AT14" s="71"/>
      <c r="AX14" s="5" t="s">
        <v>62</v>
      </c>
      <c r="AY14" s="6">
        <f>SUM(Workbook!C63:C69)</f>
        <v>576</v>
      </c>
      <c r="AZ14" s="6">
        <f>SUM(Workbook!D63:D69)</f>
        <v>157</v>
      </c>
      <c r="BA14" s="6">
        <f>SUM(Workbook!E63:E69)</f>
        <v>142</v>
      </c>
      <c r="BB14" s="6">
        <f>SUM(Workbook!F63:F69)</f>
        <v>47</v>
      </c>
      <c r="BC14" s="17">
        <f t="shared" si="0"/>
        <v>0.29936305732484075</v>
      </c>
      <c r="BD14" s="20">
        <f>AVERAGE(Workbook!H63:H69)</f>
        <v>2.1223084035462544E-3</v>
      </c>
      <c r="BE14" s="75">
        <f>AVERAGE(Workbook!I63:I69)</f>
        <v>0.22060376620500627</v>
      </c>
      <c r="BF14" s="6">
        <f>SUM(Workbook!J63:J69)</f>
        <v>34</v>
      </c>
      <c r="BG14" s="6">
        <f>SUM(Workbook!K63:K69)</f>
        <v>53</v>
      </c>
      <c r="BH14" s="6">
        <f>SUM(Workbook!L63:L69)</f>
        <v>41</v>
      </c>
      <c r="BI14" s="6">
        <f>SUM(Workbook!M63:M69)</f>
        <v>52</v>
      </c>
      <c r="BJ14" s="6">
        <f>SUM(Workbook!N63:N69)</f>
        <v>8</v>
      </c>
      <c r="BK14" s="10">
        <f>SUM(Workbook!O63:O69)</f>
        <v>0</v>
      </c>
      <c r="BL14" s="8">
        <f>SUM(Workbook!P63:P69)</f>
        <v>97</v>
      </c>
      <c r="BM14" s="8">
        <f>SUM(Workbook!Q63:Q69)</f>
        <v>4</v>
      </c>
      <c r="BN14" s="8">
        <f>SUM(Workbook!R63:R69)</f>
        <v>34</v>
      </c>
      <c r="BO14" s="8">
        <f>SUM(Workbook!S63:S69)</f>
        <v>0</v>
      </c>
      <c r="BP14" s="8">
        <f>SUM(Workbook!T63:T69)</f>
        <v>0</v>
      </c>
      <c r="BQ14" s="8">
        <f>SUM(Workbook!U63:U69)</f>
        <v>0</v>
      </c>
      <c r="BR14" s="8">
        <f>SUM(Workbook!V63:V69)</f>
        <v>0</v>
      </c>
      <c r="BS14" s="8">
        <f>SUM(Workbook!W63:W69)</f>
        <v>10</v>
      </c>
      <c r="BT14" s="8">
        <f>SUM(Workbook!X63:X69)</f>
        <v>1</v>
      </c>
      <c r="BU14" s="6">
        <f>SUM(Workbook!Y63:Y69)</f>
        <v>414</v>
      </c>
      <c r="BV14" s="6">
        <f>SUM(Workbook!Z63:Z69)</f>
        <v>122</v>
      </c>
      <c r="BW14" s="6">
        <f>SUM(Workbook!AA63:AA69)</f>
        <v>119</v>
      </c>
      <c r="BX14" s="6">
        <f>SUM(Workbook!AB63:AB69)</f>
        <v>23</v>
      </c>
      <c r="BY14" s="17">
        <f t="shared" si="1"/>
        <v>0.18852459016393441</v>
      </c>
      <c r="BZ14" s="20">
        <f>AVERAGE(Workbook!AD63:AD69)</f>
        <v>1.0729608304336565E-3</v>
      </c>
      <c r="CA14" s="75">
        <f>AVERAGE(Workbook!AE63:AE69)</f>
        <v>5.2784051697095179E-2</v>
      </c>
      <c r="CB14" s="6">
        <f>SUM(Workbook!AF63:AF69)</f>
        <v>29</v>
      </c>
      <c r="CC14" s="6">
        <f>SUM(Workbook!AG63:AG69)</f>
        <v>40</v>
      </c>
      <c r="CD14" s="6">
        <f>SUM(Workbook!AH63:AH69)</f>
        <v>21</v>
      </c>
      <c r="CE14" s="6">
        <f>SUM(Workbook!AI63:AI69)</f>
        <v>42</v>
      </c>
      <c r="CF14" s="6">
        <f>SUM(Workbook!AJ63:AJ69)</f>
        <v>0</v>
      </c>
      <c r="CG14" s="10">
        <f>SUM(Workbook!AK63:AK69)</f>
        <v>0</v>
      </c>
      <c r="CH14" s="8">
        <f>SUM(Workbook!AL63:AL69)</f>
        <v>50</v>
      </c>
      <c r="CI14" s="8">
        <f>SUM(Workbook!AM63:AM69)</f>
        <v>27</v>
      </c>
      <c r="CJ14" s="8">
        <f>SUM(Workbook!AN63:AN69)</f>
        <v>35</v>
      </c>
      <c r="CK14" s="8">
        <f>SUM(Workbook!AO63:AO69)</f>
        <v>0</v>
      </c>
      <c r="CL14" s="8">
        <f>SUM(Workbook!AP63:AP69)</f>
        <v>0</v>
      </c>
      <c r="CM14" s="8">
        <f>SUM(Workbook!AQ63:AQ69)</f>
        <v>0</v>
      </c>
      <c r="CN14" s="8">
        <f>SUM(Workbook!AR63:AR69)</f>
        <v>2</v>
      </c>
      <c r="CO14" s="8">
        <f>SUM(Workbook!AS63:AS69)</f>
        <v>0</v>
      </c>
      <c r="CP14" s="8">
        <f>SUM(Workbook!AT63:AT69)</f>
        <v>5</v>
      </c>
      <c r="CT14" s="5" t="s">
        <v>91</v>
      </c>
      <c r="CU14" s="6">
        <f>SUM(C278:C307)</f>
        <v>2998</v>
      </c>
      <c r="CV14" s="6">
        <f>SUM(D278:D307)</f>
        <v>779</v>
      </c>
      <c r="CW14" s="6">
        <f>SUM(E278:E307)</f>
        <v>733</v>
      </c>
      <c r="CX14" s="6">
        <f>SUM(F278:F307)</f>
        <v>220</v>
      </c>
      <c r="CY14" s="17">
        <f t="shared" si="2"/>
        <v>0.28241335044929394</v>
      </c>
      <c r="CZ14" s="6">
        <f>AVERAGE(H278:H307)</f>
        <v>2.5433059897700069E-3</v>
      </c>
      <c r="DA14" s="6">
        <f>AVERAGE(I278:I307)</f>
        <v>0.17569221939196761</v>
      </c>
      <c r="DB14" s="6">
        <f t="shared" ref="DB14:DT14" si="22">SUM(J278:J307)</f>
        <v>200</v>
      </c>
      <c r="DC14" s="6">
        <f t="shared" si="22"/>
        <v>309</v>
      </c>
      <c r="DD14" s="6">
        <f t="shared" si="22"/>
        <v>186</v>
      </c>
      <c r="DE14" s="6">
        <f t="shared" si="22"/>
        <v>261</v>
      </c>
      <c r="DF14" s="6">
        <f t="shared" si="22"/>
        <v>37</v>
      </c>
      <c r="DG14" s="10">
        <f t="shared" si="22"/>
        <v>0</v>
      </c>
      <c r="DH14" s="6">
        <f t="shared" si="22"/>
        <v>459</v>
      </c>
      <c r="DI14" s="6">
        <f t="shared" si="22"/>
        <v>-581</v>
      </c>
      <c r="DJ14" s="6">
        <f t="shared" si="22"/>
        <v>758</v>
      </c>
      <c r="DK14" s="6">
        <f t="shared" si="22"/>
        <v>0</v>
      </c>
      <c r="DL14" s="6">
        <f t="shared" si="22"/>
        <v>0</v>
      </c>
      <c r="DM14" s="6">
        <f t="shared" si="22"/>
        <v>0</v>
      </c>
      <c r="DN14" s="6">
        <f t="shared" si="22"/>
        <v>2</v>
      </c>
      <c r="DO14" s="6">
        <f t="shared" si="22"/>
        <v>83</v>
      </c>
      <c r="DP14" s="6">
        <f t="shared" si="22"/>
        <v>12</v>
      </c>
      <c r="DQ14" s="6">
        <f t="shared" si="22"/>
        <v>12135</v>
      </c>
      <c r="DR14" s="6">
        <f t="shared" si="22"/>
        <v>7825</v>
      </c>
      <c r="DS14" s="6">
        <f t="shared" si="22"/>
        <v>7488</v>
      </c>
      <c r="DT14" s="6">
        <f t="shared" si="22"/>
        <v>1116</v>
      </c>
      <c r="DU14" s="17">
        <f t="shared" si="4"/>
        <v>0.14261980830670926</v>
      </c>
      <c r="DV14" s="6">
        <f>AVERAGE(AD278:AD307)</f>
        <v>6.9153554128565905E-4</v>
      </c>
      <c r="DW14" s="6">
        <f>AVERAGE(AE278:AE307)</f>
        <v>0.52587461061131713</v>
      </c>
      <c r="DX14" s="6">
        <f t="shared" ref="DX14:EL14" si="23">SUM(AF278:AF307)</f>
        <v>0</v>
      </c>
      <c r="DY14" s="6">
        <f t="shared" si="23"/>
        <v>0</v>
      </c>
      <c r="DZ14" s="6">
        <f t="shared" si="23"/>
        <v>0</v>
      </c>
      <c r="EA14" s="6">
        <f t="shared" si="23"/>
        <v>0</v>
      </c>
      <c r="EB14" s="6">
        <f t="shared" si="23"/>
        <v>0</v>
      </c>
      <c r="EC14" s="10">
        <f t="shared" si="23"/>
        <v>0</v>
      </c>
      <c r="ED14" s="6">
        <f t="shared" si="23"/>
        <v>4342</v>
      </c>
      <c r="EE14" s="6">
        <f t="shared" si="23"/>
        <v>-5136</v>
      </c>
      <c r="EF14" s="6">
        <f t="shared" si="23"/>
        <v>7489</v>
      </c>
      <c r="EG14" s="6">
        <f t="shared" si="23"/>
        <v>0</v>
      </c>
      <c r="EH14" s="6">
        <f t="shared" si="23"/>
        <v>0</v>
      </c>
      <c r="EI14" s="6">
        <f t="shared" si="23"/>
        <v>0</v>
      </c>
      <c r="EJ14" s="6">
        <f t="shared" si="23"/>
        <v>344</v>
      </c>
      <c r="EK14" s="6">
        <f t="shared" si="23"/>
        <v>0</v>
      </c>
      <c r="EL14" s="6">
        <f t="shared" si="23"/>
        <v>449</v>
      </c>
    </row>
    <row r="15" spans="2:142" x14ac:dyDescent="0.3">
      <c r="B15" s="69">
        <v>41862</v>
      </c>
      <c r="C15" s="6"/>
      <c r="D15" s="6"/>
      <c r="E15" s="6"/>
      <c r="F15" s="6"/>
      <c r="G15" s="17"/>
      <c r="H15" s="50"/>
      <c r="I15" s="56"/>
      <c r="J15" s="55"/>
      <c r="K15" s="8"/>
      <c r="L15" s="8"/>
      <c r="M15" s="8"/>
      <c r="N15" s="84"/>
      <c r="O15" s="10"/>
      <c r="P15" s="55"/>
      <c r="Q15" s="6"/>
      <c r="R15" s="6"/>
      <c r="S15" s="6"/>
      <c r="T15" s="6"/>
      <c r="U15" s="6"/>
      <c r="V15" s="6"/>
      <c r="W15" s="6"/>
      <c r="X15" s="72"/>
      <c r="Y15" s="6"/>
      <c r="Z15" s="6"/>
      <c r="AA15" s="6"/>
      <c r="AB15" s="6"/>
      <c r="AC15" s="17"/>
      <c r="AD15" s="50"/>
      <c r="AE15" s="56"/>
      <c r="AF15" s="55"/>
      <c r="AG15" s="8"/>
      <c r="AH15" s="8"/>
      <c r="AI15" s="8"/>
      <c r="AJ15" s="84"/>
      <c r="AK15" s="10"/>
      <c r="AL15" s="55"/>
      <c r="AM15" s="6"/>
      <c r="AN15" s="6"/>
      <c r="AO15" s="6"/>
      <c r="AP15" s="6"/>
      <c r="AQ15" s="6"/>
      <c r="AR15" s="6"/>
      <c r="AS15" s="6"/>
      <c r="AT15" s="72"/>
      <c r="AX15" s="5" t="s">
        <v>63</v>
      </c>
      <c r="AY15" s="6">
        <f>SUM(Workbook!C70:C76)</f>
        <v>614</v>
      </c>
      <c r="AZ15" s="6">
        <f>SUM(Workbook!D70:D76)</f>
        <v>140</v>
      </c>
      <c r="BA15" s="6">
        <f>SUM(Workbook!E70:E76)</f>
        <v>127</v>
      </c>
      <c r="BB15" s="6">
        <f>SUM(Workbook!F70:F76)</f>
        <v>47</v>
      </c>
      <c r="BC15" s="17">
        <f t="shared" si="0"/>
        <v>0.33571428571428569</v>
      </c>
      <c r="BD15" s="20">
        <f>AVERAGE(Workbook!H70:H76)</f>
        <v>1.6827351880923309E-3</v>
      </c>
      <c r="BE15" s="75">
        <f>AVERAGE(Workbook!I70:I76)</f>
        <v>0.1870120355834643</v>
      </c>
      <c r="BF15" s="6">
        <f>SUM(Workbook!J70:J76)</f>
        <v>42</v>
      </c>
      <c r="BG15" s="6">
        <f>SUM(Workbook!K70:K76)</f>
        <v>55</v>
      </c>
      <c r="BH15" s="6">
        <f>SUM(Workbook!L70:L76)</f>
        <v>38</v>
      </c>
      <c r="BI15" s="6">
        <f>SUM(Workbook!M70:M76)</f>
        <v>50</v>
      </c>
      <c r="BJ15" s="6">
        <f>SUM(Workbook!N70:N76)</f>
        <v>15</v>
      </c>
      <c r="BK15" s="10">
        <f>SUM(Workbook!O70:O76)</f>
        <v>0</v>
      </c>
      <c r="BL15" s="8">
        <f>SUM(Workbook!P70:P76)</f>
        <v>90</v>
      </c>
      <c r="BM15" s="8">
        <f>SUM(Workbook!Q70:Q76)</f>
        <v>3</v>
      </c>
      <c r="BN15" s="8">
        <f>SUM(Workbook!R70:R76)</f>
        <v>33</v>
      </c>
      <c r="BO15" s="8">
        <f>SUM(Workbook!S70:S76)</f>
        <v>0</v>
      </c>
      <c r="BP15" s="8">
        <f>SUM(Workbook!T70:T76)</f>
        <v>0</v>
      </c>
      <c r="BQ15" s="8">
        <f>SUM(Workbook!U70:U76)</f>
        <v>0</v>
      </c>
      <c r="BR15" s="8">
        <f>SUM(Workbook!V70:V76)</f>
        <v>0</v>
      </c>
      <c r="BS15" s="8">
        <f>SUM(Workbook!W70:W76)</f>
        <v>6</v>
      </c>
      <c r="BT15" s="8">
        <f>SUM(Workbook!X70:X76)</f>
        <v>1</v>
      </c>
      <c r="BU15" s="6">
        <f>SUM(Workbook!Y70:Y76)</f>
        <v>458</v>
      </c>
      <c r="BV15" s="6">
        <f>SUM(Workbook!Z70:Z76)</f>
        <v>115</v>
      </c>
      <c r="BW15" s="6">
        <f>SUM(Workbook!AA70:AA76)</f>
        <v>110</v>
      </c>
      <c r="BX15" s="6">
        <f>SUM(Workbook!AB70:AB76)</f>
        <v>22</v>
      </c>
      <c r="BY15" s="17">
        <f t="shared" si="1"/>
        <v>0.19130434782608696</v>
      </c>
      <c r="BZ15" s="20">
        <f>AVERAGE(Workbook!AD70:AD76)</f>
        <v>1.1949054835339557E-3</v>
      </c>
      <c r="CA15" s="75">
        <f>AVERAGE(Workbook!AE70:AE76)</f>
        <v>6.6075591075591078E-2</v>
      </c>
      <c r="CB15" s="6">
        <f>SUM(Workbook!AF70:AF76)</f>
        <v>34</v>
      </c>
      <c r="CC15" s="6">
        <f>SUM(Workbook!AG70:AG76)</f>
        <v>49</v>
      </c>
      <c r="CD15" s="6">
        <f>SUM(Workbook!AH70:AH76)</f>
        <v>24</v>
      </c>
      <c r="CE15" s="6">
        <f>SUM(Workbook!AI70:AI76)</f>
        <v>42</v>
      </c>
      <c r="CF15" s="6">
        <f>SUM(Workbook!AJ70:AJ76)</f>
        <v>0</v>
      </c>
      <c r="CG15" s="10">
        <f>SUM(Workbook!AK70:AK76)</f>
        <v>0</v>
      </c>
      <c r="CH15" s="8">
        <f>SUM(Workbook!AL70:AL76)</f>
        <v>49</v>
      </c>
      <c r="CI15" s="8">
        <f>SUM(Workbook!AM70:AM76)</f>
        <v>16</v>
      </c>
      <c r="CJ15" s="8">
        <f>SUM(Workbook!AN70:AN76)</f>
        <v>36</v>
      </c>
      <c r="CK15" s="8">
        <f>SUM(Workbook!AO70:AO76)</f>
        <v>0</v>
      </c>
      <c r="CL15" s="8">
        <f>SUM(Workbook!AP70:AP76)</f>
        <v>0</v>
      </c>
      <c r="CM15" s="8">
        <f>SUM(Workbook!AQ70:AQ76)</f>
        <v>0</v>
      </c>
      <c r="CN15" s="8">
        <f>SUM(Workbook!AR70:AR76)</f>
        <v>5</v>
      </c>
      <c r="CO15" s="8">
        <f>SUM(Workbook!AS70:AS76)</f>
        <v>0</v>
      </c>
      <c r="CP15" s="8">
        <f>SUM(Workbook!AT70:AT76)</f>
        <v>4</v>
      </c>
      <c r="CT15" s="5" t="s">
        <v>92</v>
      </c>
      <c r="CU15" s="6">
        <f>SUM(C309:C338)</f>
        <v>2971</v>
      </c>
      <c r="CV15" s="6">
        <f>SUM(D309:D338)</f>
        <v>827</v>
      </c>
      <c r="CW15" s="6">
        <f>SUM(E309:E338)</f>
        <v>784</v>
      </c>
      <c r="CX15" s="6">
        <f>SUM(F309:F338)</f>
        <v>253</v>
      </c>
      <c r="CY15" s="17">
        <f t="shared" si="2"/>
        <v>0.3059250302297461</v>
      </c>
      <c r="CZ15" s="6">
        <f>AVERAGE(H309:H338)</f>
        <v>2.0370478561895235E-3</v>
      </c>
      <c r="DA15" s="6">
        <f>AVERAGE(I309:I338)</f>
        <v>0.18076399109183008</v>
      </c>
      <c r="DB15" s="6">
        <f t="shared" ref="DB15:DT15" si="24">SUM(J309:J338)</f>
        <v>224</v>
      </c>
      <c r="DC15" s="6">
        <f t="shared" si="24"/>
        <v>319</v>
      </c>
      <c r="DD15" s="6">
        <f t="shared" si="24"/>
        <v>186</v>
      </c>
      <c r="DE15" s="6">
        <f t="shared" si="24"/>
        <v>262</v>
      </c>
      <c r="DF15" s="6">
        <f t="shared" si="24"/>
        <v>29</v>
      </c>
      <c r="DG15" s="10">
        <f t="shared" si="24"/>
        <v>0</v>
      </c>
      <c r="DH15" s="6">
        <f t="shared" si="24"/>
        <v>484</v>
      </c>
      <c r="DI15" s="6">
        <f t="shared" si="24"/>
        <v>580</v>
      </c>
      <c r="DJ15" s="6">
        <f t="shared" si="24"/>
        <v>795</v>
      </c>
      <c r="DK15" s="6">
        <f t="shared" si="24"/>
        <v>0</v>
      </c>
      <c r="DL15" s="6">
        <f t="shared" si="24"/>
        <v>0</v>
      </c>
      <c r="DM15" s="6">
        <f t="shared" si="24"/>
        <v>0</v>
      </c>
      <c r="DN15" s="6">
        <f t="shared" si="24"/>
        <v>3</v>
      </c>
      <c r="DO15" s="6">
        <f t="shared" si="24"/>
        <v>55</v>
      </c>
      <c r="DP15" s="6">
        <f t="shared" si="24"/>
        <v>27</v>
      </c>
      <c r="DQ15" s="6">
        <f t="shared" si="24"/>
        <v>21042</v>
      </c>
      <c r="DR15" s="6">
        <f t="shared" si="24"/>
        <v>15899</v>
      </c>
      <c r="DS15" s="6">
        <f t="shared" si="24"/>
        <v>15580</v>
      </c>
      <c r="DT15" s="6">
        <f t="shared" si="24"/>
        <v>1498</v>
      </c>
      <c r="DU15" s="17">
        <f t="shared" si="4"/>
        <v>9.4219762249198064E-2</v>
      </c>
      <c r="DV15" s="6">
        <f>AVERAGE(AD309:AD338)</f>
        <v>3.0742985512593313E-4</v>
      </c>
      <c r="DW15" s="6">
        <f>AVERAGE(AE309:AE338)</f>
        <v>0.78843533287709677</v>
      </c>
      <c r="DX15" s="6">
        <f t="shared" ref="DX15:EL15" si="25">SUM(AF309:AF338)</f>
        <v>0</v>
      </c>
      <c r="DY15" s="6">
        <f t="shared" si="25"/>
        <v>0</v>
      </c>
      <c r="DZ15" s="6">
        <f t="shared" si="25"/>
        <v>0</v>
      </c>
      <c r="EA15" s="6">
        <f t="shared" si="25"/>
        <v>0</v>
      </c>
      <c r="EB15" s="6">
        <f t="shared" si="25"/>
        <v>0</v>
      </c>
      <c r="EC15" s="10">
        <f t="shared" si="25"/>
        <v>0</v>
      </c>
      <c r="ED15" s="6">
        <f t="shared" si="25"/>
        <v>7281</v>
      </c>
      <c r="EE15" s="6">
        <f t="shared" si="25"/>
        <v>8188</v>
      </c>
      <c r="EF15" s="6">
        <f t="shared" si="25"/>
        <v>15604</v>
      </c>
      <c r="EG15" s="6">
        <f t="shared" si="25"/>
        <v>0</v>
      </c>
      <c r="EH15" s="6">
        <f t="shared" si="25"/>
        <v>0</v>
      </c>
      <c r="EI15" s="6">
        <f t="shared" si="25"/>
        <v>0</v>
      </c>
      <c r="EJ15" s="6">
        <f t="shared" si="25"/>
        <v>351</v>
      </c>
      <c r="EK15" s="6">
        <f t="shared" si="25"/>
        <v>0</v>
      </c>
      <c r="EL15" s="6">
        <f t="shared" si="25"/>
        <v>532</v>
      </c>
    </row>
    <row r="16" spans="2:142" x14ac:dyDescent="0.3">
      <c r="B16" s="69">
        <v>41863</v>
      </c>
      <c r="C16" s="6"/>
      <c r="D16" s="6"/>
      <c r="E16" s="6"/>
      <c r="F16" s="6"/>
      <c r="G16" s="17"/>
      <c r="H16" s="50"/>
      <c r="I16" s="56"/>
      <c r="J16" s="55"/>
      <c r="K16" s="8"/>
      <c r="L16" s="8"/>
      <c r="M16" s="8"/>
      <c r="N16" s="84"/>
      <c r="O16" s="10"/>
      <c r="P16" s="55"/>
      <c r="Q16" s="6"/>
      <c r="R16" s="6"/>
      <c r="S16" s="6"/>
      <c r="T16" s="6"/>
      <c r="U16" s="6"/>
      <c r="V16" s="6"/>
      <c r="W16" s="6"/>
      <c r="X16" s="72"/>
      <c r="Y16" s="6"/>
      <c r="Z16" s="6"/>
      <c r="AA16" s="6"/>
      <c r="AB16" s="6"/>
      <c r="AC16" s="17"/>
      <c r="AD16" s="50"/>
      <c r="AE16" s="56"/>
      <c r="AF16" s="55"/>
      <c r="AG16" s="8"/>
      <c r="AH16" s="8"/>
      <c r="AI16" s="8"/>
      <c r="AJ16" s="84"/>
      <c r="AK16" s="10"/>
      <c r="AL16" s="55"/>
      <c r="AM16" s="6"/>
      <c r="AN16" s="6"/>
      <c r="AO16" s="6"/>
      <c r="AP16" s="6"/>
      <c r="AQ16" s="6"/>
      <c r="AR16" s="6"/>
      <c r="AS16" s="6"/>
      <c r="AT16" s="72"/>
      <c r="AX16" s="5" t="s">
        <v>64</v>
      </c>
      <c r="AY16" s="6">
        <f>SUM(Workbook!C77:C83)</f>
        <v>455</v>
      </c>
      <c r="AZ16" s="6">
        <f>SUM(Workbook!D77:D83)</f>
        <v>113</v>
      </c>
      <c r="BA16" s="6">
        <f>SUM(Workbook!E77:E83)</f>
        <v>108</v>
      </c>
      <c r="BB16" s="6">
        <f>SUM(Workbook!F77:F83)</f>
        <v>28</v>
      </c>
      <c r="BC16" s="17">
        <f t="shared" si="0"/>
        <v>0.24778761061946902</v>
      </c>
      <c r="BD16" s="20">
        <f>AVERAGE(Workbook!H77:H83)</f>
        <v>1.9638582730100588E-3</v>
      </c>
      <c r="BE16" s="75">
        <f>AVERAGE(Workbook!I77:I83)</f>
        <v>0.23757365822583218</v>
      </c>
      <c r="BF16" s="6">
        <f>SUM(Workbook!J77:J83)</f>
        <v>33</v>
      </c>
      <c r="BG16" s="6">
        <f>SUM(Workbook!K77:K83)</f>
        <v>42</v>
      </c>
      <c r="BH16" s="6">
        <f>SUM(Workbook!L77:L83)</f>
        <v>31</v>
      </c>
      <c r="BI16" s="6">
        <f>SUM(Workbook!M77:M83)</f>
        <v>39</v>
      </c>
      <c r="BJ16" s="6">
        <f>SUM(Workbook!N77:N83)</f>
        <v>7</v>
      </c>
      <c r="BK16" s="10">
        <f>SUM(Workbook!O77:O83)</f>
        <v>0</v>
      </c>
      <c r="BL16" s="8">
        <f>SUM(Workbook!P77:P83)</f>
        <v>74</v>
      </c>
      <c r="BM16" s="8">
        <f>SUM(Workbook!Q77:Q83)</f>
        <v>0</v>
      </c>
      <c r="BN16" s="8">
        <f>SUM(Workbook!R77:R83)</f>
        <v>25</v>
      </c>
      <c r="BO16" s="8">
        <f>SUM(Workbook!S77:S83)</f>
        <v>0</v>
      </c>
      <c r="BP16" s="8">
        <f>SUM(Workbook!T77:T83)</f>
        <v>0</v>
      </c>
      <c r="BQ16" s="8">
        <f>SUM(Workbook!U77:U83)</f>
        <v>0</v>
      </c>
      <c r="BR16" s="8">
        <f>SUM(Workbook!V77:V83)</f>
        <v>0</v>
      </c>
      <c r="BS16" s="8">
        <f>SUM(Workbook!W77:W83)</f>
        <v>6</v>
      </c>
      <c r="BT16" s="8">
        <f>SUM(Workbook!X77:X83)</f>
        <v>7</v>
      </c>
      <c r="BU16" s="6">
        <f>SUM(Workbook!Y77:Y83)</f>
        <v>263</v>
      </c>
      <c r="BV16" s="6">
        <f>SUM(Workbook!Z77:Z83)</f>
        <v>81</v>
      </c>
      <c r="BW16" s="6">
        <f>SUM(Workbook!AA77:AA83)</f>
        <v>77</v>
      </c>
      <c r="BX16" s="6">
        <f>SUM(Workbook!AB77:AB83)</f>
        <v>22</v>
      </c>
      <c r="BY16" s="17">
        <f t="shared" si="1"/>
        <v>0.27160493827160492</v>
      </c>
      <c r="BZ16" s="20">
        <f>AVERAGE(Workbook!AD77:AD83)</f>
        <v>9.9592982967165971E-4</v>
      </c>
      <c r="CA16" s="75">
        <f>AVERAGE(Workbook!AE77:AE83)</f>
        <v>7.238023414494002E-2</v>
      </c>
      <c r="CB16" s="6">
        <f>SUM(Workbook!AF77:AF83)</f>
        <v>15</v>
      </c>
      <c r="CC16" s="6">
        <f>SUM(Workbook!AG77:AG83)</f>
        <v>29</v>
      </c>
      <c r="CD16" s="6">
        <f>SUM(Workbook!AH77:AH83)</f>
        <v>17</v>
      </c>
      <c r="CE16" s="6">
        <f>SUM(Workbook!AI77:AI83)</f>
        <v>26</v>
      </c>
      <c r="CF16" s="6">
        <f>SUM(Workbook!AJ77:AJ83)</f>
        <v>0</v>
      </c>
      <c r="CG16" s="10">
        <f>SUM(Workbook!AK77:AK83)</f>
        <v>0</v>
      </c>
      <c r="CH16" s="8">
        <f>SUM(Workbook!AL77:AL83)</f>
        <v>33</v>
      </c>
      <c r="CI16" s="8">
        <f>SUM(Workbook!AM77:AM83)</f>
        <v>1</v>
      </c>
      <c r="CJ16" s="8">
        <f>SUM(Workbook!AN77:AN83)</f>
        <v>39</v>
      </c>
      <c r="CK16" s="8">
        <f>SUM(Workbook!AO77:AO83)</f>
        <v>0</v>
      </c>
      <c r="CL16" s="8">
        <f>SUM(Workbook!AP77:AP83)</f>
        <v>0</v>
      </c>
      <c r="CM16" s="8">
        <f>SUM(Workbook!AQ77:AQ83)</f>
        <v>0</v>
      </c>
      <c r="CN16" s="8">
        <f>SUM(Workbook!AR77:AR83)</f>
        <v>0</v>
      </c>
      <c r="CO16" s="8">
        <f>SUM(Workbook!AS77:AS83)</f>
        <v>2</v>
      </c>
      <c r="CP16" s="8">
        <f>SUM(Workbook!AT77:AT83)</f>
        <v>5</v>
      </c>
      <c r="CT16" s="5" t="s">
        <v>93</v>
      </c>
      <c r="CU16" s="6">
        <f>SUM(C339:C369)</f>
        <v>3727</v>
      </c>
      <c r="CV16" s="6">
        <f>SUM(D339:D369)</f>
        <v>1001</v>
      </c>
      <c r="CW16" s="6">
        <f>SUM(E339:E369)</f>
        <v>961</v>
      </c>
      <c r="CX16" s="6">
        <f>SUM(F339:F369)</f>
        <v>290</v>
      </c>
      <c r="CY16" s="17">
        <f t="shared" si="2"/>
        <v>0.28971028971028973</v>
      </c>
      <c r="CZ16" s="6">
        <f>AVERAGE(H339:H369)</f>
        <v>2.1676464807864216E-3</v>
      </c>
      <c r="DA16" s="6">
        <f>AVERAGE(I339:I369)</f>
        <v>0.1793052294860471</v>
      </c>
      <c r="DB16" s="6">
        <f t="shared" ref="DB16:DT16" si="26">SUM(J339:J369)</f>
        <v>260</v>
      </c>
      <c r="DC16" s="6">
        <f t="shared" si="26"/>
        <v>395</v>
      </c>
      <c r="DD16" s="6">
        <f t="shared" si="26"/>
        <v>229</v>
      </c>
      <c r="DE16" s="6">
        <f t="shared" si="26"/>
        <v>346</v>
      </c>
      <c r="DF16" s="6">
        <f t="shared" si="26"/>
        <v>42</v>
      </c>
      <c r="DG16" s="10">
        <f t="shared" si="26"/>
        <v>0</v>
      </c>
      <c r="DH16" s="6">
        <f t="shared" si="26"/>
        <v>541</v>
      </c>
      <c r="DI16" s="6">
        <f t="shared" si="26"/>
        <v>663</v>
      </c>
      <c r="DJ16" s="6">
        <f t="shared" si="26"/>
        <v>969</v>
      </c>
      <c r="DK16" s="6">
        <f t="shared" si="26"/>
        <v>0</v>
      </c>
      <c r="DL16" s="6">
        <f t="shared" si="26"/>
        <v>0</v>
      </c>
      <c r="DM16" s="6">
        <f t="shared" si="26"/>
        <v>0</v>
      </c>
      <c r="DN16" s="6">
        <f t="shared" si="26"/>
        <v>13</v>
      </c>
      <c r="DO16" s="6">
        <f t="shared" si="26"/>
        <v>64</v>
      </c>
      <c r="DP16" s="6">
        <f t="shared" si="26"/>
        <v>37</v>
      </c>
      <c r="DQ16" s="6">
        <f t="shared" si="26"/>
        <v>37941</v>
      </c>
      <c r="DR16" s="6">
        <f t="shared" si="26"/>
        <v>29949</v>
      </c>
      <c r="DS16" s="6">
        <f t="shared" si="26"/>
        <v>28548</v>
      </c>
      <c r="DT16" s="6">
        <f t="shared" si="26"/>
        <v>4599</v>
      </c>
      <c r="DU16" s="17">
        <f t="shared" si="4"/>
        <v>0.15356105379144547</v>
      </c>
      <c r="DV16" s="6">
        <f>AVERAGE(AD339:AD369)</f>
        <v>3.3781610731632868E-4</v>
      </c>
      <c r="DW16" s="6">
        <f>AVERAGE(AE339:AE369)</f>
        <v>0.81972613182063059</v>
      </c>
      <c r="DX16" s="6">
        <f t="shared" ref="DX16:EL16" si="27">SUM(AF339:AF369)</f>
        <v>0</v>
      </c>
      <c r="DY16" s="6">
        <f t="shared" si="27"/>
        <v>0</v>
      </c>
      <c r="DZ16" s="6">
        <f t="shared" si="27"/>
        <v>0</v>
      </c>
      <c r="EA16" s="6">
        <f t="shared" si="27"/>
        <v>0</v>
      </c>
      <c r="EB16" s="6">
        <f t="shared" si="27"/>
        <v>0</v>
      </c>
      <c r="EC16" s="10">
        <f t="shared" si="27"/>
        <v>0</v>
      </c>
      <c r="ED16" s="6">
        <f t="shared" si="27"/>
        <v>17883</v>
      </c>
      <c r="EE16" s="6">
        <f t="shared" si="27"/>
        <v>19656</v>
      </c>
      <c r="EF16" s="6">
        <f t="shared" si="27"/>
        <v>28583</v>
      </c>
      <c r="EG16" s="6">
        <f t="shared" si="27"/>
        <v>0</v>
      </c>
      <c r="EH16" s="6">
        <f t="shared" si="27"/>
        <v>0</v>
      </c>
      <c r="EI16" s="6">
        <f t="shared" si="27"/>
        <v>0</v>
      </c>
      <c r="EJ16" s="6">
        <f t="shared" si="27"/>
        <v>784</v>
      </c>
      <c r="EK16" s="6">
        <f t="shared" si="27"/>
        <v>0</v>
      </c>
      <c r="EL16" s="6">
        <f t="shared" si="27"/>
        <v>954</v>
      </c>
    </row>
    <row r="17" spans="2:142" x14ac:dyDescent="0.3">
      <c r="B17" s="69">
        <v>41864</v>
      </c>
      <c r="C17" s="6"/>
      <c r="D17" s="6"/>
      <c r="E17" s="6"/>
      <c r="F17" s="6"/>
      <c r="G17" s="17"/>
      <c r="H17" s="50"/>
      <c r="I17" s="56"/>
      <c r="J17" s="55"/>
      <c r="K17" s="8"/>
      <c r="L17" s="8"/>
      <c r="M17" s="8"/>
      <c r="N17" s="84"/>
      <c r="O17" s="10"/>
      <c r="P17" s="55"/>
      <c r="Q17" s="6"/>
      <c r="R17" s="6"/>
      <c r="S17" s="6"/>
      <c r="T17" s="6"/>
      <c r="U17" s="6"/>
      <c r="V17" s="6"/>
      <c r="W17" s="6"/>
      <c r="X17" s="72"/>
      <c r="Y17" s="6"/>
      <c r="Z17" s="6"/>
      <c r="AA17" s="6"/>
      <c r="AB17" s="6"/>
      <c r="AC17" s="17"/>
      <c r="AD17" s="50"/>
      <c r="AE17" s="56"/>
      <c r="AF17" s="55"/>
      <c r="AG17" s="8"/>
      <c r="AH17" s="8"/>
      <c r="AI17" s="8"/>
      <c r="AJ17" s="84"/>
      <c r="AK17" s="10"/>
      <c r="AL17" s="55"/>
      <c r="AM17" s="6"/>
      <c r="AN17" s="6"/>
      <c r="AO17" s="6"/>
      <c r="AP17" s="6"/>
      <c r="AQ17" s="6"/>
      <c r="AR17" s="6"/>
      <c r="AS17" s="6"/>
      <c r="AT17" s="72"/>
      <c r="AX17" s="5" t="s">
        <v>65</v>
      </c>
      <c r="AY17" s="6">
        <f>SUM(Workbook!C84:C90)</f>
        <v>344</v>
      </c>
      <c r="AZ17" s="6">
        <f>SUM(Workbook!D84:D90)</f>
        <v>99</v>
      </c>
      <c r="BA17" s="6">
        <f>SUM(Workbook!E84:E90)</f>
        <v>92</v>
      </c>
      <c r="BB17" s="6">
        <f>SUM(Workbook!F84:F90)</f>
        <v>31</v>
      </c>
      <c r="BC17" s="17">
        <f t="shared" si="0"/>
        <v>0.31313131313131315</v>
      </c>
      <c r="BD17" s="20">
        <f>AVERAGE(Workbook!H84:H90)</f>
        <v>1.3991068209035001E-3</v>
      </c>
      <c r="BE17" s="75">
        <f>AVERAGE(Workbook!I84:I90)</f>
        <v>0.24448483846980101</v>
      </c>
      <c r="BF17" s="6">
        <f>SUM(Workbook!J84:J90)</f>
        <v>27</v>
      </c>
      <c r="BG17" s="6">
        <f>SUM(Workbook!K84:K90)</f>
        <v>32</v>
      </c>
      <c r="BH17" s="6">
        <f>SUM(Workbook!L84:L90)</f>
        <v>19</v>
      </c>
      <c r="BI17" s="6">
        <f>SUM(Workbook!M84:M90)</f>
        <v>36</v>
      </c>
      <c r="BJ17" s="6">
        <f>SUM(Workbook!N84:N90)</f>
        <v>5</v>
      </c>
      <c r="BK17" s="10">
        <f>SUM(Workbook!O84:O90)</f>
        <v>0</v>
      </c>
      <c r="BL17" s="8">
        <f>SUM(Workbook!P84:P90)</f>
        <v>56</v>
      </c>
      <c r="BM17" s="8">
        <f>SUM(Workbook!Q84:Q90)</f>
        <v>0</v>
      </c>
      <c r="BN17" s="8">
        <f>SUM(Workbook!R84:R90)</f>
        <v>22</v>
      </c>
      <c r="BO17" s="8">
        <f>SUM(Workbook!S84:S90)</f>
        <v>0</v>
      </c>
      <c r="BP17" s="8">
        <f>SUM(Workbook!T84:T90)</f>
        <v>0</v>
      </c>
      <c r="BQ17" s="8">
        <f>SUM(Workbook!U84:U90)</f>
        <v>0</v>
      </c>
      <c r="BR17" s="8">
        <f>SUM(Workbook!V84:V90)</f>
        <v>0</v>
      </c>
      <c r="BS17" s="8">
        <f>SUM(Workbook!W84:W90)</f>
        <v>10</v>
      </c>
      <c r="BT17" s="8">
        <f>SUM(Workbook!X84:X90)</f>
        <v>7</v>
      </c>
      <c r="BU17" s="6">
        <f>SUM(Workbook!Y84:Y90)</f>
        <v>377</v>
      </c>
      <c r="BV17" s="6">
        <f>SUM(Workbook!Z84:Z90)</f>
        <v>107</v>
      </c>
      <c r="BW17" s="6">
        <f>SUM(Workbook!AA84:AA90)</f>
        <v>101</v>
      </c>
      <c r="BX17" s="6">
        <f>SUM(Workbook!AB84:AB90)</f>
        <v>20</v>
      </c>
      <c r="BY17" s="17">
        <f t="shared" si="1"/>
        <v>0.18691588785046728</v>
      </c>
      <c r="BZ17" s="20">
        <f>AVERAGE(Workbook!AD84:AD90)</f>
        <v>1.84914310869172E-3</v>
      </c>
      <c r="CA17" s="75">
        <f>AVERAGE(Workbook!AE84:AE90)</f>
        <v>0.11868131868131884</v>
      </c>
      <c r="CB17" s="6">
        <f>SUM(Workbook!AF84:AF90)</f>
        <v>25</v>
      </c>
      <c r="CC17" s="6">
        <f>SUM(Workbook!AG84:AG90)</f>
        <v>41</v>
      </c>
      <c r="CD17" s="6">
        <f>SUM(Workbook!AH84:AH90)</f>
        <v>26</v>
      </c>
      <c r="CE17" s="6">
        <f>SUM(Workbook!AI84:AI90)</f>
        <v>40</v>
      </c>
      <c r="CF17" s="6">
        <f>SUM(Workbook!AJ84:AJ90)</f>
        <v>0</v>
      </c>
      <c r="CG17" s="10">
        <f>SUM(Workbook!AK84:AK90)</f>
        <v>0</v>
      </c>
      <c r="CH17" s="8">
        <f>SUM(Workbook!AL84:AL90)</f>
        <v>45</v>
      </c>
      <c r="CI17" s="8">
        <f>SUM(Workbook!AM84:AM90)</f>
        <v>13</v>
      </c>
      <c r="CJ17" s="8">
        <f>SUM(Workbook!AN84:AN90)</f>
        <v>38</v>
      </c>
      <c r="CK17" s="8">
        <f>SUM(Workbook!AO84:AO90)</f>
        <v>0</v>
      </c>
      <c r="CL17" s="8">
        <f>SUM(Workbook!AP84:AP90)</f>
        <v>0</v>
      </c>
      <c r="CM17" s="8">
        <f>SUM(Workbook!AQ84:AQ90)</f>
        <v>0</v>
      </c>
      <c r="CN17" s="8">
        <f>SUM(Workbook!AR84:AR90)</f>
        <v>2</v>
      </c>
      <c r="CO17" s="8">
        <f>SUM(Workbook!AS84:AS90)</f>
        <v>1</v>
      </c>
      <c r="CP17" s="8">
        <f>SUM(Workbook!AT84:AT90)</f>
        <v>4</v>
      </c>
      <c r="CT17" s="5" t="s">
        <v>82</v>
      </c>
      <c r="CU17" s="6">
        <f>SUM(C370:C400)</f>
        <v>4175</v>
      </c>
      <c r="CV17" s="6">
        <f>SUM(D370:D400)</f>
        <v>1138</v>
      </c>
      <c r="CW17" s="6">
        <f>SUM(E370:E400)</f>
        <v>1084</v>
      </c>
      <c r="CX17" s="6">
        <f>SUM(F370:F400)</f>
        <v>344</v>
      </c>
      <c r="CY17" s="17">
        <f t="shared" si="2"/>
        <v>0.30228471001757468</v>
      </c>
      <c r="CZ17" s="6">
        <f>AVERAGE(H370:H400)</f>
        <v>1.9089481205460045E-3</v>
      </c>
      <c r="DA17" s="6">
        <f>AVERAGE(I370:I400)</f>
        <v>0.17987565386356669</v>
      </c>
      <c r="DB17" s="6">
        <f t="shared" ref="DB17:DT17" si="28">SUM(J370:J400)</f>
        <v>299</v>
      </c>
      <c r="DC17" s="6">
        <f t="shared" si="28"/>
        <v>463</v>
      </c>
      <c r="DD17" s="6">
        <f t="shared" si="28"/>
        <v>290</v>
      </c>
      <c r="DE17" s="6">
        <f t="shared" si="28"/>
        <v>368</v>
      </c>
      <c r="DF17" s="6">
        <f t="shared" si="28"/>
        <v>45</v>
      </c>
      <c r="DG17" s="10">
        <f t="shared" si="28"/>
        <v>0</v>
      </c>
      <c r="DH17" s="6">
        <f t="shared" si="28"/>
        <v>536</v>
      </c>
      <c r="DI17" s="6">
        <f t="shared" si="28"/>
        <v>708</v>
      </c>
      <c r="DJ17" s="6">
        <f t="shared" si="28"/>
        <v>1090</v>
      </c>
      <c r="DK17" s="6">
        <f t="shared" si="28"/>
        <v>0</v>
      </c>
      <c r="DL17" s="6">
        <f t="shared" si="28"/>
        <v>0</v>
      </c>
      <c r="DM17" s="6">
        <f t="shared" si="28"/>
        <v>0</v>
      </c>
      <c r="DN17" s="6">
        <f t="shared" si="28"/>
        <v>43</v>
      </c>
      <c r="DO17" s="6">
        <f t="shared" si="28"/>
        <v>90</v>
      </c>
      <c r="DP17" s="6">
        <f t="shared" si="28"/>
        <v>33</v>
      </c>
      <c r="DQ17" s="6">
        <f t="shared" si="28"/>
        <v>37050</v>
      </c>
      <c r="DR17" s="6">
        <f t="shared" si="28"/>
        <v>26407</v>
      </c>
      <c r="DS17" s="6">
        <f t="shared" si="28"/>
        <v>25781</v>
      </c>
      <c r="DT17" s="6">
        <f t="shared" si="28"/>
        <v>3161</v>
      </c>
      <c r="DU17" s="17">
        <f t="shared" si="4"/>
        <v>0.11970310902412239</v>
      </c>
      <c r="DV17" s="6">
        <f>AVERAGE(AD370:AD400)</f>
        <v>3.5503090034560313E-4</v>
      </c>
      <c r="DW17" s="6">
        <f>AVERAGE(AE370:AE400)</f>
        <v>0.76484686250067435</v>
      </c>
      <c r="DX17" s="6">
        <f t="shared" ref="DX17:EL17" si="29">SUM(AF370:AF400)</f>
        <v>0</v>
      </c>
      <c r="DY17" s="6">
        <f t="shared" si="29"/>
        <v>0</v>
      </c>
      <c r="DZ17" s="6">
        <f t="shared" si="29"/>
        <v>0</v>
      </c>
      <c r="EA17" s="6">
        <f t="shared" si="29"/>
        <v>0</v>
      </c>
      <c r="EB17" s="6">
        <f t="shared" si="29"/>
        <v>0</v>
      </c>
      <c r="EC17" s="10">
        <f t="shared" si="29"/>
        <v>0</v>
      </c>
      <c r="ED17" s="6">
        <f t="shared" si="29"/>
        <v>13874</v>
      </c>
      <c r="EE17" s="6">
        <f t="shared" si="29"/>
        <v>16523</v>
      </c>
      <c r="EF17" s="6">
        <f t="shared" si="29"/>
        <v>25861</v>
      </c>
      <c r="EG17" s="6">
        <f t="shared" si="29"/>
        <v>0</v>
      </c>
      <c r="EH17" s="6">
        <f t="shared" si="29"/>
        <v>0</v>
      </c>
      <c r="EI17" s="6">
        <f t="shared" si="29"/>
        <v>0</v>
      </c>
      <c r="EJ17" s="6">
        <f t="shared" si="29"/>
        <v>1557</v>
      </c>
      <c r="EK17" s="6">
        <f t="shared" si="29"/>
        <v>0</v>
      </c>
      <c r="EL17" s="6">
        <f t="shared" si="29"/>
        <v>1012</v>
      </c>
    </row>
    <row r="18" spans="2:142" x14ac:dyDescent="0.3">
      <c r="B18" s="69">
        <v>41865</v>
      </c>
      <c r="C18" s="6"/>
      <c r="D18" s="6"/>
      <c r="E18" s="6"/>
      <c r="F18" s="6"/>
      <c r="G18" s="17"/>
      <c r="H18" s="50"/>
      <c r="I18" s="56"/>
      <c r="J18" s="55"/>
      <c r="K18" s="8"/>
      <c r="L18" s="8"/>
      <c r="M18" s="8"/>
      <c r="N18" s="84"/>
      <c r="O18" s="10"/>
      <c r="P18" s="55"/>
      <c r="Q18" s="6"/>
      <c r="R18" s="6"/>
      <c r="S18" s="6"/>
      <c r="T18" s="6"/>
      <c r="U18" s="6"/>
      <c r="V18" s="6"/>
      <c r="W18" s="6"/>
      <c r="X18" s="72"/>
      <c r="Y18" s="6"/>
      <c r="Z18" s="6"/>
      <c r="AA18" s="6"/>
      <c r="AB18" s="6"/>
      <c r="AC18" s="17"/>
      <c r="AD18" s="50"/>
      <c r="AE18" s="56"/>
      <c r="AF18" s="55"/>
      <c r="AG18" s="8"/>
      <c r="AH18" s="8"/>
      <c r="AI18" s="8"/>
      <c r="AJ18" s="84"/>
      <c r="AK18" s="10"/>
      <c r="AL18" s="55"/>
      <c r="AM18" s="6"/>
      <c r="AN18" s="6"/>
      <c r="AO18" s="6"/>
      <c r="AP18" s="6"/>
      <c r="AQ18" s="6"/>
      <c r="AR18" s="6"/>
      <c r="AS18" s="6"/>
      <c r="AT18" s="72"/>
      <c r="AX18" s="5" t="s">
        <v>66</v>
      </c>
      <c r="AY18" s="6">
        <f>SUM(Workbook!C91:C97)</f>
        <v>473</v>
      </c>
      <c r="AZ18" s="6">
        <f>SUM(Workbook!D91:D97)</f>
        <v>118</v>
      </c>
      <c r="BA18" s="6">
        <f>SUM(Workbook!E91:E97)</f>
        <v>113</v>
      </c>
      <c r="BB18" s="6">
        <f>SUM(Workbook!F91:F97)</f>
        <v>28</v>
      </c>
      <c r="BC18" s="17">
        <f t="shared" si="0"/>
        <v>0.23728813559322035</v>
      </c>
      <c r="BD18" s="20">
        <f>AVERAGE(Workbook!H91:H97)</f>
        <v>1.5593315929431357E-3</v>
      </c>
      <c r="BE18" s="75">
        <f>AVERAGE(Workbook!I91:I97)</f>
        <v>0.28998816918071585</v>
      </c>
      <c r="BF18" s="6">
        <f>SUM(Workbook!J91:J97)</f>
        <v>39</v>
      </c>
      <c r="BG18" s="6">
        <f>SUM(Workbook!K91:K97)</f>
        <v>46</v>
      </c>
      <c r="BH18" s="6">
        <f>SUM(Workbook!L91:L97)</f>
        <v>31</v>
      </c>
      <c r="BI18" s="6">
        <f>SUM(Workbook!M91:M97)</f>
        <v>47</v>
      </c>
      <c r="BJ18" s="6">
        <f>SUM(Workbook!N91:N97)</f>
        <v>8</v>
      </c>
      <c r="BK18" s="10">
        <f>SUM(Workbook!O91:O97)</f>
        <v>0</v>
      </c>
      <c r="BL18" s="8">
        <f>SUM(Workbook!P91:P97)</f>
        <v>72</v>
      </c>
      <c r="BM18" s="8">
        <f>SUM(Workbook!Q91:Q97)</f>
        <v>5</v>
      </c>
      <c r="BN18" s="8">
        <f>SUM(Workbook!R91:R97)</f>
        <v>26</v>
      </c>
      <c r="BO18" s="8">
        <f>SUM(Workbook!S91:S97)</f>
        <v>0</v>
      </c>
      <c r="BP18" s="8">
        <f>SUM(Workbook!T91:T97)</f>
        <v>0</v>
      </c>
      <c r="BQ18" s="8">
        <f>SUM(Workbook!U91:U97)</f>
        <v>0</v>
      </c>
      <c r="BR18" s="8">
        <f>SUM(Workbook!V91:V97)</f>
        <v>0</v>
      </c>
      <c r="BS18" s="8">
        <f>SUM(Workbook!W91:W97)</f>
        <v>9</v>
      </c>
      <c r="BT18" s="8">
        <f>SUM(Workbook!X91:X97)</f>
        <v>3</v>
      </c>
      <c r="BU18" s="6">
        <f>SUM(Workbook!Y91:Y97)</f>
        <v>400</v>
      </c>
      <c r="BV18" s="6">
        <f>SUM(Workbook!Z91:Z97)</f>
        <v>104</v>
      </c>
      <c r="BW18" s="6">
        <f>SUM(Workbook!AA91:AA97)</f>
        <v>101</v>
      </c>
      <c r="BX18" s="6">
        <f>SUM(Workbook!AB91:AB97)</f>
        <v>23</v>
      </c>
      <c r="BY18" s="17">
        <f t="shared" si="1"/>
        <v>0.22115384615384615</v>
      </c>
      <c r="BZ18" s="20">
        <f>AVERAGE(Workbook!AD91:AD97)</f>
        <v>1.2398390155282386E-3</v>
      </c>
      <c r="CA18" s="75">
        <f>AVERAGE(Workbook!AE91:AE97)</f>
        <v>4.8185941043083894E-2</v>
      </c>
      <c r="CB18" s="6">
        <f>SUM(Workbook!AF91:AF97)</f>
        <v>26</v>
      </c>
      <c r="CC18" s="6">
        <f>SUM(Workbook!AG91:AG97)</f>
        <v>43</v>
      </c>
      <c r="CD18" s="6">
        <f>SUM(Workbook!AH91:AH97)</f>
        <v>14</v>
      </c>
      <c r="CE18" s="6">
        <f>SUM(Workbook!AI91:AI97)</f>
        <v>48</v>
      </c>
      <c r="CF18" s="6">
        <f>SUM(Workbook!AJ91:AJ97)</f>
        <v>0</v>
      </c>
      <c r="CG18" s="10">
        <f>SUM(Workbook!AK91:AK97)</f>
        <v>0</v>
      </c>
      <c r="CH18" s="8">
        <f>SUM(Workbook!AL91:AL97)</f>
        <v>44</v>
      </c>
      <c r="CI18" s="8">
        <f>SUM(Workbook!AM91:AM97)</f>
        <v>4</v>
      </c>
      <c r="CJ18" s="8">
        <f>SUM(Workbook!AN91:AN97)</f>
        <v>48</v>
      </c>
      <c r="CK18" s="8">
        <f>SUM(Workbook!AO91:AO97)</f>
        <v>0</v>
      </c>
      <c r="CL18" s="8">
        <f>SUM(Workbook!AP91:AP97)</f>
        <v>0</v>
      </c>
      <c r="CM18" s="8">
        <f>SUM(Workbook!AQ91:AQ97)</f>
        <v>0</v>
      </c>
      <c r="CN18" s="8">
        <f>SUM(Workbook!AR91:AR97)</f>
        <v>0</v>
      </c>
      <c r="CO18" s="8">
        <f>SUM(Workbook!AS91:AS97)</f>
        <v>0</v>
      </c>
      <c r="CP18" s="8">
        <f>SUM(Workbook!AT91:AT97)</f>
        <v>5</v>
      </c>
      <c r="CT18" s="5" t="s">
        <v>83</v>
      </c>
      <c r="CU18" s="6">
        <f>SUM(C401:C430)</f>
        <v>2953</v>
      </c>
      <c r="CV18" s="6">
        <f>SUM(D401:D430)</f>
        <v>759</v>
      </c>
      <c r="CW18" s="6">
        <f>SUM(E401:E430)</f>
        <v>720</v>
      </c>
      <c r="CX18" s="6">
        <f>SUM(F401:F430)</f>
        <v>215</v>
      </c>
      <c r="CY18" s="17">
        <f t="shared" si="2"/>
        <v>0.28326745718050067</v>
      </c>
      <c r="CZ18" s="6">
        <f>AVERAGE(H401:H430)</f>
        <v>1.8092157684054318E-3</v>
      </c>
      <c r="DA18" s="6">
        <f>AVERAGE(I401:I430)</f>
        <v>0.13133536822026667</v>
      </c>
      <c r="DB18" s="6">
        <f t="shared" ref="DB18:DT18" si="30">SUM(J401:J430)</f>
        <v>201</v>
      </c>
      <c r="DC18" s="6">
        <f t="shared" si="30"/>
        <v>309</v>
      </c>
      <c r="DD18" s="6">
        <f t="shared" si="30"/>
        <v>180</v>
      </c>
      <c r="DE18" s="6">
        <f t="shared" si="30"/>
        <v>241</v>
      </c>
      <c r="DF18" s="6">
        <f t="shared" si="30"/>
        <v>34</v>
      </c>
      <c r="DG18" s="10">
        <f t="shared" si="30"/>
        <v>0</v>
      </c>
      <c r="DH18" s="6">
        <f t="shared" si="30"/>
        <v>468</v>
      </c>
      <c r="DI18" s="6">
        <f t="shared" si="30"/>
        <v>556</v>
      </c>
      <c r="DJ18" s="6">
        <f t="shared" si="30"/>
        <v>770</v>
      </c>
      <c r="DK18" s="6">
        <f t="shared" si="30"/>
        <v>0</v>
      </c>
      <c r="DL18" s="6">
        <f t="shared" si="30"/>
        <v>0</v>
      </c>
      <c r="DM18" s="6">
        <f t="shared" si="30"/>
        <v>0</v>
      </c>
      <c r="DN18" s="6">
        <f t="shared" si="30"/>
        <v>3</v>
      </c>
      <c r="DO18" s="6">
        <f t="shared" si="30"/>
        <v>50</v>
      </c>
      <c r="DP18" s="6">
        <f t="shared" si="30"/>
        <v>30</v>
      </c>
      <c r="DQ18" s="6">
        <f t="shared" si="30"/>
        <v>8086</v>
      </c>
      <c r="DR18" s="6">
        <f t="shared" si="30"/>
        <v>5826</v>
      </c>
      <c r="DS18" s="6">
        <f t="shared" si="30"/>
        <v>5706</v>
      </c>
      <c r="DT18" s="6">
        <f t="shared" si="30"/>
        <v>719</v>
      </c>
      <c r="DU18" s="17">
        <f t="shared" si="4"/>
        <v>0.1234122897356677</v>
      </c>
      <c r="DV18" s="6">
        <f>AVERAGE(AD401:AD430)</f>
        <v>3.7812597201093749E-4</v>
      </c>
      <c r="DW18" s="6">
        <f>AVERAGE(AE401:AE430)</f>
        <v>0.59392626275856664</v>
      </c>
      <c r="DX18" s="6">
        <f t="shared" ref="DX18:EL18" si="31">SUM(AF401:AF430)</f>
        <v>0</v>
      </c>
      <c r="DY18" s="6">
        <f t="shared" si="31"/>
        <v>0</v>
      </c>
      <c r="DZ18" s="6">
        <f t="shared" si="31"/>
        <v>0</v>
      </c>
      <c r="EA18" s="6">
        <f t="shared" si="31"/>
        <v>0</v>
      </c>
      <c r="EB18" s="6">
        <f t="shared" si="31"/>
        <v>0</v>
      </c>
      <c r="EC18" s="10">
        <f t="shared" si="31"/>
        <v>0</v>
      </c>
      <c r="ED18" s="6">
        <f t="shared" si="31"/>
        <v>6897</v>
      </c>
      <c r="EE18" s="6">
        <f t="shared" si="31"/>
        <v>7453</v>
      </c>
      <c r="EF18" s="6">
        <f t="shared" si="31"/>
        <v>14720</v>
      </c>
      <c r="EG18" s="6">
        <f t="shared" si="31"/>
        <v>0</v>
      </c>
      <c r="EH18" s="6">
        <f t="shared" si="31"/>
        <v>0</v>
      </c>
      <c r="EI18" s="6">
        <f t="shared" si="31"/>
        <v>0</v>
      </c>
      <c r="EJ18" s="6">
        <f t="shared" si="31"/>
        <v>341</v>
      </c>
      <c r="EK18" s="6">
        <f t="shared" si="31"/>
        <v>0</v>
      </c>
      <c r="EL18" s="6">
        <f t="shared" si="31"/>
        <v>519</v>
      </c>
    </row>
    <row r="19" spans="2:142" x14ac:dyDescent="0.3">
      <c r="B19" s="69">
        <v>41866</v>
      </c>
      <c r="C19" s="6"/>
      <c r="D19" s="6"/>
      <c r="E19" s="6"/>
      <c r="F19" s="6"/>
      <c r="G19" s="17"/>
      <c r="H19" s="50"/>
      <c r="I19" s="56"/>
      <c r="J19" s="55"/>
      <c r="K19" s="8"/>
      <c r="L19" s="8"/>
      <c r="M19" s="8"/>
      <c r="N19" s="84"/>
      <c r="O19" s="10"/>
      <c r="P19" s="55"/>
      <c r="Q19" s="6"/>
      <c r="R19" s="6"/>
      <c r="S19" s="6"/>
      <c r="T19" s="6"/>
      <c r="U19" s="6"/>
      <c r="V19" s="6"/>
      <c r="W19" s="6"/>
      <c r="X19" s="72"/>
      <c r="Y19" s="6"/>
      <c r="Z19" s="6"/>
      <c r="AA19" s="6"/>
      <c r="AB19" s="6"/>
      <c r="AC19" s="17"/>
      <c r="AD19" s="50"/>
      <c r="AE19" s="56"/>
      <c r="AF19" s="55"/>
      <c r="AG19" s="8"/>
      <c r="AH19" s="8"/>
      <c r="AI19" s="8"/>
      <c r="AJ19" s="84"/>
      <c r="AK19" s="10"/>
      <c r="AL19" s="55"/>
      <c r="AM19" s="6"/>
      <c r="AN19" s="6"/>
      <c r="AO19" s="6"/>
      <c r="AP19" s="6"/>
      <c r="AQ19" s="6"/>
      <c r="AR19" s="6"/>
      <c r="AS19" s="6"/>
      <c r="AT19" s="72"/>
      <c r="AX19" s="5" t="s">
        <v>67</v>
      </c>
      <c r="AY19" s="6">
        <f>SUM(Workbook!C98:C104)</f>
        <v>335</v>
      </c>
      <c r="AZ19" s="6">
        <f>SUM(Workbook!D98:D104)</f>
        <v>97</v>
      </c>
      <c r="BA19" s="6">
        <f>SUM(Workbook!E98:E104)</f>
        <v>93</v>
      </c>
      <c r="BB19" s="6">
        <f>SUM(Workbook!F98:F104)</f>
        <v>26</v>
      </c>
      <c r="BC19" s="17">
        <f t="shared" si="0"/>
        <v>0.26804123711340205</v>
      </c>
      <c r="BD19" s="20">
        <f>AVERAGE(Workbook!H98:H104)</f>
        <v>1.5072070159691559E-3</v>
      </c>
      <c r="BE19" s="75">
        <f>AVERAGE(Workbook!I98:I104)</f>
        <v>0.15948637828337078</v>
      </c>
      <c r="BF19" s="6">
        <f>SUM(Workbook!J98:J104)</f>
        <v>27</v>
      </c>
      <c r="BG19" s="6">
        <f>SUM(Workbook!K98:K104)</f>
        <v>33</v>
      </c>
      <c r="BH19" s="6">
        <f>SUM(Workbook!L98:L104)</f>
        <v>22</v>
      </c>
      <c r="BI19" s="6">
        <f>SUM(Workbook!M98:M104)</f>
        <v>31</v>
      </c>
      <c r="BJ19" s="6">
        <f>SUM(Workbook!N98:N104)</f>
        <v>5</v>
      </c>
      <c r="BK19" s="10">
        <f>SUM(Workbook!O98:O104)</f>
        <v>0</v>
      </c>
      <c r="BL19" s="8">
        <f>SUM(Workbook!P98:P104)</f>
        <v>51</v>
      </c>
      <c r="BM19" s="8">
        <f>SUM(Workbook!Q98:Q104)</f>
        <v>5</v>
      </c>
      <c r="BN19" s="8">
        <f>SUM(Workbook!R98:R104)</f>
        <v>23</v>
      </c>
      <c r="BO19" s="8">
        <f>SUM(Workbook!S98:S104)</f>
        <v>0</v>
      </c>
      <c r="BP19" s="8">
        <f>SUM(Workbook!T98:T104)</f>
        <v>0</v>
      </c>
      <c r="BQ19" s="8">
        <f>SUM(Workbook!U98:U104)</f>
        <v>0</v>
      </c>
      <c r="BR19" s="8">
        <f>SUM(Workbook!V98:V104)</f>
        <v>0</v>
      </c>
      <c r="BS19" s="8">
        <f>SUM(Workbook!W98:W104)</f>
        <v>8</v>
      </c>
      <c r="BT19" s="8">
        <f>SUM(Workbook!X98:X104)</f>
        <v>6</v>
      </c>
      <c r="BU19" s="6">
        <f>SUM(Workbook!Y98:Y104)</f>
        <v>356</v>
      </c>
      <c r="BV19" s="6">
        <f>SUM(Workbook!Z98:Z104)</f>
        <v>106</v>
      </c>
      <c r="BW19" s="6">
        <f>SUM(Workbook!AA98:AA104)</f>
        <v>102</v>
      </c>
      <c r="BX19" s="6">
        <f>SUM(Workbook!AB98:AB104)</f>
        <v>20</v>
      </c>
      <c r="BY19" s="17">
        <f t="shared" si="1"/>
        <v>0.18867924528301888</v>
      </c>
      <c r="BZ19" s="20">
        <f>AVERAGE(Workbook!AD98:AD104)</f>
        <v>1.2134520934254643E-3</v>
      </c>
      <c r="CA19" s="75">
        <f>AVERAGE(Workbook!AE98:AE104)</f>
        <v>4.4969566774078075E-2</v>
      </c>
      <c r="CB19" s="6">
        <f>SUM(Workbook!AF98:AF104)</f>
        <v>36</v>
      </c>
      <c r="CC19" s="6">
        <f>SUM(Workbook!AG98:AG104)</f>
        <v>32</v>
      </c>
      <c r="CD19" s="6">
        <f>SUM(Workbook!AH98:AH104)</f>
        <v>17</v>
      </c>
      <c r="CE19" s="6">
        <f>SUM(Workbook!AI98:AI104)</f>
        <v>32</v>
      </c>
      <c r="CF19" s="6">
        <f>SUM(Workbook!AJ98:AJ104)</f>
        <v>0</v>
      </c>
      <c r="CG19" s="10">
        <f>SUM(Workbook!AK98:AK104)</f>
        <v>0</v>
      </c>
      <c r="CH19" s="8">
        <f>SUM(Workbook!AL98:AL104)</f>
        <v>31</v>
      </c>
      <c r="CI19" s="8">
        <f>SUM(Workbook!AM98:AM104)</f>
        <v>18</v>
      </c>
      <c r="CJ19" s="8">
        <f>SUM(Workbook!AN98:AN104)</f>
        <v>45</v>
      </c>
      <c r="CK19" s="8">
        <f>SUM(Workbook!AO98:AO104)</f>
        <v>0</v>
      </c>
      <c r="CL19" s="8">
        <f>SUM(Workbook!AP98:AP104)</f>
        <v>0</v>
      </c>
      <c r="CM19" s="8">
        <f>SUM(Workbook!AQ98:AQ104)</f>
        <v>0</v>
      </c>
      <c r="CN19" s="8">
        <f>SUM(Workbook!AR98:AR104)</f>
        <v>0</v>
      </c>
      <c r="CO19" s="8">
        <f>SUM(Workbook!AS98:AS104)</f>
        <v>2</v>
      </c>
      <c r="CP19" s="8">
        <f>SUM(Workbook!AT98:AT104)</f>
        <v>6</v>
      </c>
      <c r="CT19" s="5" t="s">
        <v>84</v>
      </c>
      <c r="CU19" s="6">
        <f>SUM(C431:C461)</f>
        <v>4509</v>
      </c>
      <c r="CV19" s="6">
        <f>SUM(D431:D461)</f>
        <v>1216</v>
      </c>
      <c r="CW19" s="6">
        <f>SUM(E431:E461)</f>
        <v>1175</v>
      </c>
      <c r="CX19" s="6">
        <f>SUM(F431:F461)</f>
        <v>359</v>
      </c>
      <c r="CY19" s="17">
        <f t="shared" si="2"/>
        <v>0.29523026315789475</v>
      </c>
      <c r="CZ19" s="6">
        <f>AVERAGE(H431:H461)</f>
        <v>2.2206152817328796E-3</v>
      </c>
      <c r="DA19" s="6">
        <f>AVERAGE(I431:I461)</f>
        <v>0.1522897930954516</v>
      </c>
      <c r="DB19" s="6">
        <f t="shared" ref="DB19:DT19" si="32">SUM(J431:J461)</f>
        <v>213</v>
      </c>
      <c r="DC19" s="6">
        <f t="shared" si="32"/>
        <v>316</v>
      </c>
      <c r="DD19" s="6">
        <f t="shared" si="32"/>
        <v>182</v>
      </c>
      <c r="DE19" s="6">
        <f t="shared" si="32"/>
        <v>261</v>
      </c>
      <c r="DF19" s="6">
        <f t="shared" si="32"/>
        <v>36</v>
      </c>
      <c r="DG19" s="10">
        <f t="shared" si="32"/>
        <v>0</v>
      </c>
      <c r="DH19" s="6">
        <f t="shared" si="32"/>
        <v>527</v>
      </c>
      <c r="DI19" s="6">
        <f t="shared" si="32"/>
        <v>657</v>
      </c>
      <c r="DJ19" s="6">
        <f t="shared" si="32"/>
        <v>987</v>
      </c>
      <c r="DK19" s="6">
        <f t="shared" si="32"/>
        <v>0</v>
      </c>
      <c r="DL19" s="6">
        <f t="shared" si="32"/>
        <v>0</v>
      </c>
      <c r="DM19" s="6">
        <f t="shared" si="32"/>
        <v>0</v>
      </c>
      <c r="DN19" s="6">
        <f t="shared" si="32"/>
        <v>14</v>
      </c>
      <c r="DO19" s="6">
        <f t="shared" si="32"/>
        <v>67</v>
      </c>
      <c r="DP19" s="6">
        <f t="shared" si="32"/>
        <v>40</v>
      </c>
      <c r="DQ19" s="6">
        <f t="shared" si="32"/>
        <v>1477</v>
      </c>
      <c r="DR19" s="6">
        <f t="shared" si="32"/>
        <v>1222</v>
      </c>
      <c r="DS19" s="6">
        <f t="shared" si="32"/>
        <v>1208</v>
      </c>
      <c r="DT19" s="6">
        <f t="shared" si="32"/>
        <v>106</v>
      </c>
      <c r="DU19" s="17">
        <f t="shared" si="4"/>
        <v>8.6743044189852694E-2</v>
      </c>
      <c r="DV19" s="6">
        <f>AVERAGE(AD431:AD461)</f>
        <v>2.5710239579951257E-4</v>
      </c>
      <c r="DW19" s="6">
        <f>AVERAGE(AE431:AE461)</f>
        <v>0.42384351840819334</v>
      </c>
      <c r="DX19" s="6">
        <f t="shared" ref="DX19:EL19" si="33">SUM(AF431:AF461)</f>
        <v>0</v>
      </c>
      <c r="DY19" s="6">
        <f t="shared" si="33"/>
        <v>0</v>
      </c>
      <c r="DZ19" s="6">
        <f t="shared" si="33"/>
        <v>0</v>
      </c>
      <c r="EA19" s="6">
        <f t="shared" si="33"/>
        <v>0</v>
      </c>
      <c r="EB19" s="6">
        <f t="shared" si="33"/>
        <v>0</v>
      </c>
      <c r="EC19" s="10">
        <f t="shared" si="33"/>
        <v>0</v>
      </c>
      <c r="ED19" s="6">
        <f t="shared" si="33"/>
        <v>17610</v>
      </c>
      <c r="EE19" s="6">
        <f t="shared" si="33"/>
        <v>19266</v>
      </c>
      <c r="EF19" s="6">
        <f t="shared" si="33"/>
        <v>28112</v>
      </c>
      <c r="EG19" s="6">
        <f t="shared" si="33"/>
        <v>0</v>
      </c>
      <c r="EH19" s="6">
        <f t="shared" si="33"/>
        <v>0</v>
      </c>
      <c r="EI19" s="6">
        <f t="shared" si="33"/>
        <v>0</v>
      </c>
      <c r="EJ19" s="6">
        <f t="shared" si="33"/>
        <v>703</v>
      </c>
      <c r="EK19" s="6">
        <f t="shared" si="33"/>
        <v>0</v>
      </c>
      <c r="EL19" s="6">
        <f t="shared" si="33"/>
        <v>927</v>
      </c>
    </row>
    <row r="20" spans="2:142" ht="16.2" thickBot="1" x14ac:dyDescent="0.35">
      <c r="B20" s="70">
        <v>41867</v>
      </c>
      <c r="C20" s="31"/>
      <c r="D20" s="31"/>
      <c r="E20" s="31"/>
      <c r="F20" s="31"/>
      <c r="G20" s="29"/>
      <c r="H20" s="58"/>
      <c r="I20" s="59"/>
      <c r="J20" s="57"/>
      <c r="K20" s="35"/>
      <c r="L20" s="35"/>
      <c r="M20" s="35"/>
      <c r="N20" s="85"/>
      <c r="O20" s="34"/>
      <c r="P20" s="57"/>
      <c r="Q20" s="31"/>
      <c r="R20" s="31"/>
      <c r="S20" s="31"/>
      <c r="T20" s="31"/>
      <c r="U20" s="31"/>
      <c r="V20" s="31"/>
      <c r="W20" s="31"/>
      <c r="X20" s="74"/>
      <c r="Y20" s="31"/>
      <c r="Z20" s="31"/>
      <c r="AA20" s="31"/>
      <c r="AB20" s="31"/>
      <c r="AC20" s="29"/>
      <c r="AD20" s="58"/>
      <c r="AE20" s="59"/>
      <c r="AF20" s="57"/>
      <c r="AG20" s="35"/>
      <c r="AH20" s="35"/>
      <c r="AI20" s="35"/>
      <c r="AJ20" s="85"/>
      <c r="AK20" s="34"/>
      <c r="AL20" s="57"/>
      <c r="AM20" s="31"/>
      <c r="AN20" s="31"/>
      <c r="AO20" s="31"/>
      <c r="AP20" s="31"/>
      <c r="AQ20" s="31"/>
      <c r="AR20" s="31"/>
      <c r="AS20" s="31"/>
      <c r="AT20" s="74"/>
      <c r="AX20" s="5" t="s">
        <v>68</v>
      </c>
      <c r="AY20" s="6">
        <f>SUM(Workbook!C105:C111)</f>
        <v>515</v>
      </c>
      <c r="AZ20" s="6">
        <f>SUM(Workbook!D105:D111)</f>
        <v>140</v>
      </c>
      <c r="BA20" s="6">
        <f>SUM(Workbook!E105:E111)</f>
        <v>133</v>
      </c>
      <c r="BB20" s="6">
        <f>SUM(Workbook!F105:F111)</f>
        <v>34</v>
      </c>
      <c r="BC20" s="17">
        <f t="shared" si="0"/>
        <v>0.24285714285714285</v>
      </c>
      <c r="BD20" s="20">
        <f>AVERAGE(Workbook!H105:H111)</f>
        <v>2.0058628171837943E-3</v>
      </c>
      <c r="BE20" s="75">
        <f>AVERAGE(Workbook!I105:I111)</f>
        <v>0.12744101399449451</v>
      </c>
      <c r="BF20" s="6">
        <f>SUM(Workbook!J105:J111)</f>
        <v>36</v>
      </c>
      <c r="BG20" s="6">
        <f>SUM(Workbook!K105:K111)</f>
        <v>61</v>
      </c>
      <c r="BH20" s="6">
        <f>SUM(Workbook!L105:L111)</f>
        <v>31</v>
      </c>
      <c r="BI20" s="6">
        <f>SUM(Workbook!M105:M111)</f>
        <v>52</v>
      </c>
      <c r="BJ20" s="6">
        <f>SUM(Workbook!N105:N111)</f>
        <v>9</v>
      </c>
      <c r="BK20" s="10">
        <f>SUM(Workbook!O105:O111)</f>
        <v>0</v>
      </c>
      <c r="BL20" s="8">
        <f>SUM(Workbook!P105:P111)</f>
        <v>79</v>
      </c>
      <c r="BM20" s="8">
        <f>SUM(Workbook!Q105:Q111)</f>
        <v>5</v>
      </c>
      <c r="BN20" s="8">
        <f>SUM(Workbook!R105:R111)</f>
        <v>33</v>
      </c>
      <c r="BO20" s="8">
        <f>SUM(Workbook!S105:S111)</f>
        <v>0</v>
      </c>
      <c r="BP20" s="8">
        <f>SUM(Workbook!T105:T111)</f>
        <v>0</v>
      </c>
      <c r="BQ20" s="8">
        <f>SUM(Workbook!U105:U111)</f>
        <v>0</v>
      </c>
      <c r="BR20" s="8">
        <f>SUM(Workbook!V105:V111)</f>
        <v>1</v>
      </c>
      <c r="BS20" s="8">
        <f>SUM(Workbook!W105:W111)</f>
        <v>10</v>
      </c>
      <c r="BT20" s="8">
        <f>SUM(Workbook!X105:X111)</f>
        <v>5</v>
      </c>
      <c r="BU20" s="6">
        <f>SUM(Workbook!Y105:Y111)</f>
        <v>367</v>
      </c>
      <c r="BV20" s="6">
        <f>SUM(Workbook!Z105:Z111)</f>
        <v>110</v>
      </c>
      <c r="BW20" s="6">
        <f>SUM(Workbook!AA105:AA111)</f>
        <v>105</v>
      </c>
      <c r="BX20" s="6">
        <f>SUM(Workbook!AB105:AB111)</f>
        <v>24</v>
      </c>
      <c r="BY20" s="17">
        <f t="shared" si="1"/>
        <v>0.21818181818181817</v>
      </c>
      <c r="BZ20" s="20">
        <f>AVERAGE(Workbook!AD105:AD111)</f>
        <v>1.4772261239275127E-3</v>
      </c>
      <c r="CA20" s="75">
        <f>AVERAGE(Workbook!AE105:AE111)</f>
        <v>6.6093628593628634E-2</v>
      </c>
      <c r="CB20" s="6">
        <f>SUM(Workbook!AF105:AF111)</f>
        <v>38</v>
      </c>
      <c r="CC20" s="6">
        <f>SUM(Workbook!AG105:AG111)</f>
        <v>39</v>
      </c>
      <c r="CD20" s="6">
        <f>SUM(Workbook!AH105:AH111)</f>
        <v>22</v>
      </c>
      <c r="CE20" s="6">
        <f>SUM(Workbook!AI105:AI111)</f>
        <v>43</v>
      </c>
      <c r="CF20" s="6">
        <f>SUM(Workbook!AJ105:AJ111)</f>
        <v>0</v>
      </c>
      <c r="CG20" s="10">
        <f>SUM(Workbook!AK105:AK111)</f>
        <v>0</v>
      </c>
      <c r="CH20" s="8">
        <f>SUM(Workbook!AL105:AL111)</f>
        <v>46</v>
      </c>
      <c r="CI20" s="8">
        <f>SUM(Workbook!AM105:AM111)</f>
        <v>14</v>
      </c>
      <c r="CJ20" s="8">
        <f>SUM(Workbook!AN105:AN111)</f>
        <v>41</v>
      </c>
      <c r="CK20" s="8">
        <f>SUM(Workbook!AO105:AO111)</f>
        <v>0</v>
      </c>
      <c r="CL20" s="8">
        <f>SUM(Workbook!AP105:AP111)</f>
        <v>0</v>
      </c>
      <c r="CM20" s="8">
        <f>SUM(Workbook!AQ105:AQ111)</f>
        <v>0</v>
      </c>
      <c r="CN20" s="8">
        <f>SUM(Workbook!AR105:AR111)</f>
        <v>0</v>
      </c>
      <c r="CO20" s="8">
        <f>SUM(Workbook!AS105:AS111)</f>
        <v>0</v>
      </c>
      <c r="CP20" s="8">
        <f>SUM(Workbook!AT105:AT111)</f>
        <v>4</v>
      </c>
      <c r="CT20" s="5" t="s">
        <v>85</v>
      </c>
      <c r="CU20" s="6">
        <f>SUM(C462:C491)</f>
        <v>6785</v>
      </c>
      <c r="CV20" s="6">
        <f>SUM(D462:D491)</f>
        <v>1820</v>
      </c>
      <c r="CW20" s="6">
        <f>SUM(E462:E491)</f>
        <v>1738</v>
      </c>
      <c r="CX20" s="6">
        <f>SUM(F462:F491)</f>
        <v>551</v>
      </c>
      <c r="CY20" s="17">
        <f t="shared" si="2"/>
        <v>0.30274725274725273</v>
      </c>
      <c r="CZ20" s="6">
        <f>AVERAGE(H462:H491)</f>
        <v>2.0052312512034384E-3</v>
      </c>
      <c r="DA20" s="6">
        <f>AVERAGE(I462:I491)</f>
        <v>0.16326316401763336</v>
      </c>
      <c r="DB20" s="6">
        <f t="shared" ref="DB20:DT20" si="34">SUM(J462:J491)</f>
        <v>484</v>
      </c>
      <c r="DC20" s="6">
        <f t="shared" si="34"/>
        <v>700</v>
      </c>
      <c r="DD20" s="6">
        <f t="shared" si="34"/>
        <v>449</v>
      </c>
      <c r="DE20" s="6">
        <f t="shared" si="34"/>
        <v>547</v>
      </c>
      <c r="DF20" s="6">
        <f t="shared" si="34"/>
        <v>0</v>
      </c>
      <c r="DG20" s="10">
        <f t="shared" si="34"/>
        <v>0</v>
      </c>
      <c r="DH20" s="6">
        <f t="shared" si="34"/>
        <v>941</v>
      </c>
      <c r="DI20" s="6">
        <f t="shared" si="34"/>
        <v>1316</v>
      </c>
      <c r="DJ20" s="6">
        <f t="shared" si="34"/>
        <v>459</v>
      </c>
      <c r="DK20" s="6">
        <f t="shared" si="34"/>
        <v>0</v>
      </c>
      <c r="DL20" s="6">
        <f t="shared" si="34"/>
        <v>0</v>
      </c>
      <c r="DM20" s="6">
        <f t="shared" si="34"/>
        <v>0</v>
      </c>
      <c r="DN20" s="6">
        <f t="shared" si="34"/>
        <v>18</v>
      </c>
      <c r="DO20" s="6">
        <f t="shared" si="34"/>
        <v>82</v>
      </c>
      <c r="DP20" s="6">
        <f t="shared" si="34"/>
        <v>762</v>
      </c>
      <c r="DQ20" s="6">
        <f t="shared" si="34"/>
        <v>28017</v>
      </c>
      <c r="DR20" s="6">
        <f t="shared" si="34"/>
        <v>21519</v>
      </c>
      <c r="DS20" s="6">
        <f t="shared" si="34"/>
        <v>20993</v>
      </c>
      <c r="DT20" s="6">
        <f t="shared" si="34"/>
        <v>2764</v>
      </c>
      <c r="DU20" s="17">
        <f t="shared" si="4"/>
        <v>0.12844463032668804</v>
      </c>
      <c r="DV20" s="6">
        <f>AVERAGE(AD462:AD491)</f>
        <v>1.9653892671060599E-4</v>
      </c>
      <c r="DW20" s="6">
        <f>AVERAGE(AE462:AE491)</f>
        <v>0.39841502226550002</v>
      </c>
      <c r="DX20" s="6">
        <f t="shared" ref="DX20:EL20" si="35">SUM(AF462:AF491)</f>
        <v>344</v>
      </c>
      <c r="DY20" s="6">
        <f t="shared" si="35"/>
        <v>1435</v>
      </c>
      <c r="DZ20" s="6">
        <f t="shared" si="35"/>
        <v>322</v>
      </c>
      <c r="EA20" s="6">
        <f t="shared" si="35"/>
        <v>2508</v>
      </c>
      <c r="EB20" s="6">
        <f t="shared" si="35"/>
        <v>0</v>
      </c>
      <c r="EC20" s="10">
        <f t="shared" si="35"/>
        <v>0</v>
      </c>
      <c r="ED20" s="6">
        <f t="shared" si="35"/>
        <v>10130</v>
      </c>
      <c r="EE20" s="6">
        <f t="shared" si="35"/>
        <v>17011</v>
      </c>
      <c r="EF20" s="6">
        <f t="shared" si="35"/>
        <v>3812</v>
      </c>
      <c r="EG20" s="6">
        <f t="shared" si="35"/>
        <v>0</v>
      </c>
      <c r="EH20" s="6">
        <f t="shared" si="35"/>
        <v>0</v>
      </c>
      <c r="EI20" s="6">
        <f t="shared" si="35"/>
        <v>0</v>
      </c>
      <c r="EJ20" s="6">
        <f t="shared" si="35"/>
        <v>2193</v>
      </c>
      <c r="EK20" s="6">
        <f t="shared" si="35"/>
        <v>0</v>
      </c>
      <c r="EL20" s="6">
        <f t="shared" si="35"/>
        <v>4661</v>
      </c>
    </row>
    <row r="21" spans="2:142" x14ac:dyDescent="0.3">
      <c r="B21" s="66">
        <v>41868</v>
      </c>
      <c r="C21" s="53"/>
      <c r="D21" s="53"/>
      <c r="E21" s="53"/>
      <c r="F21" s="53"/>
      <c r="G21" s="54"/>
      <c r="H21" s="67"/>
      <c r="I21" s="68"/>
      <c r="J21" s="52"/>
      <c r="K21" s="73"/>
      <c r="L21" s="73"/>
      <c r="M21" s="73"/>
      <c r="N21" s="86"/>
      <c r="O21" s="26"/>
      <c r="P21" s="52"/>
      <c r="Q21" s="53"/>
      <c r="R21" s="53"/>
      <c r="S21" s="53"/>
      <c r="T21" s="53"/>
      <c r="U21" s="53"/>
      <c r="V21" s="53"/>
      <c r="W21" s="53"/>
      <c r="X21" s="71"/>
      <c r="Y21" s="53"/>
      <c r="Z21" s="53"/>
      <c r="AA21" s="53"/>
      <c r="AB21" s="53"/>
      <c r="AC21" s="54"/>
      <c r="AD21" s="67"/>
      <c r="AE21" s="68"/>
      <c r="AF21" s="52"/>
      <c r="AG21" s="73"/>
      <c r="AH21" s="73"/>
      <c r="AI21" s="73"/>
      <c r="AJ21" s="86"/>
      <c r="AK21" s="26"/>
      <c r="AL21" s="52"/>
      <c r="AM21" s="53"/>
      <c r="AN21" s="53"/>
      <c r="AO21" s="53"/>
      <c r="AP21" s="53"/>
      <c r="AQ21" s="53"/>
      <c r="AR21" s="53"/>
      <c r="AS21" s="53"/>
      <c r="AT21" s="71"/>
      <c r="AX21" s="5" t="s">
        <v>69</v>
      </c>
      <c r="AY21" s="6">
        <f>SUM(Workbook!C112:C118)</f>
        <v>509</v>
      </c>
      <c r="AZ21" s="6">
        <f>SUM(Workbook!D112:D118)</f>
        <v>124</v>
      </c>
      <c r="BA21" s="6">
        <f>SUM(Workbook!E112:E118)</f>
        <v>114</v>
      </c>
      <c r="BB21" s="6">
        <f>SUM(Workbook!F112:F118)</f>
        <v>34</v>
      </c>
      <c r="BC21" s="17">
        <f t="shared" si="0"/>
        <v>0.27419354838709675</v>
      </c>
      <c r="BD21" s="20">
        <f>AVERAGE(Workbook!H112:H118)</f>
        <v>1.9022237070174211E-3</v>
      </c>
      <c r="BE21" s="75">
        <f>AVERAGE(Workbook!I112:I118)</f>
        <v>0.20539804521767119</v>
      </c>
      <c r="BF21" s="6">
        <f>SUM(Workbook!J112:J118)</f>
        <v>30</v>
      </c>
      <c r="BG21" s="6">
        <f>SUM(Workbook!K112:K118)</f>
        <v>53</v>
      </c>
      <c r="BH21" s="6">
        <f>SUM(Workbook!L112:L118)</f>
        <v>27</v>
      </c>
      <c r="BI21" s="6">
        <f>SUM(Workbook!M112:M118)</f>
        <v>39</v>
      </c>
      <c r="BJ21" s="6">
        <f>SUM(Workbook!N112:N118)</f>
        <v>9</v>
      </c>
      <c r="BK21" s="10">
        <f>SUM(Workbook!O112:O118)</f>
        <v>0</v>
      </c>
      <c r="BL21" s="8">
        <f>SUM(Workbook!P112:P118)</f>
        <v>66</v>
      </c>
      <c r="BM21" s="8">
        <f>SUM(Workbook!Q112:Q118)</f>
        <v>2</v>
      </c>
      <c r="BN21" s="8">
        <f>SUM(Workbook!R112:R118)</f>
        <v>29</v>
      </c>
      <c r="BO21" s="8">
        <f>SUM(Workbook!S112:S118)</f>
        <v>0</v>
      </c>
      <c r="BP21" s="8">
        <f>SUM(Workbook!T112:T118)</f>
        <v>0</v>
      </c>
      <c r="BQ21" s="8">
        <f>SUM(Workbook!U112:U118)</f>
        <v>0</v>
      </c>
      <c r="BR21" s="8">
        <f>SUM(Workbook!V112:V118)</f>
        <v>0</v>
      </c>
      <c r="BS21" s="8">
        <f>SUM(Workbook!W112:W118)</f>
        <v>15</v>
      </c>
      <c r="BT21" s="8">
        <f>SUM(Workbook!X112:X118)</f>
        <v>2</v>
      </c>
      <c r="BU21" s="6">
        <f>SUM(Workbook!Y112:Y118)</f>
        <v>298</v>
      </c>
      <c r="BV21" s="6">
        <f>SUM(Workbook!Z112:Z118)</f>
        <v>90</v>
      </c>
      <c r="BW21" s="6">
        <f>SUM(Workbook!AA112:AA118)</f>
        <v>86</v>
      </c>
      <c r="BX21" s="6">
        <f>SUM(Workbook!AB112:AB118)</f>
        <v>18</v>
      </c>
      <c r="BY21" s="17">
        <f t="shared" si="1"/>
        <v>0.2</v>
      </c>
      <c r="BZ21" s="20">
        <f>AVERAGE(Workbook!AD112:AD118)</f>
        <v>1.1523035139981918E-3</v>
      </c>
      <c r="CA21" s="75">
        <f>AVERAGE(Workbook!AE112:AE118)</f>
        <v>0.10599239695878351</v>
      </c>
      <c r="CB21" s="6">
        <f>SUM(Workbook!AF112:AF118)</f>
        <v>22</v>
      </c>
      <c r="CC21" s="6">
        <f>SUM(Workbook!AG112:AG118)</f>
        <v>30</v>
      </c>
      <c r="CD21" s="6">
        <f>SUM(Workbook!AH112:AH118)</f>
        <v>20</v>
      </c>
      <c r="CE21" s="6">
        <f>SUM(Workbook!AI112:AI118)</f>
        <v>28</v>
      </c>
      <c r="CF21" s="6">
        <f>SUM(Workbook!AJ112:AJ118)</f>
        <v>0</v>
      </c>
      <c r="CG21" s="10">
        <f>SUM(Workbook!AK112:AK118)</f>
        <v>0</v>
      </c>
      <c r="CH21" s="8">
        <f>SUM(Workbook!AL112:AL118)</f>
        <v>44</v>
      </c>
      <c r="CI21" s="8">
        <f>SUM(Workbook!AM112:AM118)</f>
        <v>5</v>
      </c>
      <c r="CJ21" s="8">
        <f>SUM(Workbook!AN112:AN118)</f>
        <v>35</v>
      </c>
      <c r="CK21" s="8">
        <f>SUM(Workbook!AO112:AO118)</f>
        <v>0</v>
      </c>
      <c r="CL21" s="8">
        <f>SUM(Workbook!AP112:AP118)</f>
        <v>0</v>
      </c>
      <c r="CM21" s="8">
        <f>SUM(Workbook!AQ112:AQ118)</f>
        <v>0</v>
      </c>
      <c r="CN21" s="8">
        <f>SUM(Workbook!AR112:AR118)</f>
        <v>0</v>
      </c>
      <c r="CO21" s="8">
        <f>SUM(Workbook!AS112:AS118)</f>
        <v>0</v>
      </c>
      <c r="CP21" s="8">
        <f>SUM(Workbook!AT112:AT118)</f>
        <v>2</v>
      </c>
      <c r="CT21" s="5" t="s">
        <v>86</v>
      </c>
      <c r="CU21" s="6">
        <f>SUM(C492:C522)</f>
        <v>0</v>
      </c>
      <c r="CV21" s="6">
        <f>SUM(D492:D522)</f>
        <v>0</v>
      </c>
      <c r="CW21" s="6">
        <f>SUM(E492:E522)</f>
        <v>0</v>
      </c>
      <c r="CX21" s="6">
        <f>SUM(F492:F522)</f>
        <v>0</v>
      </c>
      <c r="CY21" s="17">
        <f t="shared" si="2"/>
        <v>0</v>
      </c>
      <c r="CZ21" s="6" t="e">
        <f>AVERAGE(H492:H522)</f>
        <v>#DIV/0!</v>
      </c>
      <c r="DA21" s="6" t="e">
        <f>AVERAGE(I492:I522)</f>
        <v>#DIV/0!</v>
      </c>
      <c r="DB21" s="6">
        <f t="shared" ref="DB21:DT21" si="36">SUM(J492:J522)</f>
        <v>0</v>
      </c>
      <c r="DC21" s="6">
        <f t="shared" si="36"/>
        <v>0</v>
      </c>
      <c r="DD21" s="6">
        <f t="shared" si="36"/>
        <v>0</v>
      </c>
      <c r="DE21" s="6">
        <f t="shared" si="36"/>
        <v>0</v>
      </c>
      <c r="DF21" s="6">
        <f t="shared" si="36"/>
        <v>0</v>
      </c>
      <c r="DG21" s="10">
        <f t="shared" si="36"/>
        <v>0</v>
      </c>
      <c r="DH21" s="6">
        <f t="shared" si="36"/>
        <v>0</v>
      </c>
      <c r="DI21" s="6">
        <f t="shared" si="36"/>
        <v>0</v>
      </c>
      <c r="DJ21" s="6">
        <f t="shared" si="36"/>
        <v>0</v>
      </c>
      <c r="DK21" s="6">
        <f t="shared" si="36"/>
        <v>0</v>
      </c>
      <c r="DL21" s="6">
        <f t="shared" si="36"/>
        <v>0</v>
      </c>
      <c r="DM21" s="6">
        <f t="shared" si="36"/>
        <v>0</v>
      </c>
      <c r="DN21" s="6">
        <f t="shared" si="36"/>
        <v>0</v>
      </c>
      <c r="DO21" s="6">
        <f t="shared" si="36"/>
        <v>0</v>
      </c>
      <c r="DP21" s="6">
        <f t="shared" si="36"/>
        <v>0</v>
      </c>
      <c r="DQ21" s="6">
        <f t="shared" si="36"/>
        <v>0</v>
      </c>
      <c r="DR21" s="6">
        <f t="shared" si="36"/>
        <v>0</v>
      </c>
      <c r="DS21" s="6">
        <f t="shared" si="36"/>
        <v>0</v>
      </c>
      <c r="DT21" s="6">
        <f t="shared" si="36"/>
        <v>0</v>
      </c>
      <c r="DU21" s="17">
        <f t="shared" si="4"/>
        <v>0</v>
      </c>
      <c r="DV21" s="6" t="e">
        <f>AVERAGE(AD492:AD522)</f>
        <v>#DIV/0!</v>
      </c>
      <c r="DW21" s="6" t="e">
        <f>AVERAGE(AE492:AE522)</f>
        <v>#DIV/0!</v>
      </c>
      <c r="DX21" s="6">
        <f t="shared" ref="DX21:EL21" si="37">SUM(AF492:AF522)</f>
        <v>0</v>
      </c>
      <c r="DY21" s="6">
        <f t="shared" si="37"/>
        <v>0</v>
      </c>
      <c r="DZ21" s="6">
        <f t="shared" si="37"/>
        <v>0</v>
      </c>
      <c r="EA21" s="6">
        <f t="shared" si="37"/>
        <v>0</v>
      </c>
      <c r="EB21" s="6">
        <f t="shared" si="37"/>
        <v>0</v>
      </c>
      <c r="EC21" s="10">
        <f t="shared" si="37"/>
        <v>0</v>
      </c>
      <c r="ED21" s="6">
        <f t="shared" si="37"/>
        <v>0</v>
      </c>
      <c r="EE21" s="6">
        <f t="shared" si="37"/>
        <v>0</v>
      </c>
      <c r="EF21" s="6">
        <f t="shared" si="37"/>
        <v>0</v>
      </c>
      <c r="EG21" s="6">
        <f t="shared" si="37"/>
        <v>0</v>
      </c>
      <c r="EH21" s="6">
        <f t="shared" si="37"/>
        <v>0</v>
      </c>
      <c r="EI21" s="6">
        <f t="shared" si="37"/>
        <v>0</v>
      </c>
      <c r="EJ21" s="6">
        <f t="shared" si="37"/>
        <v>0</v>
      </c>
      <c r="EK21" s="6">
        <f t="shared" si="37"/>
        <v>0</v>
      </c>
      <c r="EL21" s="6">
        <f t="shared" si="37"/>
        <v>0</v>
      </c>
    </row>
    <row r="22" spans="2:142" x14ac:dyDescent="0.3">
      <c r="B22" s="69">
        <v>41869</v>
      </c>
      <c r="C22" s="6"/>
      <c r="D22" s="6"/>
      <c r="E22" s="6"/>
      <c r="F22" s="6"/>
      <c r="G22" s="17"/>
      <c r="H22" s="50"/>
      <c r="I22" s="56"/>
      <c r="J22" s="55"/>
      <c r="K22" s="8"/>
      <c r="L22" s="8"/>
      <c r="M22" s="8"/>
      <c r="N22" s="84"/>
      <c r="O22" s="10"/>
      <c r="P22" s="55"/>
      <c r="Q22" s="6"/>
      <c r="R22" s="6"/>
      <c r="S22" s="6"/>
      <c r="T22" s="6"/>
      <c r="U22" s="6"/>
      <c r="V22" s="6"/>
      <c r="W22" s="6"/>
      <c r="X22" s="72"/>
      <c r="Y22" s="6"/>
      <c r="Z22" s="6"/>
      <c r="AA22" s="6"/>
      <c r="AB22" s="6"/>
      <c r="AC22" s="17"/>
      <c r="AD22" s="50"/>
      <c r="AE22" s="56"/>
      <c r="AF22" s="55"/>
      <c r="AG22" s="8"/>
      <c r="AH22" s="8"/>
      <c r="AI22" s="8"/>
      <c r="AJ22" s="84"/>
      <c r="AK22" s="10"/>
      <c r="AL22" s="55"/>
      <c r="AM22" s="6"/>
      <c r="AN22" s="6"/>
      <c r="AO22" s="6"/>
      <c r="AP22" s="6"/>
      <c r="AQ22" s="6"/>
      <c r="AR22" s="6"/>
      <c r="AS22" s="6"/>
      <c r="AT22" s="72"/>
      <c r="AX22" s="5" t="s">
        <v>70</v>
      </c>
      <c r="AY22" s="6">
        <f>SUM(Workbook!C119:C125)</f>
        <v>572</v>
      </c>
      <c r="AZ22" s="6">
        <f>SUM(Workbook!D119:D125)</f>
        <v>121</v>
      </c>
      <c r="BA22" s="6">
        <f>SUM(Workbook!E119:E125)</f>
        <v>114</v>
      </c>
      <c r="BB22" s="6">
        <f>SUM(Workbook!F119:F125)</f>
        <v>40</v>
      </c>
      <c r="BC22" s="17">
        <f t="shared" si="0"/>
        <v>0.33057851239669422</v>
      </c>
      <c r="BD22" s="20">
        <f>AVERAGE(Workbook!H119:H125)</f>
        <v>2.9193790605827642E-3</v>
      </c>
      <c r="BE22" s="75">
        <f>AVERAGE(Workbook!I119:I125)</f>
        <v>0.16457193600050743</v>
      </c>
      <c r="BF22" s="6">
        <f>SUM(Workbook!J119:J125)</f>
        <v>35</v>
      </c>
      <c r="BG22" s="6">
        <f>SUM(Workbook!K119:K125)</f>
        <v>37</v>
      </c>
      <c r="BH22" s="6">
        <f>SUM(Workbook!L119:L125)</f>
        <v>37</v>
      </c>
      <c r="BI22" s="6">
        <f>SUM(Workbook!M119:M125)</f>
        <v>48</v>
      </c>
      <c r="BJ22" s="6">
        <f>SUM(Workbook!N119:N125)</f>
        <v>16</v>
      </c>
      <c r="BK22" s="10">
        <f>SUM(Workbook!O119:O125)</f>
        <v>0</v>
      </c>
      <c r="BL22" s="8">
        <f>SUM(Workbook!P119:P125)</f>
        <v>71</v>
      </c>
      <c r="BM22" s="8">
        <f>SUM(Workbook!Q119:Q125)</f>
        <v>4</v>
      </c>
      <c r="BN22" s="8">
        <f>SUM(Workbook!R119:R125)</f>
        <v>24</v>
      </c>
      <c r="BO22" s="8">
        <f>SUM(Workbook!S119:S125)</f>
        <v>0</v>
      </c>
      <c r="BP22" s="8">
        <f>SUM(Workbook!T119:T125)</f>
        <v>0</v>
      </c>
      <c r="BQ22" s="8">
        <f>SUM(Workbook!U119:U125)</f>
        <v>0</v>
      </c>
      <c r="BR22" s="8">
        <f>SUM(Workbook!V119:V125)</f>
        <v>1</v>
      </c>
      <c r="BS22" s="8">
        <f>SUM(Workbook!W119:W125)</f>
        <v>12</v>
      </c>
      <c r="BT22" s="8">
        <f>SUM(Workbook!X119:X125)</f>
        <v>2</v>
      </c>
      <c r="BU22" s="6">
        <f>SUM(Workbook!Y119:Y125)</f>
        <v>452</v>
      </c>
      <c r="BV22" s="6">
        <f>SUM(Workbook!Z119:Z125)</f>
        <v>132</v>
      </c>
      <c r="BW22" s="6">
        <f>SUM(Workbook!AA119:AA125)</f>
        <v>129</v>
      </c>
      <c r="BX22" s="6">
        <f>SUM(Workbook!AB119:AB125)</f>
        <v>29</v>
      </c>
      <c r="BY22" s="17">
        <f t="shared" si="1"/>
        <v>0.2196969696969697</v>
      </c>
      <c r="BZ22" s="20">
        <f>AVERAGE(Workbook!AD119:AD125)</f>
        <v>1.1345182706897683E-3</v>
      </c>
      <c r="CA22" s="75">
        <f>AVERAGE(Workbook!AE119:AE125)</f>
        <v>6.1644635557679017E-2</v>
      </c>
      <c r="CB22" s="6">
        <f>SUM(Workbook!AF119:AF125)</f>
        <v>39</v>
      </c>
      <c r="CC22" s="6">
        <f>SUM(Workbook!AG119:AG125)</f>
        <v>45</v>
      </c>
      <c r="CD22" s="6">
        <f>SUM(Workbook!AH119:AH125)</f>
        <v>21</v>
      </c>
      <c r="CE22" s="6">
        <f>SUM(Workbook!AI119:AI125)</f>
        <v>54</v>
      </c>
      <c r="CF22" s="6">
        <f>SUM(Workbook!AJ119:AJ125)</f>
        <v>0</v>
      </c>
      <c r="CG22" s="10">
        <f>SUM(Workbook!AK119:AK125)</f>
        <v>0</v>
      </c>
      <c r="CH22" s="8">
        <f>SUM(Workbook!AL119:AL125)</f>
        <v>47</v>
      </c>
      <c r="CI22" s="8">
        <f>SUM(Workbook!AM119:AM125)</f>
        <v>15</v>
      </c>
      <c r="CJ22" s="8">
        <f>SUM(Workbook!AN119:AN125)</f>
        <v>56</v>
      </c>
      <c r="CK22" s="8">
        <f>SUM(Workbook!AO119:AO125)</f>
        <v>0</v>
      </c>
      <c r="CL22" s="8">
        <f>SUM(Workbook!AP119:AP125)</f>
        <v>0</v>
      </c>
      <c r="CM22" s="8">
        <f>SUM(Workbook!AQ119:AQ125)</f>
        <v>0</v>
      </c>
      <c r="CN22" s="8">
        <f>SUM(Workbook!AR119:AR125)</f>
        <v>1</v>
      </c>
      <c r="CO22" s="8">
        <f>SUM(Workbook!AS119:AS125)</f>
        <v>0</v>
      </c>
      <c r="CP22" s="8">
        <f>SUM(Workbook!AT119:AT125)</f>
        <v>10</v>
      </c>
    </row>
    <row r="23" spans="2:142" x14ac:dyDescent="0.3">
      <c r="B23" s="69">
        <v>41870</v>
      </c>
      <c r="C23" s="6"/>
      <c r="D23" s="6"/>
      <c r="E23" s="6"/>
      <c r="F23" s="6"/>
      <c r="G23" s="17"/>
      <c r="H23" s="50"/>
      <c r="I23" s="56"/>
      <c r="J23" s="55"/>
      <c r="K23" s="8"/>
      <c r="L23" s="8"/>
      <c r="M23" s="8"/>
      <c r="N23" s="84"/>
      <c r="O23" s="10"/>
      <c r="P23" s="55"/>
      <c r="Q23" s="6"/>
      <c r="R23" s="6"/>
      <c r="S23" s="6"/>
      <c r="T23" s="6"/>
      <c r="U23" s="6"/>
      <c r="V23" s="6"/>
      <c r="W23" s="6"/>
      <c r="X23" s="72"/>
      <c r="Y23" s="6"/>
      <c r="Z23" s="6"/>
      <c r="AA23" s="6"/>
      <c r="AB23" s="6"/>
      <c r="AC23" s="17"/>
      <c r="AD23" s="50"/>
      <c r="AE23" s="56"/>
      <c r="AF23" s="55"/>
      <c r="AG23" s="8"/>
      <c r="AH23" s="8"/>
      <c r="AI23" s="8"/>
      <c r="AJ23" s="84"/>
      <c r="AK23" s="10"/>
      <c r="AL23" s="55"/>
      <c r="AM23" s="6"/>
      <c r="AN23" s="6"/>
      <c r="AO23" s="6"/>
      <c r="AP23" s="6"/>
      <c r="AQ23" s="6"/>
      <c r="AR23" s="6"/>
      <c r="AS23" s="6"/>
      <c r="AT23" s="72"/>
      <c r="AX23" s="5" t="s">
        <v>71</v>
      </c>
      <c r="AY23" s="6">
        <f>SUM(Workbook!C126:C132)</f>
        <v>562</v>
      </c>
      <c r="AZ23" s="6">
        <f>SUM(Workbook!D126:D132)</f>
        <v>142</v>
      </c>
      <c r="BA23" s="6">
        <f>SUM(Workbook!E126:E132)</f>
        <v>134</v>
      </c>
      <c r="BB23" s="6">
        <f>SUM(Workbook!F126:F132)</f>
        <v>38</v>
      </c>
      <c r="BC23" s="17">
        <f t="shared" si="0"/>
        <v>0.26760563380281688</v>
      </c>
      <c r="BD23" s="20">
        <f>AVERAGE(Workbook!H126:H132)</f>
        <v>2.3030767237360483E-3</v>
      </c>
      <c r="BE23" s="75">
        <f>AVERAGE(Workbook!I126:I132)</f>
        <v>0.15585642427747701</v>
      </c>
      <c r="BF23" s="6">
        <f>SUM(Workbook!J126:J132)</f>
        <v>35</v>
      </c>
      <c r="BG23" s="6">
        <f>SUM(Workbook!K126:K132)</f>
        <v>64</v>
      </c>
      <c r="BH23" s="6">
        <f>SUM(Workbook!L126:L132)</f>
        <v>26</v>
      </c>
      <c r="BI23" s="6">
        <f>SUM(Workbook!M126:M132)</f>
        <v>45</v>
      </c>
      <c r="BJ23" s="6">
        <f>SUM(Workbook!N126:N132)</f>
        <v>12</v>
      </c>
      <c r="BK23" s="10">
        <f>SUM(Workbook!O126:O132)</f>
        <v>0</v>
      </c>
      <c r="BL23" s="8">
        <f>SUM(Workbook!P126:P132)</f>
        <v>85</v>
      </c>
      <c r="BM23" s="8">
        <f>SUM(Workbook!Q126:Q132)</f>
        <v>4</v>
      </c>
      <c r="BN23" s="8">
        <f>SUM(Workbook!R126:R132)</f>
        <v>30</v>
      </c>
      <c r="BO23" s="8">
        <f>SUM(Workbook!S126:S132)</f>
        <v>0</v>
      </c>
      <c r="BP23" s="8">
        <f>SUM(Workbook!T126:T132)</f>
        <v>0</v>
      </c>
      <c r="BQ23" s="8">
        <f>SUM(Workbook!U126:U132)</f>
        <v>0</v>
      </c>
      <c r="BR23" s="8">
        <f>SUM(Workbook!V126:V132)</f>
        <v>0</v>
      </c>
      <c r="BS23" s="8">
        <f>SUM(Workbook!W126:W132)</f>
        <v>13</v>
      </c>
      <c r="BT23" s="8">
        <f>SUM(Workbook!X126:X132)</f>
        <v>2</v>
      </c>
      <c r="BU23" s="6">
        <f>SUM(Workbook!Y126:Y132)</f>
        <v>678</v>
      </c>
      <c r="BV23" s="6">
        <f>SUM(Workbook!Z126:Z132)</f>
        <v>162</v>
      </c>
      <c r="BW23" s="6">
        <f>SUM(Workbook!AA126:AA132)</f>
        <v>155</v>
      </c>
      <c r="BX23" s="6">
        <f>SUM(Workbook!AB126:AB132)</f>
        <v>40</v>
      </c>
      <c r="BY23" s="17">
        <f t="shared" si="1"/>
        <v>0.24691358024691357</v>
      </c>
      <c r="BZ23" s="20">
        <f>AVERAGE(Workbook!AD126:AD132)</f>
        <v>1.594514137298301E-3</v>
      </c>
      <c r="CA23" s="75">
        <f>AVERAGE(Workbook!AE126:AE132)</f>
        <v>5.4196314541142106E-2</v>
      </c>
      <c r="CB23" s="6">
        <f>SUM(Workbook!AF126:AF132)</f>
        <v>39</v>
      </c>
      <c r="CC23" s="6">
        <f>SUM(Workbook!AG126:AG132)</f>
        <v>67</v>
      </c>
      <c r="CD23" s="6">
        <f>SUM(Workbook!AH126:AH132)</f>
        <v>39</v>
      </c>
      <c r="CE23" s="6">
        <f>SUM(Workbook!AI126:AI132)</f>
        <v>69</v>
      </c>
      <c r="CF23" s="6">
        <f>SUM(Workbook!AJ126:AJ132)</f>
        <v>0</v>
      </c>
      <c r="CG23" s="10">
        <f>SUM(Workbook!AK126:AK132)</f>
        <v>0</v>
      </c>
      <c r="CH23" s="8">
        <f>SUM(Workbook!AL126:AL132)</f>
        <v>78</v>
      </c>
      <c r="CI23" s="8">
        <f>SUM(Workbook!AM126:AM132)</f>
        <v>13</v>
      </c>
      <c r="CJ23" s="8">
        <f>SUM(Workbook!AN126:AN132)</f>
        <v>52</v>
      </c>
      <c r="CK23" s="8">
        <f>SUM(Workbook!AO126:AO132)</f>
        <v>0</v>
      </c>
      <c r="CL23" s="8">
        <f>SUM(Workbook!AP126:AP132)</f>
        <v>0</v>
      </c>
      <c r="CM23" s="8">
        <f>SUM(Workbook!AQ126:AQ132)</f>
        <v>0</v>
      </c>
      <c r="CN23" s="8">
        <f>SUM(Workbook!AR126:AR132)</f>
        <v>0</v>
      </c>
      <c r="CO23" s="8">
        <f>SUM(Workbook!AS126:AS132)</f>
        <v>2</v>
      </c>
      <c r="CP23" s="8">
        <f>SUM(Workbook!AT126:AT132)</f>
        <v>10</v>
      </c>
    </row>
    <row r="24" spans="2:142" x14ac:dyDescent="0.3">
      <c r="B24" s="69">
        <v>41871</v>
      </c>
      <c r="C24" s="6"/>
      <c r="D24" s="6"/>
      <c r="E24" s="6"/>
      <c r="F24" s="6"/>
      <c r="G24" s="17"/>
      <c r="H24" s="50"/>
      <c r="I24" s="56"/>
      <c r="J24" s="55"/>
      <c r="K24" s="8"/>
      <c r="L24" s="8"/>
      <c r="M24" s="8"/>
      <c r="N24" s="84"/>
      <c r="O24" s="10"/>
      <c r="P24" s="55"/>
      <c r="Q24" s="6"/>
      <c r="R24" s="6"/>
      <c r="S24" s="6"/>
      <c r="T24" s="6"/>
      <c r="U24" s="6"/>
      <c r="V24" s="6"/>
      <c r="W24" s="6"/>
      <c r="X24" s="72"/>
      <c r="Y24" s="6"/>
      <c r="Z24" s="6"/>
      <c r="AA24" s="6"/>
      <c r="AB24" s="6"/>
      <c r="AC24" s="17"/>
      <c r="AD24" s="50"/>
      <c r="AE24" s="56"/>
      <c r="AF24" s="55"/>
      <c r="AG24" s="8"/>
      <c r="AH24" s="8"/>
      <c r="AI24" s="8"/>
      <c r="AJ24" s="84"/>
      <c r="AK24" s="10"/>
      <c r="AL24" s="55"/>
      <c r="AM24" s="6"/>
      <c r="AN24" s="6"/>
      <c r="AO24" s="6"/>
      <c r="AP24" s="6"/>
      <c r="AQ24" s="6"/>
      <c r="AR24" s="6"/>
      <c r="AS24" s="6"/>
      <c r="AT24" s="72"/>
      <c r="AX24" s="5" t="s">
        <v>72</v>
      </c>
      <c r="AY24" s="6">
        <f>SUM(Workbook!C133:C139)</f>
        <v>568</v>
      </c>
      <c r="AZ24" s="6">
        <f>SUM(Workbook!D133:D139)</f>
        <v>136</v>
      </c>
      <c r="BA24" s="6">
        <f>SUM(Workbook!E133:E139)</f>
        <v>129</v>
      </c>
      <c r="BB24" s="6">
        <f>SUM(Workbook!F133:F139)</f>
        <v>31</v>
      </c>
      <c r="BC24" s="17">
        <f t="shared" si="0"/>
        <v>0.22794117647058823</v>
      </c>
      <c r="BD24" s="20">
        <f>AVERAGE(Workbook!H133:H139)</f>
        <v>2.1846319511250067E-3</v>
      </c>
      <c r="BE24" s="75">
        <f>AVERAGE(Workbook!I133:I139)</f>
        <v>0.14022366522366528</v>
      </c>
      <c r="BF24" s="6">
        <f>SUM(Workbook!J133:J139)</f>
        <v>38</v>
      </c>
      <c r="BG24" s="6">
        <f>SUM(Workbook!K133:K139)</f>
        <v>48</v>
      </c>
      <c r="BH24" s="6">
        <f>SUM(Workbook!L133:L139)</f>
        <v>32</v>
      </c>
      <c r="BI24" s="6">
        <f>SUM(Workbook!M133:M139)</f>
        <v>53</v>
      </c>
      <c r="BJ24" s="6">
        <f>SUM(Workbook!N133:N139)</f>
        <v>6</v>
      </c>
      <c r="BK24" s="10">
        <f>SUM(Workbook!O133:O139)</f>
        <v>0</v>
      </c>
      <c r="BL24" s="8">
        <f>SUM(Workbook!P133:P139)</f>
        <v>89</v>
      </c>
      <c r="BM24" s="8">
        <f>SUM(Workbook!Q133:Q139)</f>
        <v>-1</v>
      </c>
      <c r="BN24" s="8">
        <f>SUM(Workbook!R133:R139)</f>
        <v>23</v>
      </c>
      <c r="BO24" s="8">
        <f>SUM(Workbook!S133:S139)</f>
        <v>0</v>
      </c>
      <c r="BP24" s="8">
        <f>SUM(Workbook!T133:T139)</f>
        <v>0</v>
      </c>
      <c r="BQ24" s="8">
        <f>SUM(Workbook!U133:U139)</f>
        <v>0</v>
      </c>
      <c r="BR24" s="8">
        <f>SUM(Workbook!V133:V139)</f>
        <v>0</v>
      </c>
      <c r="BS24" s="8">
        <f>SUM(Workbook!W133:W139)</f>
        <v>14</v>
      </c>
      <c r="BT24" s="8">
        <f>SUM(Workbook!X133:X139)</f>
        <v>4</v>
      </c>
      <c r="BU24" s="6">
        <f>SUM(Workbook!Y133:Y139)</f>
        <v>343</v>
      </c>
      <c r="BV24" s="6">
        <f>SUM(Workbook!Z133:Z139)</f>
        <v>86</v>
      </c>
      <c r="BW24" s="6">
        <f>SUM(Workbook!AA133:AA139)</f>
        <v>86</v>
      </c>
      <c r="BX24" s="6">
        <f>SUM(Workbook!AB133:AB139)</f>
        <v>23</v>
      </c>
      <c r="BY24" s="17">
        <f t="shared" si="1"/>
        <v>0.26744186046511625</v>
      </c>
      <c r="BZ24" s="20">
        <f>AVERAGE(Workbook!AD133:AD139)</f>
        <v>1.9541460001986318E-3</v>
      </c>
      <c r="CA24" s="75">
        <f>AVERAGE(Workbook!AE133:AE139)</f>
        <v>4.4799498746867186E-2</v>
      </c>
      <c r="CB24" s="6">
        <f>SUM(Workbook!AF133:AF139)</f>
        <v>24</v>
      </c>
      <c r="CC24" s="6">
        <f>SUM(Workbook!AG133:AG139)</f>
        <v>30</v>
      </c>
      <c r="CD24" s="6">
        <f>SUM(Workbook!AH133:AH139)</f>
        <v>14</v>
      </c>
      <c r="CE24" s="6">
        <f>SUM(Workbook!AI133:AI139)</f>
        <v>34</v>
      </c>
      <c r="CF24" s="6">
        <f>SUM(Workbook!AJ133:AJ139)</f>
        <v>0</v>
      </c>
      <c r="CG24" s="10">
        <f>SUM(Workbook!AK133:AK139)</f>
        <v>0</v>
      </c>
      <c r="CH24" s="8">
        <f>SUM(Workbook!AL133:AL139)</f>
        <v>38</v>
      </c>
      <c r="CI24" s="8">
        <f>SUM(Workbook!AM133:AM139)</f>
        <v>7</v>
      </c>
      <c r="CJ24" s="8">
        <f>SUM(Workbook!AN133:AN139)</f>
        <v>36</v>
      </c>
      <c r="CK24" s="8">
        <f>SUM(Workbook!AO133:AO139)</f>
        <v>0</v>
      </c>
      <c r="CL24" s="8">
        <f>SUM(Workbook!AP133:AP139)</f>
        <v>0</v>
      </c>
      <c r="CM24" s="8">
        <f>SUM(Workbook!AQ133:AQ139)</f>
        <v>0</v>
      </c>
      <c r="CN24" s="8">
        <f>SUM(Workbook!AR133:AR139)</f>
        <v>0</v>
      </c>
      <c r="CO24" s="8">
        <f>SUM(Workbook!AS133:AS139)</f>
        <v>1</v>
      </c>
      <c r="CP24" s="8">
        <f>SUM(Workbook!AT133:AT139)</f>
        <v>4</v>
      </c>
    </row>
    <row r="25" spans="2:142" x14ac:dyDescent="0.3">
      <c r="B25" s="69">
        <v>41872</v>
      </c>
      <c r="C25" s="6"/>
      <c r="D25" s="6"/>
      <c r="E25" s="6"/>
      <c r="F25" s="6"/>
      <c r="G25" s="17"/>
      <c r="H25" s="50"/>
      <c r="I25" s="56"/>
      <c r="J25" s="55"/>
      <c r="K25" s="8"/>
      <c r="L25" s="8"/>
      <c r="M25" s="8"/>
      <c r="N25" s="84"/>
      <c r="O25" s="10"/>
      <c r="P25" s="55"/>
      <c r="Q25" s="6"/>
      <c r="R25" s="6"/>
      <c r="S25" s="6"/>
      <c r="T25" s="6"/>
      <c r="U25" s="6"/>
      <c r="V25" s="6"/>
      <c r="W25" s="6"/>
      <c r="X25" s="72"/>
      <c r="Y25" s="6"/>
      <c r="Z25" s="6"/>
      <c r="AA25" s="6"/>
      <c r="AB25" s="6"/>
      <c r="AC25" s="17"/>
      <c r="AD25" s="50"/>
      <c r="AE25" s="56"/>
      <c r="AF25" s="55"/>
      <c r="AG25" s="8"/>
      <c r="AH25" s="8"/>
      <c r="AI25" s="8"/>
      <c r="AJ25" s="84"/>
      <c r="AK25" s="10"/>
      <c r="AL25" s="55"/>
      <c r="AM25" s="6"/>
      <c r="AN25" s="6"/>
      <c r="AO25" s="6"/>
      <c r="AP25" s="6"/>
      <c r="AQ25" s="6"/>
      <c r="AR25" s="6"/>
      <c r="AS25" s="6"/>
      <c r="AT25" s="72"/>
      <c r="AX25" s="5" t="s">
        <v>73</v>
      </c>
      <c r="AY25" s="6">
        <f>SUM(Workbook!C140:C146)</f>
        <v>403</v>
      </c>
      <c r="AZ25" s="6">
        <f>SUM(Workbook!D140:D146)</f>
        <v>98</v>
      </c>
      <c r="BA25" s="6">
        <f>SUM(Workbook!E140:E146)</f>
        <v>97</v>
      </c>
      <c r="BB25" s="6">
        <f>SUM(Workbook!F140:F146)</f>
        <v>19</v>
      </c>
      <c r="BC25" s="17">
        <f t="shared" si="0"/>
        <v>0.19387755102040816</v>
      </c>
      <c r="BD25" s="20">
        <f>AVERAGE(Workbook!H140:H146)</f>
        <v>1.9101995852353287E-3</v>
      </c>
      <c r="BE25" s="75">
        <f>AVERAGE(Workbook!I140:I146)</f>
        <v>0.17531445911698013</v>
      </c>
      <c r="BF25" s="6">
        <f>SUM(Workbook!J140:J146)</f>
        <v>29</v>
      </c>
      <c r="BG25" s="6">
        <f>SUM(Workbook!K140:K146)</f>
        <v>36</v>
      </c>
      <c r="BH25" s="6">
        <f>SUM(Workbook!L140:L146)</f>
        <v>26</v>
      </c>
      <c r="BI25" s="6">
        <f>SUM(Workbook!M140:M146)</f>
        <v>35</v>
      </c>
      <c r="BJ25" s="6">
        <f>SUM(Workbook!N140:N146)</f>
        <v>10</v>
      </c>
      <c r="BK25" s="10">
        <f>SUM(Workbook!O140:O146)</f>
        <v>0</v>
      </c>
      <c r="BL25" s="8">
        <f>SUM(Workbook!P140:P146)</f>
        <v>70</v>
      </c>
      <c r="BM25" s="8">
        <f>SUM(Workbook!Q140:Q146)</f>
        <v>2</v>
      </c>
      <c r="BN25" s="8">
        <f>SUM(Workbook!R140:R146)</f>
        <v>19</v>
      </c>
      <c r="BO25" s="8">
        <f>SUM(Workbook!S140:S146)</f>
        <v>0</v>
      </c>
      <c r="BP25" s="8">
        <f>SUM(Workbook!T140:T146)</f>
        <v>0</v>
      </c>
      <c r="BQ25" s="8">
        <f>SUM(Workbook!U140:U146)</f>
        <v>0</v>
      </c>
      <c r="BR25" s="8">
        <f>SUM(Workbook!V140:V146)</f>
        <v>0</v>
      </c>
      <c r="BS25" s="8">
        <f>SUM(Workbook!W140:W146)</f>
        <v>4</v>
      </c>
      <c r="BT25" s="8">
        <f>SUM(Workbook!X140:X146)</f>
        <v>2</v>
      </c>
      <c r="BU25" s="6">
        <f>SUM(Workbook!Y140:Y146)</f>
        <v>307</v>
      </c>
      <c r="BV25" s="6">
        <f>SUM(Workbook!Z140:Z146)</f>
        <v>90</v>
      </c>
      <c r="BW25" s="6">
        <f>SUM(Workbook!AA140:AA146)</f>
        <v>89</v>
      </c>
      <c r="BX25" s="6">
        <f>SUM(Workbook!AB140:AB146)</f>
        <v>17</v>
      </c>
      <c r="BY25" s="17">
        <f t="shared" si="1"/>
        <v>0.18888888888888888</v>
      </c>
      <c r="BZ25" s="20">
        <f>AVERAGE(Workbook!AD140:AD146)</f>
        <v>1.1614628665719935E-3</v>
      </c>
      <c r="CA25" s="75">
        <f>AVERAGE(Workbook!AE140:AE146)</f>
        <v>6.1966604823747655E-2</v>
      </c>
      <c r="CB25" s="6">
        <f>SUM(Workbook!AF140:AF146)</f>
        <v>25</v>
      </c>
      <c r="CC25" s="6">
        <f>SUM(Workbook!AG140:AG146)</f>
        <v>35</v>
      </c>
      <c r="CD25" s="6">
        <f>SUM(Workbook!AH140:AH146)</f>
        <v>20</v>
      </c>
      <c r="CE25" s="6">
        <f>SUM(Workbook!AI140:AI146)</f>
        <v>31</v>
      </c>
      <c r="CF25" s="6">
        <f>SUM(Workbook!AJ140:AJ146)</f>
        <v>0</v>
      </c>
      <c r="CG25" s="10">
        <f>SUM(Workbook!AK140:AK146)</f>
        <v>0</v>
      </c>
      <c r="CH25" s="8">
        <f>SUM(Workbook!AL140:AL146)</f>
        <v>46</v>
      </c>
      <c r="CI25" s="8">
        <f>SUM(Workbook!AM140:AM146)</f>
        <v>13</v>
      </c>
      <c r="CJ25" s="8">
        <f>SUM(Workbook!AN140:AN146)</f>
        <v>25</v>
      </c>
      <c r="CK25" s="8">
        <f>SUM(Workbook!AO140:AO146)</f>
        <v>0</v>
      </c>
      <c r="CL25" s="8">
        <f>SUM(Workbook!AP140:AP146)</f>
        <v>0</v>
      </c>
      <c r="CM25" s="8">
        <f>SUM(Workbook!AQ140:AQ146)</f>
        <v>0</v>
      </c>
      <c r="CN25" s="8">
        <f>SUM(Workbook!AR140:AR146)</f>
        <v>1</v>
      </c>
      <c r="CO25" s="8">
        <f>SUM(Workbook!AS140:AS146)</f>
        <v>0</v>
      </c>
      <c r="CP25" s="8">
        <f>SUM(Workbook!AT140:AT146)</f>
        <v>4</v>
      </c>
    </row>
    <row r="26" spans="2:142" x14ac:dyDescent="0.3">
      <c r="B26" s="69">
        <v>41873</v>
      </c>
      <c r="C26" s="6"/>
      <c r="D26" s="6"/>
      <c r="E26" s="6"/>
      <c r="F26" s="6"/>
      <c r="G26" s="17"/>
      <c r="H26" s="50"/>
      <c r="I26" s="56"/>
      <c r="J26" s="55"/>
      <c r="K26" s="8"/>
      <c r="L26" s="8"/>
      <c r="M26" s="8"/>
      <c r="N26" s="84"/>
      <c r="O26" s="10"/>
      <c r="P26" s="55"/>
      <c r="Q26" s="6"/>
      <c r="R26" s="6"/>
      <c r="S26" s="6"/>
      <c r="T26" s="6"/>
      <c r="U26" s="6"/>
      <c r="V26" s="6"/>
      <c r="W26" s="6"/>
      <c r="X26" s="72"/>
      <c r="Y26" s="6"/>
      <c r="Z26" s="6"/>
      <c r="AA26" s="6"/>
      <c r="AB26" s="6"/>
      <c r="AC26" s="17"/>
      <c r="AD26" s="50"/>
      <c r="AE26" s="56"/>
      <c r="AF26" s="55"/>
      <c r="AG26" s="8"/>
      <c r="AH26" s="8"/>
      <c r="AI26" s="8"/>
      <c r="AJ26" s="84"/>
      <c r="AK26" s="10"/>
      <c r="AL26" s="55"/>
      <c r="AM26" s="6"/>
      <c r="AN26" s="6"/>
      <c r="AO26" s="6"/>
      <c r="AP26" s="6"/>
      <c r="AQ26" s="6"/>
      <c r="AR26" s="6"/>
      <c r="AS26" s="6"/>
      <c r="AT26" s="72"/>
      <c r="AX26" s="5" t="s">
        <v>74</v>
      </c>
      <c r="AY26" s="6">
        <f>SUM(Workbook!C147:C153)</f>
        <v>393</v>
      </c>
      <c r="AZ26" s="6">
        <f>SUM(Workbook!D147:D153)</f>
        <v>114</v>
      </c>
      <c r="BA26" s="6">
        <f>SUM(Workbook!E147:E153)</f>
        <v>108</v>
      </c>
      <c r="BB26" s="6">
        <f>SUM(Workbook!F147:F153)</f>
        <v>30</v>
      </c>
      <c r="BC26" s="17">
        <f t="shared" si="0"/>
        <v>0.26315789473684209</v>
      </c>
      <c r="BD26" s="20">
        <f>AVERAGE(Workbook!H147:H153)</f>
        <v>1.8887598179002239E-3</v>
      </c>
      <c r="BE26" s="75">
        <f>AVERAGE(Workbook!I147:I153)</f>
        <v>0.24924515260649713</v>
      </c>
      <c r="BF26" s="6">
        <f>SUM(Workbook!J147:J153)</f>
        <v>28</v>
      </c>
      <c r="BG26" s="6">
        <f>SUM(Workbook!K147:K153)</f>
        <v>39</v>
      </c>
      <c r="BH26" s="6">
        <f>SUM(Workbook!L147:L153)</f>
        <v>30</v>
      </c>
      <c r="BI26" s="6">
        <f>SUM(Workbook!M147:M153)</f>
        <v>31</v>
      </c>
      <c r="BJ26" s="6">
        <f>SUM(Workbook!N147:N153)</f>
        <v>2</v>
      </c>
      <c r="BK26" s="10">
        <f>SUM(Workbook!O147:O153)</f>
        <v>0</v>
      </c>
      <c r="BL26" s="8">
        <f>SUM(Workbook!P147:P153)</f>
        <v>68</v>
      </c>
      <c r="BM26" s="8">
        <f>SUM(Workbook!Q147:Q153)</f>
        <v>4</v>
      </c>
      <c r="BN26" s="8">
        <f>SUM(Workbook!R147:R153)</f>
        <v>23</v>
      </c>
      <c r="BO26" s="8">
        <f>SUM(Workbook!S147:S153)</f>
        <v>0</v>
      </c>
      <c r="BP26" s="8">
        <f>SUM(Workbook!T147:T153)</f>
        <v>0</v>
      </c>
      <c r="BQ26" s="8">
        <f>SUM(Workbook!U147:U153)</f>
        <v>0</v>
      </c>
      <c r="BR26" s="8">
        <f>SUM(Workbook!V147:V153)</f>
        <v>0</v>
      </c>
      <c r="BS26" s="8">
        <f>SUM(Workbook!W147:W153)</f>
        <v>11</v>
      </c>
      <c r="BT26" s="8">
        <f>SUM(Workbook!X147:X153)</f>
        <v>2</v>
      </c>
      <c r="BU26" s="6">
        <f>SUM(Workbook!Y147:Y153)</f>
        <v>288</v>
      </c>
      <c r="BV26" s="6">
        <f>SUM(Workbook!Z147:Z153)</f>
        <v>77</v>
      </c>
      <c r="BW26" s="6">
        <f>SUM(Workbook!AA147:AA153)</f>
        <v>75</v>
      </c>
      <c r="BX26" s="6">
        <f>SUM(Workbook!AB147:AB153)</f>
        <v>19</v>
      </c>
      <c r="BY26" s="17">
        <f t="shared" si="1"/>
        <v>0.24675324675324675</v>
      </c>
      <c r="BZ26" s="20">
        <f>AVERAGE(Workbook!AD147:AD153)</f>
        <v>1.575363064698382E-3</v>
      </c>
      <c r="CA26" s="75">
        <f>AVERAGE(Workbook!AE147:AE153)</f>
        <v>6.5271633128776013E-2</v>
      </c>
      <c r="CB26" s="6">
        <f>SUM(Workbook!AF147:AF153)</f>
        <v>25</v>
      </c>
      <c r="CC26" s="6">
        <f>SUM(Workbook!AG147:AG153)</f>
        <v>29</v>
      </c>
      <c r="CD26" s="6">
        <f>SUM(Workbook!AH147:AH153)</f>
        <v>15</v>
      </c>
      <c r="CE26" s="6">
        <f>SUM(Workbook!AI147:AI153)</f>
        <v>29</v>
      </c>
      <c r="CF26" s="6">
        <f>SUM(Workbook!AJ147:AJ153)</f>
        <v>0</v>
      </c>
      <c r="CG26" s="10">
        <f>SUM(Workbook!AK147:AK153)</f>
        <v>0</v>
      </c>
      <c r="CH26" s="8">
        <f>SUM(Workbook!AL147:AL153)</f>
        <v>37</v>
      </c>
      <c r="CI26" s="8">
        <f>SUM(Workbook!AM147:AM153)</f>
        <v>3</v>
      </c>
      <c r="CJ26" s="8">
        <f>SUM(Workbook!AN147:AN153)</f>
        <v>29</v>
      </c>
      <c r="CK26" s="8">
        <f>SUM(Workbook!AO147:AO153)</f>
        <v>0</v>
      </c>
      <c r="CL26" s="8">
        <f>SUM(Workbook!AP147:AP153)</f>
        <v>0</v>
      </c>
      <c r="CM26" s="8">
        <f>SUM(Workbook!AQ147:AQ153)</f>
        <v>0</v>
      </c>
      <c r="CN26" s="8">
        <f>SUM(Workbook!AR147:AR153)</f>
        <v>0</v>
      </c>
      <c r="CO26" s="8">
        <f>SUM(Workbook!AS147:AS153)</f>
        <v>0</v>
      </c>
      <c r="CP26" s="8">
        <f>SUM(Workbook!AT147:AT153)</f>
        <v>6</v>
      </c>
    </row>
    <row r="27" spans="2:142" ht="16.2" thickBot="1" x14ac:dyDescent="0.35">
      <c r="B27" s="70">
        <v>41874</v>
      </c>
      <c r="C27" s="31"/>
      <c r="D27" s="31"/>
      <c r="E27" s="31"/>
      <c r="F27" s="31"/>
      <c r="G27" s="29"/>
      <c r="H27" s="58"/>
      <c r="I27" s="59"/>
      <c r="J27" s="57"/>
      <c r="K27" s="35"/>
      <c r="L27" s="35"/>
      <c r="M27" s="35"/>
      <c r="N27" s="85"/>
      <c r="O27" s="34"/>
      <c r="P27" s="57"/>
      <c r="Q27" s="31"/>
      <c r="R27" s="31"/>
      <c r="S27" s="31"/>
      <c r="T27" s="31"/>
      <c r="U27" s="31"/>
      <c r="V27" s="31"/>
      <c r="W27" s="31"/>
      <c r="X27" s="74"/>
      <c r="Y27" s="31"/>
      <c r="Z27" s="31"/>
      <c r="AA27" s="31"/>
      <c r="AB27" s="31"/>
      <c r="AC27" s="29"/>
      <c r="AD27" s="58"/>
      <c r="AE27" s="59"/>
      <c r="AF27" s="57"/>
      <c r="AG27" s="35"/>
      <c r="AH27" s="35"/>
      <c r="AI27" s="35"/>
      <c r="AJ27" s="85"/>
      <c r="AK27" s="34"/>
      <c r="AL27" s="57"/>
      <c r="AM27" s="31"/>
      <c r="AN27" s="31"/>
      <c r="AO27" s="31"/>
      <c r="AP27" s="31"/>
      <c r="AQ27" s="31"/>
      <c r="AR27" s="31"/>
      <c r="AS27" s="31"/>
      <c r="AT27" s="74"/>
      <c r="AX27" s="5" t="s">
        <v>75</v>
      </c>
      <c r="AY27" s="6">
        <f>SUM(Workbook!C154:C160)</f>
        <v>411</v>
      </c>
      <c r="AZ27" s="6">
        <f>SUM(Workbook!D154:D160)</f>
        <v>107</v>
      </c>
      <c r="BA27" s="6">
        <f>SUM(Workbook!E154:E160)</f>
        <v>105</v>
      </c>
      <c r="BB27" s="6">
        <f>SUM(Workbook!F154:F160)</f>
        <v>24</v>
      </c>
      <c r="BC27" s="17">
        <f t="shared" si="0"/>
        <v>0.22429906542056074</v>
      </c>
      <c r="BD27" s="20">
        <f>AVERAGE(Workbook!H154:H160)</f>
        <v>1.7960197595614264E-3</v>
      </c>
      <c r="BE27" s="75">
        <f>AVERAGE(Workbook!I154:I160)</f>
        <v>0.19368964368964386</v>
      </c>
      <c r="BF27" s="6">
        <f>SUM(Workbook!J154:J160)</f>
        <v>31</v>
      </c>
      <c r="BG27" s="6">
        <f>SUM(Workbook!K154:K160)</f>
        <v>40</v>
      </c>
      <c r="BH27" s="6">
        <f>SUM(Workbook!L154:L160)</f>
        <v>30</v>
      </c>
      <c r="BI27" s="6">
        <f>SUM(Workbook!M154:M160)</f>
        <v>32</v>
      </c>
      <c r="BJ27" s="6">
        <f>SUM(Workbook!N154:N160)</f>
        <v>8</v>
      </c>
      <c r="BK27" s="10">
        <f>SUM(Workbook!O154:O160)</f>
        <v>0</v>
      </c>
      <c r="BL27" s="8">
        <f>SUM(Workbook!P154:P160)</f>
        <v>75</v>
      </c>
      <c r="BM27" s="8">
        <f>SUM(Workbook!Q154:Q160)</f>
        <v>-2</v>
      </c>
      <c r="BN27" s="8">
        <f>SUM(Workbook!R154:R160)</f>
        <v>22</v>
      </c>
      <c r="BO27" s="8">
        <f>SUM(Workbook!S154:S160)</f>
        <v>0</v>
      </c>
      <c r="BP27" s="8">
        <f>SUM(Workbook!T154:T160)</f>
        <v>0</v>
      </c>
      <c r="BQ27" s="8">
        <f>SUM(Workbook!U154:U160)</f>
        <v>0</v>
      </c>
      <c r="BR27" s="8">
        <f>SUM(Workbook!V154:V160)</f>
        <v>0</v>
      </c>
      <c r="BS27" s="8">
        <f>SUM(Workbook!W154:W160)</f>
        <v>8</v>
      </c>
      <c r="BT27" s="8">
        <f>SUM(Workbook!X154:X160)</f>
        <v>2</v>
      </c>
      <c r="BU27" s="6">
        <f>SUM(Workbook!Y154:Y160)</f>
        <v>241</v>
      </c>
      <c r="BV27" s="6">
        <f>SUM(Workbook!Z154:Z160)</f>
        <v>79</v>
      </c>
      <c r="BW27" s="6">
        <f>SUM(Workbook!AA154:AA160)</f>
        <v>75</v>
      </c>
      <c r="BX27" s="6">
        <f>SUM(Workbook!AB154:AB160)</f>
        <v>17</v>
      </c>
      <c r="BY27" s="17">
        <f t="shared" si="1"/>
        <v>0.21518987341772153</v>
      </c>
      <c r="BZ27" s="20">
        <f>AVERAGE(Workbook!AD154:AD160)</f>
        <v>1.3309565145502647E-3</v>
      </c>
      <c r="CA27" s="75">
        <f>AVERAGE(Workbook!AE154:AE160)</f>
        <v>7.4999999999999997E-2</v>
      </c>
      <c r="CB27" s="6">
        <f>SUM(Workbook!AF154:AF160)</f>
        <v>18</v>
      </c>
      <c r="CC27" s="6">
        <f>SUM(Workbook!AG154:AG160)</f>
        <v>25</v>
      </c>
      <c r="CD27" s="6">
        <f>SUM(Workbook!AH154:AH160)</f>
        <v>12</v>
      </c>
      <c r="CE27" s="6">
        <f>SUM(Workbook!AI154:AI160)</f>
        <v>25</v>
      </c>
      <c r="CF27" s="6">
        <f>SUM(Workbook!AJ154:AJ160)</f>
        <v>0</v>
      </c>
      <c r="CG27" s="10">
        <f>SUM(Workbook!AK154:AK160)</f>
        <v>0</v>
      </c>
      <c r="CH27" s="8">
        <f>SUM(Workbook!AL154:AL160)</f>
        <v>29</v>
      </c>
      <c r="CI27" s="8">
        <f>SUM(Workbook!AM154:AM160)</f>
        <v>13</v>
      </c>
      <c r="CJ27" s="8">
        <f>SUM(Workbook!AN154:AN160)</f>
        <v>28</v>
      </c>
      <c r="CK27" s="8">
        <f>SUM(Workbook!AO154:AO160)</f>
        <v>0</v>
      </c>
      <c r="CL27" s="8">
        <f>SUM(Workbook!AP154:AP160)</f>
        <v>0</v>
      </c>
      <c r="CM27" s="8">
        <f>SUM(Workbook!AQ154:AQ160)</f>
        <v>0</v>
      </c>
      <c r="CN27" s="8">
        <f>SUM(Workbook!AR154:AR160)</f>
        <v>0</v>
      </c>
      <c r="CO27" s="8">
        <f>SUM(Workbook!AS154:AS160)</f>
        <v>0</v>
      </c>
      <c r="CP27" s="8">
        <f>SUM(Workbook!AT154:AT160)</f>
        <v>5</v>
      </c>
    </row>
    <row r="28" spans="2:142" x14ac:dyDescent="0.3">
      <c r="B28" s="66">
        <v>41875</v>
      </c>
      <c r="C28" s="53"/>
      <c r="D28" s="53"/>
      <c r="E28" s="53"/>
      <c r="F28" s="53"/>
      <c r="G28" s="54"/>
      <c r="H28" s="67"/>
      <c r="I28" s="68"/>
      <c r="J28" s="52"/>
      <c r="K28" s="73"/>
      <c r="L28" s="73"/>
      <c r="M28" s="73"/>
      <c r="N28" s="86"/>
      <c r="O28" s="26"/>
      <c r="P28" s="52"/>
      <c r="Q28" s="53"/>
      <c r="R28" s="53"/>
      <c r="S28" s="53"/>
      <c r="T28" s="53"/>
      <c r="U28" s="53"/>
      <c r="V28" s="53"/>
      <c r="W28" s="53"/>
      <c r="X28" s="71"/>
      <c r="Y28" s="53"/>
      <c r="Z28" s="53"/>
      <c r="AA28" s="53"/>
      <c r="AB28" s="53"/>
      <c r="AC28" s="54"/>
      <c r="AD28" s="67"/>
      <c r="AE28" s="68"/>
      <c r="AF28" s="52"/>
      <c r="AG28" s="73"/>
      <c r="AH28" s="73"/>
      <c r="AI28" s="73"/>
      <c r="AJ28" s="86"/>
      <c r="AK28" s="26"/>
      <c r="AL28" s="52"/>
      <c r="AM28" s="53"/>
      <c r="AN28" s="53"/>
      <c r="AO28" s="53"/>
      <c r="AP28" s="53"/>
      <c r="AQ28" s="53"/>
      <c r="AR28" s="53"/>
      <c r="AS28" s="53"/>
      <c r="AT28" s="71"/>
      <c r="AX28" s="5">
        <v>42008</v>
      </c>
      <c r="AY28" s="6">
        <f>SUM(Workbook!C161:C167)</f>
        <v>767</v>
      </c>
      <c r="AZ28" s="6">
        <f>SUM(Workbook!D161:D167)</f>
        <v>192</v>
      </c>
      <c r="BA28" s="6">
        <f>SUM(Workbook!E161:E167)</f>
        <v>176</v>
      </c>
      <c r="BB28" s="6">
        <f>SUM(Workbook!F161:F167)</f>
        <v>59</v>
      </c>
      <c r="BC28" s="17">
        <f t="shared" si="0"/>
        <v>0.30729166666666669</v>
      </c>
      <c r="BD28" s="6">
        <f>AVERAGE(Workbook!H161:H167)</f>
        <v>2.1313958143798582E-3</v>
      </c>
      <c r="BE28" s="6">
        <f>AVERAGE(Workbook!I161:I167)</f>
        <v>0.21466086416030786</v>
      </c>
      <c r="BF28" s="6">
        <f>SUM(Workbook!J161:J167)</f>
        <v>71</v>
      </c>
      <c r="BG28" s="6">
        <f>SUM(Workbook!K161:K167)</f>
        <v>74</v>
      </c>
      <c r="BH28" s="6">
        <f>SUM(Workbook!L161:L167)</f>
        <v>48</v>
      </c>
      <c r="BI28" s="6">
        <f>SUM(Workbook!M161:M167)</f>
        <v>63</v>
      </c>
      <c r="BJ28" s="6">
        <f>SUM(Workbook!N161:N167)</f>
        <v>11</v>
      </c>
      <c r="BK28" s="10">
        <f>SUM(Workbook!O161:O167)</f>
        <v>0</v>
      </c>
      <c r="BL28" s="6">
        <f>SUM(Workbook!P161:P167)</f>
        <v>127</v>
      </c>
      <c r="BM28" s="6">
        <f>SUM(Workbook!Q161:Q167)</f>
        <v>-5</v>
      </c>
      <c r="BN28" s="6">
        <f>SUM(Workbook!R161:R167)</f>
        <v>37</v>
      </c>
      <c r="BO28" s="6">
        <f>SUM(Workbook!S161:S167)</f>
        <v>0</v>
      </c>
      <c r="BP28" s="6">
        <f>SUM(Workbook!T161:T167)</f>
        <v>0</v>
      </c>
      <c r="BQ28" s="6">
        <f>SUM(Workbook!U161:U167)</f>
        <v>0</v>
      </c>
      <c r="BR28" s="6">
        <f>SUM(Workbook!V161:V167)</f>
        <v>1</v>
      </c>
      <c r="BS28" s="6">
        <f>SUM(Workbook!W161:W167)</f>
        <v>12</v>
      </c>
      <c r="BT28" s="6">
        <f>SUM(Workbook!X161:X167)</f>
        <v>4</v>
      </c>
      <c r="BU28" s="6">
        <f>SUM(Workbook!Y161:Y167)</f>
        <v>427</v>
      </c>
      <c r="BV28" s="6">
        <f>SUM(Workbook!Z161:Z167)</f>
        <v>122</v>
      </c>
      <c r="BW28" s="6">
        <f>SUM(Workbook!AA161:AA167)</f>
        <v>119</v>
      </c>
      <c r="BX28" s="6">
        <f>SUM(Workbook!AB161:AB167)</f>
        <v>26</v>
      </c>
      <c r="BY28" s="17">
        <f t="shared" si="1"/>
        <v>0.21311475409836064</v>
      </c>
      <c r="BZ28" s="6">
        <f>AVERAGE(Workbook!AD161:AD167)</f>
        <v>1.1084482987956182E-3</v>
      </c>
      <c r="CA28" s="6">
        <f>AVERAGE(Workbook!AE161:AE167)</f>
        <v>7.1526473837398116E-2</v>
      </c>
      <c r="CB28" s="6">
        <f>SUM(Workbook!AF161:AF167)</f>
        <v>34</v>
      </c>
      <c r="CC28" s="6">
        <f>SUM(Workbook!AG161:AG167)</f>
        <v>54</v>
      </c>
      <c r="CD28" s="6">
        <f>SUM(Workbook!AH161:AH167)</f>
        <v>19</v>
      </c>
      <c r="CE28" s="6">
        <f>SUM(Workbook!AI161:AI167)</f>
        <v>48</v>
      </c>
      <c r="CF28" s="6">
        <f>SUM(Workbook!AJ161:AJ167)</f>
        <v>0</v>
      </c>
      <c r="CG28" s="10">
        <f>SUM(Workbook!AK161:AK167)</f>
        <v>0</v>
      </c>
      <c r="CH28" s="6">
        <f>SUM(Workbook!AL161:AL167)</f>
        <v>56</v>
      </c>
      <c r="CI28" s="6">
        <f>SUM(Workbook!AM161:AM167)</f>
        <v>14</v>
      </c>
      <c r="CJ28" s="6">
        <f>SUM(Workbook!AN161:AN167)</f>
        <v>38</v>
      </c>
      <c r="CK28" s="6">
        <f>SUM(Workbook!AO161:AO167)</f>
        <v>0</v>
      </c>
      <c r="CL28" s="6">
        <f>SUM(Workbook!AP161:AP167)</f>
        <v>0</v>
      </c>
      <c r="CM28" s="6">
        <f>SUM(Workbook!AQ161:AQ167)</f>
        <v>0</v>
      </c>
      <c r="CN28" s="6">
        <f>SUM(Workbook!AR161:AR167)</f>
        <v>1</v>
      </c>
      <c r="CO28" s="6">
        <f>SUM(Workbook!AS161:AS167)</f>
        <v>0</v>
      </c>
      <c r="CP28" s="6">
        <f>SUM(Workbook!AT161:AT167)</f>
        <v>10</v>
      </c>
    </row>
    <row r="29" spans="2:142" x14ac:dyDescent="0.3">
      <c r="B29" s="69">
        <v>41876</v>
      </c>
      <c r="C29" s="6"/>
      <c r="D29" s="6"/>
      <c r="E29" s="6"/>
      <c r="F29" s="6"/>
      <c r="G29" s="17"/>
      <c r="H29" s="50"/>
      <c r="I29" s="56"/>
      <c r="J29" s="55"/>
      <c r="K29" s="8"/>
      <c r="L29" s="8"/>
      <c r="M29" s="8"/>
      <c r="N29" s="84"/>
      <c r="O29" s="10"/>
      <c r="P29" s="55"/>
      <c r="Q29" s="6"/>
      <c r="R29" s="6"/>
      <c r="S29" s="6"/>
      <c r="T29" s="6"/>
      <c r="U29" s="6"/>
      <c r="V29" s="6"/>
      <c r="W29" s="6"/>
      <c r="X29" s="72"/>
      <c r="Y29" s="6"/>
      <c r="Z29" s="6"/>
      <c r="AA29" s="6"/>
      <c r="AB29" s="6"/>
      <c r="AC29" s="17"/>
      <c r="AD29" s="50"/>
      <c r="AE29" s="56"/>
      <c r="AF29" s="55"/>
      <c r="AG29" s="8"/>
      <c r="AH29" s="8"/>
      <c r="AI29" s="8"/>
      <c r="AJ29" s="84"/>
      <c r="AK29" s="10"/>
      <c r="AL29" s="55"/>
      <c r="AM29" s="6"/>
      <c r="AN29" s="6"/>
      <c r="AO29" s="6"/>
      <c r="AP29" s="6"/>
      <c r="AQ29" s="6"/>
      <c r="AR29" s="6"/>
      <c r="AS29" s="6"/>
      <c r="AT29" s="72"/>
      <c r="AX29" s="5">
        <v>42015</v>
      </c>
      <c r="AY29" s="6">
        <f>SUM(C168:C174)</f>
        <v>694</v>
      </c>
      <c r="AZ29" s="6">
        <f>SUM(D168:D174)</f>
        <v>174</v>
      </c>
      <c r="BA29" s="6">
        <f>SUM(E168:E174)</f>
        <v>163</v>
      </c>
      <c r="BB29" s="6">
        <f>SUM(F168:F174)</f>
        <v>60</v>
      </c>
      <c r="BC29" s="17">
        <f t="shared" si="0"/>
        <v>0.34482758620689657</v>
      </c>
      <c r="BD29" s="6">
        <f>AVERAGE(H168:H174)</f>
        <v>2.3550332361395583E-3</v>
      </c>
      <c r="BE29" s="6">
        <f>AVERAGE(I168:I174)</f>
        <v>0.21966938920205711</v>
      </c>
      <c r="BF29" s="6">
        <f t="shared" ref="BF29:BX29" si="38">SUM(J168:J174)</f>
        <v>46</v>
      </c>
      <c r="BG29" s="6">
        <f t="shared" si="38"/>
        <v>74</v>
      </c>
      <c r="BH29" s="6">
        <f t="shared" si="38"/>
        <v>45</v>
      </c>
      <c r="BI29" s="6">
        <f t="shared" si="38"/>
        <v>56</v>
      </c>
      <c r="BJ29" s="6">
        <f t="shared" si="38"/>
        <v>6</v>
      </c>
      <c r="BK29" s="10">
        <f t="shared" si="38"/>
        <v>0</v>
      </c>
      <c r="BL29" s="6">
        <f t="shared" si="38"/>
        <v>107</v>
      </c>
      <c r="BM29" s="6">
        <f t="shared" si="38"/>
        <v>2</v>
      </c>
      <c r="BN29" s="6">
        <f t="shared" si="38"/>
        <v>36</v>
      </c>
      <c r="BO29" s="6">
        <f t="shared" si="38"/>
        <v>0</v>
      </c>
      <c r="BP29" s="6">
        <f t="shared" si="38"/>
        <v>0</v>
      </c>
      <c r="BQ29" s="6">
        <f t="shared" si="38"/>
        <v>0</v>
      </c>
      <c r="BR29" s="6">
        <f t="shared" si="38"/>
        <v>0</v>
      </c>
      <c r="BS29" s="6">
        <f t="shared" si="38"/>
        <v>17</v>
      </c>
      <c r="BT29" s="6">
        <f t="shared" si="38"/>
        <v>1</v>
      </c>
      <c r="BU29" s="6">
        <f t="shared" si="38"/>
        <v>474</v>
      </c>
      <c r="BV29" s="6">
        <f t="shared" si="38"/>
        <v>132</v>
      </c>
      <c r="BW29" s="6">
        <f t="shared" si="38"/>
        <v>127</v>
      </c>
      <c r="BX29" s="6">
        <f t="shared" si="38"/>
        <v>31</v>
      </c>
      <c r="BY29" s="17">
        <f t="shared" si="1"/>
        <v>0.23484848484848486</v>
      </c>
      <c r="BZ29" s="6">
        <f>AVERAGE(AD168:AD174)</f>
        <v>1.2566285887025462E-3</v>
      </c>
      <c r="CA29" s="6">
        <f>AVERAGE(AE168:AE174)</f>
        <v>0.11377313171806414</v>
      </c>
      <c r="CB29" s="6">
        <f t="shared" ref="CB29:CP29" si="39">SUM(AF168:AF174)</f>
        <v>30</v>
      </c>
      <c r="CC29" s="6">
        <f t="shared" si="39"/>
        <v>48</v>
      </c>
      <c r="CD29" s="6">
        <f t="shared" si="39"/>
        <v>27</v>
      </c>
      <c r="CE29" s="6">
        <f t="shared" si="39"/>
        <v>42</v>
      </c>
      <c r="CF29" s="6">
        <f t="shared" si="39"/>
        <v>0</v>
      </c>
      <c r="CG29" s="10">
        <f t="shared" si="39"/>
        <v>0</v>
      </c>
      <c r="CH29" s="6">
        <f t="shared" si="39"/>
        <v>62</v>
      </c>
      <c r="CI29" s="6">
        <f t="shared" si="39"/>
        <v>17</v>
      </c>
      <c r="CJ29" s="6">
        <f t="shared" si="39"/>
        <v>41</v>
      </c>
      <c r="CK29" s="6">
        <f t="shared" si="39"/>
        <v>0</v>
      </c>
      <c r="CL29" s="6">
        <f t="shared" si="39"/>
        <v>0</v>
      </c>
      <c r="CM29" s="6">
        <f t="shared" si="39"/>
        <v>0</v>
      </c>
      <c r="CN29" s="6">
        <f t="shared" si="39"/>
        <v>2</v>
      </c>
      <c r="CO29" s="6">
        <f t="shared" si="39"/>
        <v>0</v>
      </c>
      <c r="CP29" s="6">
        <f t="shared" si="39"/>
        <v>5</v>
      </c>
    </row>
    <row r="30" spans="2:142" x14ac:dyDescent="0.3">
      <c r="B30" s="69">
        <v>41877</v>
      </c>
      <c r="C30" s="6"/>
      <c r="D30" s="6"/>
      <c r="E30" s="6"/>
      <c r="F30" s="6"/>
      <c r="G30" s="17"/>
      <c r="H30" s="50"/>
      <c r="I30" s="56"/>
      <c r="J30" s="55"/>
      <c r="K30" s="8"/>
      <c r="L30" s="8"/>
      <c r="M30" s="8"/>
      <c r="N30" s="84"/>
      <c r="O30" s="10"/>
      <c r="P30" s="55"/>
      <c r="Q30" s="6"/>
      <c r="R30" s="6"/>
      <c r="S30" s="6"/>
      <c r="T30" s="6"/>
      <c r="U30" s="6"/>
      <c r="V30" s="6"/>
      <c r="W30" s="6"/>
      <c r="X30" s="72"/>
      <c r="Y30" s="6"/>
      <c r="Z30" s="6"/>
      <c r="AA30" s="6"/>
      <c r="AB30" s="6"/>
      <c r="AC30" s="17"/>
      <c r="AD30" s="50"/>
      <c r="AE30" s="56"/>
      <c r="AF30" s="55"/>
      <c r="AG30" s="8"/>
      <c r="AH30" s="8"/>
      <c r="AI30" s="8"/>
      <c r="AJ30" s="84"/>
      <c r="AK30" s="10"/>
      <c r="AL30" s="55"/>
      <c r="AM30" s="6"/>
      <c r="AN30" s="6"/>
      <c r="AO30" s="6"/>
      <c r="AP30" s="6"/>
      <c r="AQ30" s="6"/>
      <c r="AR30" s="6"/>
      <c r="AS30" s="6"/>
      <c r="AT30" s="72"/>
      <c r="AX30" s="5">
        <v>42022</v>
      </c>
      <c r="AY30" s="6">
        <f>SUM(C175:C181)</f>
        <v>583</v>
      </c>
      <c r="AZ30" s="6">
        <f>SUM(D175:D181)</f>
        <v>151</v>
      </c>
      <c r="BA30" s="6">
        <f>SUM(E175:E181)</f>
        <v>145</v>
      </c>
      <c r="BB30" s="6">
        <f>SUM(F175:F181)</f>
        <v>42</v>
      </c>
      <c r="BC30" s="17">
        <f t="shared" si="0"/>
        <v>0.27814569536423839</v>
      </c>
      <c r="BD30" s="6">
        <f>AVERAGE(H175:H181)</f>
        <v>1.9603691658503166E-3</v>
      </c>
      <c r="BE30" s="6">
        <f>AVERAGE(I175:I181)</f>
        <v>0.17947578215435356</v>
      </c>
      <c r="BF30" s="6">
        <f t="shared" ref="BF30:BX30" si="40">SUM(J175:J181)</f>
        <v>39</v>
      </c>
      <c r="BG30" s="6">
        <f t="shared" si="40"/>
        <v>71</v>
      </c>
      <c r="BH30" s="6">
        <f t="shared" si="40"/>
        <v>39</v>
      </c>
      <c r="BI30" s="6">
        <f t="shared" si="40"/>
        <v>47</v>
      </c>
      <c r="BJ30" s="6">
        <f t="shared" si="40"/>
        <v>10</v>
      </c>
      <c r="BK30" s="10">
        <f t="shared" si="40"/>
        <v>0</v>
      </c>
      <c r="BL30" s="6">
        <f t="shared" si="40"/>
        <v>97</v>
      </c>
      <c r="BM30" s="6">
        <f t="shared" si="40"/>
        <v>6</v>
      </c>
      <c r="BN30" s="6">
        <f t="shared" si="40"/>
        <v>28</v>
      </c>
      <c r="BO30" s="6">
        <f t="shared" si="40"/>
        <v>0</v>
      </c>
      <c r="BP30" s="6">
        <f t="shared" si="40"/>
        <v>0</v>
      </c>
      <c r="BQ30" s="6">
        <f t="shared" si="40"/>
        <v>0</v>
      </c>
      <c r="BR30" s="6">
        <f t="shared" si="40"/>
        <v>0</v>
      </c>
      <c r="BS30" s="6">
        <f t="shared" si="40"/>
        <v>11</v>
      </c>
      <c r="BT30" s="6">
        <f t="shared" si="40"/>
        <v>3</v>
      </c>
      <c r="BU30" s="6">
        <f t="shared" si="40"/>
        <v>454</v>
      </c>
      <c r="BV30" s="6">
        <f t="shared" si="40"/>
        <v>126</v>
      </c>
      <c r="BW30" s="6">
        <f t="shared" si="40"/>
        <v>125</v>
      </c>
      <c r="BX30" s="6">
        <f t="shared" si="40"/>
        <v>35</v>
      </c>
      <c r="BY30" s="17">
        <f t="shared" si="1"/>
        <v>0.27777777777777779</v>
      </c>
      <c r="BZ30" s="6">
        <f>AVERAGE(AD175:AD181)</f>
        <v>1.7454646048396048E-3</v>
      </c>
      <c r="CA30" s="6">
        <f>AVERAGE(AE175:AE181)</f>
        <v>5.444555444555442E-2</v>
      </c>
      <c r="CB30" s="6">
        <f t="shared" ref="CB30:CP30" si="41">SUM(AF175:AF181)</f>
        <v>39</v>
      </c>
      <c r="CC30" s="6">
        <f t="shared" si="41"/>
        <v>59</v>
      </c>
      <c r="CD30" s="6">
        <f t="shared" si="41"/>
        <v>18</v>
      </c>
      <c r="CE30" s="6">
        <f t="shared" si="41"/>
        <v>42</v>
      </c>
      <c r="CF30" s="6">
        <f t="shared" si="41"/>
        <v>0</v>
      </c>
      <c r="CG30" s="10">
        <f t="shared" si="41"/>
        <v>0</v>
      </c>
      <c r="CH30" s="6">
        <f t="shared" si="41"/>
        <v>51</v>
      </c>
      <c r="CI30" s="6">
        <f t="shared" si="41"/>
        <v>16</v>
      </c>
      <c r="CJ30" s="6">
        <f t="shared" si="41"/>
        <v>50</v>
      </c>
      <c r="CK30" s="6">
        <f t="shared" si="41"/>
        <v>0</v>
      </c>
      <c r="CL30" s="6">
        <f t="shared" si="41"/>
        <v>0</v>
      </c>
      <c r="CM30" s="6">
        <f t="shared" si="41"/>
        <v>0</v>
      </c>
      <c r="CN30" s="6">
        <f t="shared" si="41"/>
        <v>0</v>
      </c>
      <c r="CO30" s="6">
        <f t="shared" si="41"/>
        <v>0</v>
      </c>
      <c r="CP30" s="6">
        <f t="shared" si="41"/>
        <v>8</v>
      </c>
    </row>
    <row r="31" spans="2:142" x14ac:dyDescent="0.3">
      <c r="B31" s="69">
        <v>41878</v>
      </c>
      <c r="C31" s="6"/>
      <c r="D31" s="6"/>
      <c r="E31" s="6"/>
      <c r="F31" s="6"/>
      <c r="G31" s="17"/>
      <c r="H31" s="50"/>
      <c r="I31" s="56"/>
      <c r="J31" s="55"/>
      <c r="K31" s="8"/>
      <c r="L31" s="8"/>
      <c r="M31" s="8"/>
      <c r="N31" s="84"/>
      <c r="O31" s="10"/>
      <c r="P31" s="55"/>
      <c r="Q31" s="6"/>
      <c r="R31" s="6"/>
      <c r="S31" s="6"/>
      <c r="T31" s="6"/>
      <c r="U31" s="6"/>
      <c r="V31" s="6"/>
      <c r="W31" s="6"/>
      <c r="X31" s="72"/>
      <c r="Y31" s="6"/>
      <c r="Z31" s="6"/>
      <c r="AA31" s="6"/>
      <c r="AB31" s="6"/>
      <c r="AC31" s="17"/>
      <c r="AD31" s="50"/>
      <c r="AE31" s="56"/>
      <c r="AF31" s="55"/>
      <c r="AG31" s="8"/>
      <c r="AH31" s="8"/>
      <c r="AI31" s="8"/>
      <c r="AJ31" s="84"/>
      <c r="AK31" s="10"/>
      <c r="AL31" s="55"/>
      <c r="AM31" s="6"/>
      <c r="AN31" s="6"/>
      <c r="AO31" s="6"/>
      <c r="AP31" s="6"/>
      <c r="AQ31" s="6"/>
      <c r="AR31" s="6"/>
      <c r="AS31" s="6"/>
      <c r="AT31" s="72"/>
      <c r="AX31" s="5">
        <v>42029</v>
      </c>
      <c r="AY31" s="6">
        <f>SUM(C182:C188)</f>
        <v>812</v>
      </c>
      <c r="AZ31" s="6">
        <f>SUM(D182:D188)</f>
        <v>181</v>
      </c>
      <c r="BA31" s="6">
        <f>SUM(E182:E188)</f>
        <v>174</v>
      </c>
      <c r="BB31" s="6">
        <f>SUM(F182:F188)</f>
        <v>47</v>
      </c>
      <c r="BC31" s="17">
        <f t="shared" si="0"/>
        <v>0.25966850828729282</v>
      </c>
      <c r="BD31" s="6">
        <f>AVERAGE(H182:H188)</f>
        <v>2.2752680092296496E-3</v>
      </c>
      <c r="BE31" s="6">
        <f>AVERAGE(I182:I188)</f>
        <v>0.14210709924995629</v>
      </c>
      <c r="BF31" s="6">
        <f t="shared" ref="BF31:BX31" si="42">SUM(J182:J188)</f>
        <v>48</v>
      </c>
      <c r="BG31" s="6">
        <f t="shared" si="42"/>
        <v>83</v>
      </c>
      <c r="BH31" s="6">
        <f t="shared" si="42"/>
        <v>51</v>
      </c>
      <c r="BI31" s="6">
        <f t="shared" si="42"/>
        <v>63</v>
      </c>
      <c r="BJ31" s="6">
        <f t="shared" si="42"/>
        <v>13</v>
      </c>
      <c r="BK31" s="10">
        <f t="shared" si="42"/>
        <v>0</v>
      </c>
      <c r="BL31" s="6">
        <f t="shared" si="42"/>
        <v>109</v>
      </c>
      <c r="BM31" s="6">
        <f t="shared" si="42"/>
        <v>11</v>
      </c>
      <c r="BN31" s="6">
        <f t="shared" si="42"/>
        <v>40</v>
      </c>
      <c r="BO31" s="6">
        <f t="shared" si="42"/>
        <v>0</v>
      </c>
      <c r="BP31" s="6">
        <f t="shared" si="42"/>
        <v>0</v>
      </c>
      <c r="BQ31" s="6">
        <f t="shared" si="42"/>
        <v>0</v>
      </c>
      <c r="BR31" s="6">
        <f t="shared" si="42"/>
        <v>0</v>
      </c>
      <c r="BS31" s="6">
        <f t="shared" si="42"/>
        <v>14</v>
      </c>
      <c r="BT31" s="6">
        <f t="shared" si="42"/>
        <v>0</v>
      </c>
      <c r="BU31" s="6">
        <f t="shared" si="42"/>
        <v>430</v>
      </c>
      <c r="BV31" s="6">
        <f t="shared" si="42"/>
        <v>119</v>
      </c>
      <c r="BW31" s="6">
        <f t="shared" si="42"/>
        <v>111</v>
      </c>
      <c r="BX31" s="6">
        <f t="shared" si="42"/>
        <v>35</v>
      </c>
      <c r="BY31" s="17">
        <f t="shared" si="1"/>
        <v>0.29411764705882354</v>
      </c>
      <c r="BZ31" s="6">
        <f>AVERAGE(AD182:AD188)</f>
        <v>2.144611490429505E-3</v>
      </c>
      <c r="CA31" s="6">
        <f>AVERAGE(AE182:AE188)</f>
        <v>9.9415584415584415E-2</v>
      </c>
      <c r="CB31" s="6">
        <f t="shared" ref="CB31:CP31" si="43">SUM(AF182:AF188)</f>
        <v>34</v>
      </c>
      <c r="CC31" s="6">
        <f t="shared" si="43"/>
        <v>46</v>
      </c>
      <c r="CD31" s="6">
        <f t="shared" si="43"/>
        <v>21</v>
      </c>
      <c r="CE31" s="6">
        <f t="shared" si="43"/>
        <v>42</v>
      </c>
      <c r="CF31" s="6">
        <f t="shared" si="43"/>
        <v>0</v>
      </c>
      <c r="CG31" s="10">
        <f t="shared" si="43"/>
        <v>0</v>
      </c>
      <c r="CH31" s="6">
        <f t="shared" si="43"/>
        <v>55</v>
      </c>
      <c r="CI31" s="6">
        <f t="shared" si="43"/>
        <v>12</v>
      </c>
      <c r="CJ31" s="6">
        <f t="shared" si="43"/>
        <v>35</v>
      </c>
      <c r="CK31" s="6">
        <f t="shared" si="43"/>
        <v>0</v>
      </c>
      <c r="CL31" s="6">
        <f t="shared" si="43"/>
        <v>0</v>
      </c>
      <c r="CM31" s="6">
        <f t="shared" si="43"/>
        <v>0</v>
      </c>
      <c r="CN31" s="6">
        <f t="shared" si="43"/>
        <v>1</v>
      </c>
      <c r="CO31" s="6">
        <f t="shared" si="43"/>
        <v>0</v>
      </c>
      <c r="CP31" s="6">
        <f t="shared" si="43"/>
        <v>8</v>
      </c>
    </row>
    <row r="32" spans="2:142" x14ac:dyDescent="0.3">
      <c r="B32" s="69">
        <v>41879</v>
      </c>
      <c r="C32" s="6"/>
      <c r="D32" s="6"/>
      <c r="E32" s="6"/>
      <c r="F32" s="6"/>
      <c r="G32" s="17"/>
      <c r="H32" s="50"/>
      <c r="I32" s="56"/>
      <c r="J32" s="55"/>
      <c r="K32" s="8"/>
      <c r="L32" s="8"/>
      <c r="M32" s="8"/>
      <c r="N32" s="84"/>
      <c r="O32" s="10"/>
      <c r="P32" s="55"/>
      <c r="Q32" s="6"/>
      <c r="R32" s="6"/>
      <c r="S32" s="6"/>
      <c r="T32" s="6"/>
      <c r="U32" s="6"/>
      <c r="V32" s="6"/>
      <c r="W32" s="6"/>
      <c r="X32" s="72"/>
      <c r="Y32" s="6"/>
      <c r="Z32" s="6"/>
      <c r="AA32" s="6"/>
      <c r="AB32" s="6"/>
      <c r="AC32" s="17"/>
      <c r="AD32" s="50"/>
      <c r="AE32" s="56"/>
      <c r="AF32" s="55"/>
      <c r="AG32" s="8"/>
      <c r="AH32" s="8"/>
      <c r="AI32" s="8"/>
      <c r="AJ32" s="84"/>
      <c r="AK32" s="10"/>
      <c r="AL32" s="55"/>
      <c r="AM32" s="6"/>
      <c r="AN32" s="6"/>
      <c r="AO32" s="6"/>
      <c r="AP32" s="6"/>
      <c r="AQ32" s="6"/>
      <c r="AR32" s="6"/>
      <c r="AS32" s="6"/>
      <c r="AT32" s="72"/>
      <c r="AX32" s="5">
        <v>42036</v>
      </c>
      <c r="AY32" s="6">
        <f>SUM(C189:C195)</f>
        <v>552</v>
      </c>
      <c r="AZ32" s="6">
        <f>SUM(D189:D195)</f>
        <v>143</v>
      </c>
      <c r="BA32" s="6">
        <f>SUM(E189:E195)</f>
        <v>134</v>
      </c>
      <c r="BB32" s="6">
        <f>SUM(F189:F195)</f>
        <v>44</v>
      </c>
      <c r="BC32" s="17">
        <f t="shared" si="0"/>
        <v>0.30769230769230771</v>
      </c>
      <c r="BD32" s="6">
        <f>AVERAGE(H189:H195)</f>
        <v>2.0023224650374122E-3</v>
      </c>
      <c r="BE32" s="6">
        <f>AVERAGE(I189:I195)</f>
        <v>0.19390614676328957</v>
      </c>
      <c r="BF32" s="6">
        <f t="shared" ref="BF32:BX32" si="44">SUM(J189:J195)</f>
        <v>36</v>
      </c>
      <c r="BG32" s="6">
        <f t="shared" si="44"/>
        <v>64</v>
      </c>
      <c r="BH32" s="6">
        <f t="shared" si="44"/>
        <v>37</v>
      </c>
      <c r="BI32" s="6">
        <f t="shared" si="44"/>
        <v>48</v>
      </c>
      <c r="BJ32" s="6">
        <f t="shared" si="44"/>
        <v>8</v>
      </c>
      <c r="BK32" s="10">
        <f t="shared" si="44"/>
        <v>0</v>
      </c>
      <c r="BL32" s="6">
        <f t="shared" si="44"/>
        <v>93</v>
      </c>
      <c r="BM32" s="6">
        <f t="shared" si="44"/>
        <v>4</v>
      </c>
      <c r="BN32" s="6">
        <f t="shared" si="44"/>
        <v>21</v>
      </c>
      <c r="BO32" s="6">
        <f t="shared" si="44"/>
        <v>0</v>
      </c>
      <c r="BP32" s="6">
        <f t="shared" si="44"/>
        <v>0</v>
      </c>
      <c r="BQ32" s="6">
        <f t="shared" si="44"/>
        <v>0</v>
      </c>
      <c r="BR32" s="6">
        <f t="shared" si="44"/>
        <v>0</v>
      </c>
      <c r="BS32" s="6">
        <f t="shared" si="44"/>
        <v>14</v>
      </c>
      <c r="BT32" s="6">
        <f t="shared" si="44"/>
        <v>2</v>
      </c>
      <c r="BU32" s="6">
        <f t="shared" si="44"/>
        <v>500</v>
      </c>
      <c r="BV32" s="6">
        <f t="shared" si="44"/>
        <v>135</v>
      </c>
      <c r="BW32" s="6">
        <f t="shared" si="44"/>
        <v>127</v>
      </c>
      <c r="BX32" s="6">
        <f t="shared" si="44"/>
        <v>45</v>
      </c>
      <c r="BY32" s="17">
        <f t="shared" si="1"/>
        <v>0.33333333333333331</v>
      </c>
      <c r="BZ32" s="6">
        <f>AVERAGE(AD189:AD195)</f>
        <v>1.6937226225420671E-3</v>
      </c>
      <c r="CA32" s="6">
        <f>AVERAGE(AE189:AE195)</f>
        <v>9.2945202390479778E-2</v>
      </c>
      <c r="CB32" s="6">
        <f t="shared" ref="CB32:CP32" si="45">SUM(AF189:AF195)</f>
        <v>26</v>
      </c>
      <c r="CC32" s="6">
        <f t="shared" si="45"/>
        <v>53</v>
      </c>
      <c r="CD32" s="6">
        <f t="shared" si="45"/>
        <v>27</v>
      </c>
      <c r="CE32" s="6">
        <f t="shared" si="45"/>
        <v>40</v>
      </c>
      <c r="CF32" s="6">
        <f t="shared" si="45"/>
        <v>0</v>
      </c>
      <c r="CG32" s="10">
        <f t="shared" si="45"/>
        <v>0</v>
      </c>
      <c r="CH32" s="6">
        <f t="shared" si="45"/>
        <v>55</v>
      </c>
      <c r="CI32" s="6">
        <f t="shared" si="45"/>
        <v>24</v>
      </c>
      <c r="CJ32" s="6">
        <f t="shared" si="45"/>
        <v>39</v>
      </c>
      <c r="CK32" s="6">
        <f t="shared" si="45"/>
        <v>0</v>
      </c>
      <c r="CL32" s="6">
        <f t="shared" si="45"/>
        <v>0</v>
      </c>
      <c r="CM32" s="6">
        <f t="shared" si="45"/>
        <v>0</v>
      </c>
      <c r="CN32" s="6">
        <f t="shared" si="45"/>
        <v>0</v>
      </c>
      <c r="CO32" s="6">
        <f t="shared" si="45"/>
        <v>0</v>
      </c>
      <c r="CP32" s="6">
        <f t="shared" si="45"/>
        <v>9</v>
      </c>
    </row>
    <row r="33" spans="2:94" x14ac:dyDescent="0.3">
      <c r="B33" s="69">
        <v>41880</v>
      </c>
      <c r="C33" s="6"/>
      <c r="D33" s="6"/>
      <c r="E33" s="6"/>
      <c r="F33" s="6"/>
      <c r="G33" s="17"/>
      <c r="H33" s="50"/>
      <c r="I33" s="56"/>
      <c r="J33" s="55"/>
      <c r="K33" s="8"/>
      <c r="L33" s="8"/>
      <c r="M33" s="8"/>
      <c r="N33" s="84"/>
      <c r="O33" s="10"/>
      <c r="P33" s="55"/>
      <c r="Q33" s="6"/>
      <c r="R33" s="6"/>
      <c r="S33" s="6"/>
      <c r="T33" s="6"/>
      <c r="U33" s="6"/>
      <c r="V33" s="6"/>
      <c r="W33" s="6"/>
      <c r="X33" s="72"/>
      <c r="Y33" s="6"/>
      <c r="Z33" s="6"/>
      <c r="AA33" s="6"/>
      <c r="AB33" s="6"/>
      <c r="AC33" s="17"/>
      <c r="AD33" s="50"/>
      <c r="AE33" s="56"/>
      <c r="AF33" s="55"/>
      <c r="AG33" s="8"/>
      <c r="AH33" s="8"/>
      <c r="AI33" s="8"/>
      <c r="AJ33" s="84"/>
      <c r="AK33" s="10"/>
      <c r="AL33" s="55"/>
      <c r="AM33" s="6"/>
      <c r="AN33" s="6"/>
      <c r="AO33" s="6"/>
      <c r="AP33" s="6"/>
      <c r="AQ33" s="6"/>
      <c r="AR33" s="6"/>
      <c r="AS33" s="6"/>
      <c r="AT33" s="72"/>
      <c r="AX33" s="5">
        <v>42043</v>
      </c>
      <c r="AY33" s="6">
        <f>SUM(C196:C202)</f>
        <v>623</v>
      </c>
      <c r="AZ33" s="6">
        <f>SUM(D196:D202)</f>
        <v>154</v>
      </c>
      <c r="BA33" s="6">
        <f>SUM(E196:E202)</f>
        <v>145</v>
      </c>
      <c r="BB33" s="6">
        <f>SUM(F196:F202)</f>
        <v>48</v>
      </c>
      <c r="BC33" s="17">
        <f t="shared" si="0"/>
        <v>0.31168831168831168</v>
      </c>
      <c r="BD33" s="6">
        <f>AVERAGE(H196:H202)</f>
        <v>2.1192170378068966E-3</v>
      </c>
      <c r="BE33" s="6">
        <f>AVERAGE(I196:I202)</f>
        <v>0.20399679343644869</v>
      </c>
      <c r="BF33" s="6">
        <f t="shared" ref="BF33:BX33" si="46">SUM(J196:J202)</f>
        <v>41</v>
      </c>
      <c r="BG33" s="6">
        <f t="shared" si="46"/>
        <v>71</v>
      </c>
      <c r="BH33" s="6">
        <f t="shared" si="46"/>
        <v>32</v>
      </c>
      <c r="BI33" s="6">
        <f t="shared" si="46"/>
        <v>53</v>
      </c>
      <c r="BJ33" s="6">
        <f t="shared" si="46"/>
        <v>10</v>
      </c>
      <c r="BK33" s="10">
        <f t="shared" si="46"/>
        <v>0</v>
      </c>
      <c r="BL33" s="6">
        <f t="shared" si="46"/>
        <v>105</v>
      </c>
      <c r="BM33" s="6">
        <f t="shared" si="46"/>
        <v>0</v>
      </c>
      <c r="BN33" s="6">
        <f t="shared" si="46"/>
        <v>26</v>
      </c>
      <c r="BO33" s="6">
        <f t="shared" si="46"/>
        <v>0</v>
      </c>
      <c r="BP33" s="6">
        <f t="shared" si="46"/>
        <v>0</v>
      </c>
      <c r="BQ33" s="6">
        <f t="shared" si="46"/>
        <v>0</v>
      </c>
      <c r="BR33" s="6">
        <f t="shared" si="46"/>
        <v>0</v>
      </c>
      <c r="BS33" s="6">
        <f t="shared" si="46"/>
        <v>12</v>
      </c>
      <c r="BT33" s="6">
        <f t="shared" si="46"/>
        <v>2</v>
      </c>
      <c r="BU33" s="6">
        <f t="shared" si="46"/>
        <v>509</v>
      </c>
      <c r="BV33" s="6">
        <f t="shared" si="46"/>
        <v>137</v>
      </c>
      <c r="BW33" s="6">
        <f t="shared" si="46"/>
        <v>120</v>
      </c>
      <c r="BX33" s="6">
        <f t="shared" si="46"/>
        <v>45</v>
      </c>
      <c r="BY33" s="17">
        <f t="shared" si="1"/>
        <v>0.32846715328467152</v>
      </c>
      <c r="BZ33" s="6">
        <f>AVERAGE(AD196:AD202)</f>
        <v>2.3289361060418413E-3</v>
      </c>
      <c r="CA33" s="6">
        <f>AVERAGE(AE196:AE202)</f>
        <v>0.10549056678088931</v>
      </c>
      <c r="CB33" s="6">
        <f t="shared" ref="CB33:CP33" si="47">SUM(AF196:AF202)</f>
        <v>34</v>
      </c>
      <c r="CC33" s="6">
        <f t="shared" si="47"/>
        <v>56</v>
      </c>
      <c r="CD33" s="6">
        <f t="shared" si="47"/>
        <v>26</v>
      </c>
      <c r="CE33" s="6">
        <f t="shared" si="47"/>
        <v>49</v>
      </c>
      <c r="CF33" s="6">
        <f t="shared" si="47"/>
        <v>0</v>
      </c>
      <c r="CG33" s="10">
        <f t="shared" si="47"/>
        <v>0</v>
      </c>
      <c r="CH33" s="6">
        <f t="shared" si="47"/>
        <v>53</v>
      </c>
      <c r="CI33" s="6">
        <f t="shared" si="47"/>
        <v>13</v>
      </c>
      <c r="CJ33" s="6">
        <f t="shared" si="47"/>
        <v>46</v>
      </c>
      <c r="CK33" s="6">
        <f t="shared" si="47"/>
        <v>0</v>
      </c>
      <c r="CL33" s="6">
        <f t="shared" si="47"/>
        <v>0</v>
      </c>
      <c r="CM33" s="6">
        <f t="shared" si="47"/>
        <v>0</v>
      </c>
      <c r="CN33" s="6">
        <f t="shared" si="47"/>
        <v>1</v>
      </c>
      <c r="CO33" s="6">
        <f t="shared" si="47"/>
        <v>0</v>
      </c>
      <c r="CP33" s="6">
        <f t="shared" si="47"/>
        <v>7</v>
      </c>
    </row>
    <row r="34" spans="2:94" ht="16.2" thickBot="1" x14ac:dyDescent="0.35">
      <c r="B34" s="70">
        <v>41881</v>
      </c>
      <c r="C34" s="31"/>
      <c r="D34" s="31"/>
      <c r="E34" s="31"/>
      <c r="F34" s="31"/>
      <c r="G34" s="29"/>
      <c r="H34" s="58"/>
      <c r="I34" s="59"/>
      <c r="J34" s="57"/>
      <c r="K34" s="35"/>
      <c r="L34" s="35"/>
      <c r="M34" s="35"/>
      <c r="N34" s="85"/>
      <c r="O34" s="34"/>
      <c r="P34" s="57"/>
      <c r="Q34" s="31"/>
      <c r="R34" s="31"/>
      <c r="S34" s="31"/>
      <c r="T34" s="31"/>
      <c r="U34" s="31"/>
      <c r="V34" s="31"/>
      <c r="W34" s="31"/>
      <c r="X34" s="74"/>
      <c r="Y34" s="31"/>
      <c r="Z34" s="31"/>
      <c r="AA34" s="31"/>
      <c r="AB34" s="31"/>
      <c r="AC34" s="29"/>
      <c r="AD34" s="58"/>
      <c r="AE34" s="59"/>
      <c r="AF34" s="57"/>
      <c r="AG34" s="35"/>
      <c r="AH34" s="35"/>
      <c r="AI34" s="35"/>
      <c r="AJ34" s="85"/>
      <c r="AK34" s="34"/>
      <c r="AL34" s="57"/>
      <c r="AM34" s="31"/>
      <c r="AN34" s="31"/>
      <c r="AO34" s="31"/>
      <c r="AP34" s="31"/>
      <c r="AQ34" s="31"/>
      <c r="AR34" s="31"/>
      <c r="AS34" s="31"/>
      <c r="AT34" s="74"/>
      <c r="AX34" s="5">
        <v>42050</v>
      </c>
      <c r="AY34" s="6">
        <f>SUM(C203:C209)</f>
        <v>502</v>
      </c>
      <c r="AZ34" s="6">
        <f>SUM(D203:D209)</f>
        <v>126</v>
      </c>
      <c r="BA34" s="6">
        <f>SUM(E203:E209)</f>
        <v>116</v>
      </c>
      <c r="BB34" s="6">
        <f>SUM(F203:F209)</f>
        <v>34</v>
      </c>
      <c r="BC34" s="17">
        <f t="shared" si="0"/>
        <v>0.26984126984126983</v>
      </c>
      <c r="BD34" s="6">
        <f>AVERAGE(H203:H209)</f>
        <v>2.2555935094997594E-3</v>
      </c>
      <c r="BE34" s="6">
        <f>AVERAGE(I203:I209)</f>
        <v>0.26822688805447426</v>
      </c>
      <c r="BF34" s="6">
        <f t="shared" ref="BF34:BX34" si="48">SUM(J203:J209)</f>
        <v>32</v>
      </c>
      <c r="BG34" s="6">
        <f t="shared" si="48"/>
        <v>48</v>
      </c>
      <c r="BH34" s="6">
        <f t="shared" si="48"/>
        <v>32</v>
      </c>
      <c r="BI34" s="6">
        <f t="shared" si="48"/>
        <v>47</v>
      </c>
      <c r="BJ34" s="6">
        <f t="shared" si="48"/>
        <v>8</v>
      </c>
      <c r="BK34" s="10">
        <f t="shared" si="48"/>
        <v>0</v>
      </c>
      <c r="BL34" s="6">
        <f t="shared" si="48"/>
        <v>84</v>
      </c>
      <c r="BM34" s="6">
        <f t="shared" si="48"/>
        <v>2</v>
      </c>
      <c r="BN34" s="6">
        <f t="shared" si="48"/>
        <v>19</v>
      </c>
      <c r="BO34" s="6">
        <f t="shared" si="48"/>
        <v>0</v>
      </c>
      <c r="BP34" s="6">
        <f t="shared" si="48"/>
        <v>0</v>
      </c>
      <c r="BQ34" s="6">
        <f t="shared" si="48"/>
        <v>0</v>
      </c>
      <c r="BR34" s="6">
        <f t="shared" si="48"/>
        <v>1</v>
      </c>
      <c r="BS34" s="6">
        <f t="shared" si="48"/>
        <v>9</v>
      </c>
      <c r="BT34" s="6">
        <f t="shared" si="48"/>
        <v>1</v>
      </c>
      <c r="BU34" s="6">
        <f t="shared" si="48"/>
        <v>395</v>
      </c>
      <c r="BV34" s="6">
        <f t="shared" si="48"/>
        <v>101</v>
      </c>
      <c r="BW34" s="6">
        <f t="shared" si="48"/>
        <v>99</v>
      </c>
      <c r="BX34" s="6">
        <f t="shared" si="48"/>
        <v>25</v>
      </c>
      <c r="BY34" s="17">
        <f t="shared" si="1"/>
        <v>0.24752475247524752</v>
      </c>
      <c r="BZ34" s="6">
        <f>AVERAGE(AD203:AD209)</f>
        <v>1.5824695638520566E-3</v>
      </c>
      <c r="CA34" s="6">
        <f>AVERAGE(AE203:AE209)</f>
        <v>0.12678571428571428</v>
      </c>
      <c r="CB34" s="6">
        <f t="shared" ref="CB34:CP34" si="49">SUM(AF203:AF209)</f>
        <v>27</v>
      </c>
      <c r="CC34" s="6">
        <f t="shared" si="49"/>
        <v>37</v>
      </c>
      <c r="CD34" s="6">
        <f t="shared" si="49"/>
        <v>19</v>
      </c>
      <c r="CE34" s="6">
        <f t="shared" si="49"/>
        <v>38</v>
      </c>
      <c r="CF34" s="6">
        <f t="shared" si="49"/>
        <v>0</v>
      </c>
      <c r="CG34" s="10">
        <f t="shared" si="49"/>
        <v>0</v>
      </c>
      <c r="CH34" s="6">
        <f t="shared" si="49"/>
        <v>43</v>
      </c>
      <c r="CI34" s="6">
        <f t="shared" si="49"/>
        <v>18</v>
      </c>
      <c r="CJ34" s="6">
        <f t="shared" si="49"/>
        <v>32</v>
      </c>
      <c r="CK34" s="6">
        <f t="shared" si="49"/>
        <v>0</v>
      </c>
      <c r="CL34" s="6">
        <f t="shared" si="49"/>
        <v>0</v>
      </c>
      <c r="CM34" s="6">
        <f t="shared" si="49"/>
        <v>0</v>
      </c>
      <c r="CN34" s="6">
        <f t="shared" si="49"/>
        <v>1</v>
      </c>
      <c r="CO34" s="6">
        <f t="shared" si="49"/>
        <v>0</v>
      </c>
      <c r="CP34" s="6">
        <f t="shared" si="49"/>
        <v>5</v>
      </c>
    </row>
    <row r="35" spans="2:94" x14ac:dyDescent="0.3">
      <c r="B35" s="66">
        <v>41882</v>
      </c>
      <c r="C35" s="53"/>
      <c r="D35" s="53"/>
      <c r="E35" s="53"/>
      <c r="F35" s="53"/>
      <c r="G35" s="54"/>
      <c r="H35" s="67"/>
      <c r="I35" s="68"/>
      <c r="J35" s="52"/>
      <c r="K35" s="73"/>
      <c r="L35" s="73"/>
      <c r="M35" s="73"/>
      <c r="N35" s="86"/>
      <c r="O35" s="26"/>
      <c r="P35" s="52"/>
      <c r="Q35" s="53"/>
      <c r="R35" s="53"/>
      <c r="S35" s="53"/>
      <c r="T35" s="53"/>
      <c r="U35" s="53"/>
      <c r="V35" s="53"/>
      <c r="W35" s="53"/>
      <c r="X35" s="71"/>
      <c r="Y35" s="53"/>
      <c r="Z35" s="53"/>
      <c r="AA35" s="53"/>
      <c r="AB35" s="53"/>
      <c r="AC35" s="54"/>
      <c r="AD35" s="67"/>
      <c r="AE35" s="68"/>
      <c r="AF35" s="52"/>
      <c r="AG35" s="73"/>
      <c r="AH35" s="73"/>
      <c r="AI35" s="73"/>
      <c r="AJ35" s="86"/>
      <c r="AK35" s="26"/>
      <c r="AL35" s="52"/>
      <c r="AM35" s="53"/>
      <c r="AN35" s="53"/>
      <c r="AO35" s="53"/>
      <c r="AP35" s="53"/>
      <c r="AQ35" s="53"/>
      <c r="AR35" s="53"/>
      <c r="AS35" s="53"/>
      <c r="AT35" s="71"/>
      <c r="AX35" s="5">
        <v>42057</v>
      </c>
      <c r="AY35" s="6">
        <f>SUM(C210:C216)</f>
        <v>518</v>
      </c>
      <c r="AZ35" s="6">
        <f>SUM(D210:D216)</f>
        <v>150</v>
      </c>
      <c r="BA35" s="6">
        <f>SUM(E210:E216)</f>
        <v>147</v>
      </c>
      <c r="BB35" s="6">
        <f>SUM(F210:F216)</f>
        <v>47</v>
      </c>
      <c r="BC35" s="17">
        <f t="shared" si="0"/>
        <v>0.31333333333333335</v>
      </c>
      <c r="BD35" s="6">
        <f>AVERAGE(H210:H216)</f>
        <v>1.9219728081853525E-3</v>
      </c>
      <c r="BE35" s="6">
        <f>AVERAGE(I210:I216)</f>
        <v>0.24455832940463643</v>
      </c>
      <c r="BF35" s="6">
        <f t="shared" ref="BF35:BX35" si="50">SUM(J210:J216)</f>
        <v>39</v>
      </c>
      <c r="BG35" s="6">
        <f t="shared" si="50"/>
        <v>55</v>
      </c>
      <c r="BH35" s="6">
        <f t="shared" si="50"/>
        <v>29</v>
      </c>
      <c r="BI35" s="6">
        <f t="shared" si="50"/>
        <v>47</v>
      </c>
      <c r="BJ35" s="6">
        <f t="shared" si="50"/>
        <v>10</v>
      </c>
      <c r="BK35" s="10">
        <f t="shared" si="50"/>
        <v>0</v>
      </c>
      <c r="BL35" s="6">
        <f t="shared" si="50"/>
        <v>115</v>
      </c>
      <c r="BM35" s="6">
        <f t="shared" si="50"/>
        <v>3</v>
      </c>
      <c r="BN35" s="6">
        <f t="shared" si="50"/>
        <v>18</v>
      </c>
      <c r="BO35" s="6">
        <f t="shared" si="50"/>
        <v>0</v>
      </c>
      <c r="BP35" s="6">
        <f t="shared" si="50"/>
        <v>0</v>
      </c>
      <c r="BQ35" s="6">
        <f t="shared" si="50"/>
        <v>0</v>
      </c>
      <c r="BR35" s="6">
        <f t="shared" si="50"/>
        <v>0</v>
      </c>
      <c r="BS35" s="6">
        <f t="shared" si="50"/>
        <v>8</v>
      </c>
      <c r="BT35" s="6">
        <f t="shared" si="50"/>
        <v>3</v>
      </c>
      <c r="BU35" s="6">
        <f t="shared" si="50"/>
        <v>525</v>
      </c>
      <c r="BV35" s="6">
        <f t="shared" si="50"/>
        <v>130</v>
      </c>
      <c r="BW35" s="6">
        <f t="shared" si="50"/>
        <v>125</v>
      </c>
      <c r="BX35" s="6">
        <f t="shared" si="50"/>
        <v>25</v>
      </c>
      <c r="BY35" s="17">
        <f t="shared" si="1"/>
        <v>0.19230769230769232</v>
      </c>
      <c r="BZ35" s="6">
        <f>AVERAGE(AD210:AD216)</f>
        <v>1.7876744846466173E-3</v>
      </c>
      <c r="CA35" s="6">
        <f>AVERAGE(AE210:AE216)</f>
        <v>9.7658563675345214E-2</v>
      </c>
      <c r="CB35" s="6">
        <f t="shared" ref="CB35:CP35" si="51">SUM(AF210:AF216)</f>
        <v>35</v>
      </c>
      <c r="CC35" s="6">
        <f t="shared" si="51"/>
        <v>52</v>
      </c>
      <c r="CD35" s="6">
        <f t="shared" si="51"/>
        <v>23</v>
      </c>
      <c r="CE35" s="6">
        <f t="shared" si="51"/>
        <v>54</v>
      </c>
      <c r="CF35" s="6">
        <f t="shared" si="51"/>
        <v>0</v>
      </c>
      <c r="CG35" s="10">
        <f t="shared" si="51"/>
        <v>0</v>
      </c>
      <c r="CH35" s="6">
        <f t="shared" si="51"/>
        <v>60</v>
      </c>
      <c r="CI35" s="6">
        <f t="shared" si="51"/>
        <v>11</v>
      </c>
      <c r="CJ35" s="6">
        <f t="shared" si="51"/>
        <v>45</v>
      </c>
      <c r="CK35" s="6">
        <f t="shared" si="51"/>
        <v>0</v>
      </c>
      <c r="CL35" s="6">
        <f t="shared" si="51"/>
        <v>0</v>
      </c>
      <c r="CM35" s="6">
        <f t="shared" si="51"/>
        <v>0</v>
      </c>
      <c r="CN35" s="6">
        <f t="shared" si="51"/>
        <v>0</v>
      </c>
      <c r="CO35" s="6">
        <f t="shared" si="51"/>
        <v>0</v>
      </c>
      <c r="CP35" s="6">
        <f t="shared" si="51"/>
        <v>9</v>
      </c>
    </row>
    <row r="36" spans="2:94" x14ac:dyDescent="0.3">
      <c r="B36" s="69">
        <v>41883</v>
      </c>
      <c r="C36" s="6">
        <v>197</v>
      </c>
      <c r="D36" s="6">
        <v>40</v>
      </c>
      <c r="E36" s="6">
        <v>37</v>
      </c>
      <c r="F36" s="6">
        <v>12</v>
      </c>
      <c r="G36" s="17">
        <v>0.3</v>
      </c>
      <c r="H36" s="50">
        <v>2.9652777777777776E-3</v>
      </c>
      <c r="I36" s="56">
        <v>0.125</v>
      </c>
      <c r="J36" s="55">
        <v>10</v>
      </c>
      <c r="K36" s="8">
        <v>17</v>
      </c>
      <c r="L36" s="8">
        <v>17</v>
      </c>
      <c r="M36" s="8">
        <v>9</v>
      </c>
      <c r="N36" s="84">
        <v>4</v>
      </c>
      <c r="O36" s="10"/>
      <c r="P36" s="55">
        <v>21</v>
      </c>
      <c r="Q36" s="6">
        <v>0</v>
      </c>
      <c r="R36" s="6">
        <v>9</v>
      </c>
      <c r="S36" s="6"/>
      <c r="T36" s="6"/>
      <c r="U36" s="6"/>
      <c r="V36" s="6">
        <v>0</v>
      </c>
      <c r="W36" s="6">
        <v>5</v>
      </c>
      <c r="X36" s="72">
        <v>2</v>
      </c>
      <c r="Y36" s="6">
        <v>24</v>
      </c>
      <c r="Z36" s="6">
        <v>8</v>
      </c>
      <c r="AA36" s="6">
        <v>7</v>
      </c>
      <c r="AB36" s="6">
        <v>2</v>
      </c>
      <c r="AC36" s="17">
        <v>0.25</v>
      </c>
      <c r="AD36" s="50">
        <v>1.0865162037037037E-3</v>
      </c>
      <c r="AE36" s="56">
        <v>0.125</v>
      </c>
      <c r="AF36" s="55">
        <v>2</v>
      </c>
      <c r="AG36" s="8">
        <v>1</v>
      </c>
      <c r="AH36" s="8">
        <v>3</v>
      </c>
      <c r="AI36" s="8">
        <v>1</v>
      </c>
      <c r="AJ36" s="84">
        <v>0</v>
      </c>
      <c r="AK36" s="10"/>
      <c r="AL36" s="55">
        <v>4</v>
      </c>
      <c r="AM36" s="6">
        <v>1</v>
      </c>
      <c r="AN36" s="6">
        <v>2</v>
      </c>
      <c r="AO36" s="6"/>
      <c r="AP36" s="6"/>
      <c r="AQ36" s="6"/>
      <c r="AR36" s="6">
        <v>0</v>
      </c>
      <c r="AS36" s="6">
        <v>0</v>
      </c>
      <c r="AT36" s="72">
        <v>0</v>
      </c>
      <c r="AX36" s="5">
        <v>42064</v>
      </c>
      <c r="AY36" s="6">
        <f>SUM(C217:C223)</f>
        <v>542</v>
      </c>
      <c r="AZ36" s="6">
        <f>SUM(D217:D223)</f>
        <v>137</v>
      </c>
      <c r="BA36" s="6">
        <f>SUM(E217:E223)</f>
        <v>130</v>
      </c>
      <c r="BB36" s="6">
        <f>SUM(F217:F223)</f>
        <v>33</v>
      </c>
      <c r="BC36" s="17">
        <f t="shared" si="0"/>
        <v>0.24087591240875914</v>
      </c>
      <c r="BD36" s="6">
        <f>AVERAGE(H217:H223)</f>
        <v>1.9006914024027118E-3</v>
      </c>
      <c r="BE36" s="6">
        <f>AVERAGE(I217:I223)</f>
        <v>0.23538873824588111</v>
      </c>
      <c r="BF36" s="6">
        <f t="shared" ref="BF36:BX36" si="52">SUM(J217:J223)</f>
        <v>37</v>
      </c>
      <c r="BG36" s="6">
        <f t="shared" si="52"/>
        <v>52</v>
      </c>
      <c r="BH36" s="6">
        <f t="shared" si="52"/>
        <v>25</v>
      </c>
      <c r="BI36" s="6">
        <f t="shared" si="52"/>
        <v>60</v>
      </c>
      <c r="BJ36" s="6">
        <f t="shared" si="52"/>
        <v>8</v>
      </c>
      <c r="BK36" s="10">
        <f t="shared" si="52"/>
        <v>0</v>
      </c>
      <c r="BL36" s="6">
        <f t="shared" si="52"/>
        <v>87</v>
      </c>
      <c r="BM36" s="6">
        <f t="shared" si="52"/>
        <v>4</v>
      </c>
      <c r="BN36" s="6">
        <f t="shared" si="52"/>
        <v>22</v>
      </c>
      <c r="BO36" s="6">
        <f t="shared" si="52"/>
        <v>0</v>
      </c>
      <c r="BP36" s="6">
        <f t="shared" si="52"/>
        <v>0</v>
      </c>
      <c r="BQ36" s="6">
        <f t="shared" si="52"/>
        <v>0</v>
      </c>
      <c r="BR36" s="6">
        <f t="shared" si="52"/>
        <v>0</v>
      </c>
      <c r="BS36" s="6">
        <f t="shared" si="52"/>
        <v>12</v>
      </c>
      <c r="BT36" s="6">
        <f t="shared" si="52"/>
        <v>5</v>
      </c>
      <c r="BU36" s="6">
        <f t="shared" si="52"/>
        <v>422</v>
      </c>
      <c r="BV36" s="6">
        <f t="shared" si="52"/>
        <v>112</v>
      </c>
      <c r="BW36" s="6">
        <f t="shared" si="52"/>
        <v>102</v>
      </c>
      <c r="BX36" s="6">
        <f t="shared" si="52"/>
        <v>40</v>
      </c>
      <c r="BY36" s="17">
        <f t="shared" si="1"/>
        <v>0.35714285714285715</v>
      </c>
      <c r="BZ36" s="6">
        <f>AVERAGE(AD217:AD223)</f>
        <v>2.4995483837906224E-3</v>
      </c>
      <c r="CA36" s="6">
        <f>AVERAGE(AE217:AE223)</f>
        <v>7.1730883495589384E-2</v>
      </c>
      <c r="CB36" s="6">
        <f t="shared" ref="CB36:CP36" si="53">SUM(AF217:AF223)</f>
        <v>32</v>
      </c>
      <c r="CC36" s="6">
        <f t="shared" si="53"/>
        <v>41</v>
      </c>
      <c r="CD36" s="6">
        <f t="shared" si="53"/>
        <v>22</v>
      </c>
      <c r="CE36" s="6">
        <f t="shared" si="53"/>
        <v>42</v>
      </c>
      <c r="CF36" s="6">
        <f t="shared" si="53"/>
        <v>0</v>
      </c>
      <c r="CG36" s="10">
        <f t="shared" si="53"/>
        <v>0</v>
      </c>
      <c r="CH36" s="6">
        <f t="shared" si="53"/>
        <v>45</v>
      </c>
      <c r="CI36" s="6">
        <f t="shared" si="53"/>
        <v>18</v>
      </c>
      <c r="CJ36" s="6">
        <f t="shared" si="53"/>
        <v>27</v>
      </c>
      <c r="CK36" s="6">
        <f t="shared" si="53"/>
        <v>0</v>
      </c>
      <c r="CL36" s="6">
        <f t="shared" si="53"/>
        <v>0</v>
      </c>
      <c r="CM36" s="6">
        <f t="shared" si="53"/>
        <v>0</v>
      </c>
      <c r="CN36" s="6">
        <f t="shared" si="53"/>
        <v>2</v>
      </c>
      <c r="CO36" s="6">
        <f t="shared" si="53"/>
        <v>0</v>
      </c>
      <c r="CP36" s="6">
        <f t="shared" si="53"/>
        <v>10</v>
      </c>
    </row>
    <row r="37" spans="2:94" x14ac:dyDescent="0.3">
      <c r="B37" s="69">
        <v>41884</v>
      </c>
      <c r="C37" s="6">
        <v>103</v>
      </c>
      <c r="D37" s="6">
        <v>25</v>
      </c>
      <c r="E37" s="6">
        <v>22</v>
      </c>
      <c r="F37" s="6">
        <v>14</v>
      </c>
      <c r="G37" s="17">
        <v>0.56000000000000005</v>
      </c>
      <c r="H37" s="50">
        <v>2.9337962962962963E-3</v>
      </c>
      <c r="I37" s="56">
        <v>0.16</v>
      </c>
      <c r="J37" s="55">
        <v>4</v>
      </c>
      <c r="K37" s="8">
        <v>12</v>
      </c>
      <c r="L37" s="8">
        <v>6</v>
      </c>
      <c r="M37" s="8">
        <v>6</v>
      </c>
      <c r="N37" s="84">
        <v>1</v>
      </c>
      <c r="O37" s="10"/>
      <c r="P37" s="55">
        <v>16</v>
      </c>
      <c r="Q37" s="6">
        <v>0</v>
      </c>
      <c r="R37" s="6">
        <v>6</v>
      </c>
      <c r="S37" s="6"/>
      <c r="T37" s="6"/>
      <c r="U37" s="6"/>
      <c r="V37" s="6">
        <v>0</v>
      </c>
      <c r="W37" s="6">
        <v>2</v>
      </c>
      <c r="X37" s="72">
        <v>0</v>
      </c>
      <c r="Y37" s="6">
        <v>21</v>
      </c>
      <c r="Z37" s="6">
        <v>6</v>
      </c>
      <c r="AA37" s="6">
        <v>6</v>
      </c>
      <c r="AB37" s="6">
        <v>4</v>
      </c>
      <c r="AC37" s="17">
        <v>0.66666666666666663</v>
      </c>
      <c r="AD37" s="50">
        <v>1.554783950617284E-3</v>
      </c>
      <c r="AE37" s="56">
        <v>0.16666666666666699</v>
      </c>
      <c r="AF37" s="55">
        <v>1</v>
      </c>
      <c r="AG37" s="8">
        <v>3</v>
      </c>
      <c r="AH37" s="8">
        <v>1</v>
      </c>
      <c r="AI37" s="8">
        <v>1</v>
      </c>
      <c r="AJ37" s="84">
        <v>0</v>
      </c>
      <c r="AK37" s="10"/>
      <c r="AL37" s="55">
        <v>4</v>
      </c>
      <c r="AM37" s="6">
        <v>0</v>
      </c>
      <c r="AN37" s="6">
        <v>0</v>
      </c>
      <c r="AO37" s="6"/>
      <c r="AP37" s="6"/>
      <c r="AQ37" s="6"/>
      <c r="AR37" s="6">
        <v>0</v>
      </c>
      <c r="AS37" s="6">
        <v>0</v>
      </c>
      <c r="AT37" s="72">
        <v>2</v>
      </c>
      <c r="AX37" s="5">
        <v>42071</v>
      </c>
      <c r="AY37" s="6">
        <f>SUM(C224:C230)</f>
        <v>469</v>
      </c>
      <c r="AZ37" s="6">
        <f>SUM(D224:D230)</f>
        <v>130</v>
      </c>
      <c r="BA37" s="6">
        <f>SUM(E224:E230)</f>
        <v>124</v>
      </c>
      <c r="BB37" s="6">
        <f>SUM(F224:F230)</f>
        <v>42</v>
      </c>
      <c r="BC37" s="17">
        <f t="shared" si="0"/>
        <v>0.32307692307692309</v>
      </c>
      <c r="BD37" s="6">
        <f>AVERAGE(H224:H230)</f>
        <v>1.6518873530713596E-3</v>
      </c>
      <c r="BE37" s="6">
        <f>AVERAGE(I224:I230)</f>
        <v>0.2230334365427534</v>
      </c>
      <c r="BF37" s="6">
        <f t="shared" ref="BF37:BX37" si="54">SUM(J224:J230)</f>
        <v>31</v>
      </c>
      <c r="BG37" s="6">
        <f t="shared" si="54"/>
        <v>46</v>
      </c>
      <c r="BH37" s="6">
        <f t="shared" si="54"/>
        <v>25</v>
      </c>
      <c r="BI37" s="6">
        <f t="shared" si="54"/>
        <v>51</v>
      </c>
      <c r="BJ37" s="6">
        <f t="shared" si="54"/>
        <v>8</v>
      </c>
      <c r="BK37" s="10">
        <f t="shared" si="54"/>
        <v>0</v>
      </c>
      <c r="BL37" s="6">
        <f t="shared" si="54"/>
        <v>87</v>
      </c>
      <c r="BM37" s="6">
        <f t="shared" si="54"/>
        <v>4</v>
      </c>
      <c r="BN37" s="6">
        <f t="shared" si="54"/>
        <v>20</v>
      </c>
      <c r="BO37" s="6">
        <f t="shared" si="54"/>
        <v>0</v>
      </c>
      <c r="BP37" s="6">
        <f t="shared" si="54"/>
        <v>0</v>
      </c>
      <c r="BQ37" s="6">
        <f t="shared" si="54"/>
        <v>0</v>
      </c>
      <c r="BR37" s="6">
        <f t="shared" si="54"/>
        <v>0</v>
      </c>
      <c r="BS37" s="6">
        <f t="shared" si="54"/>
        <v>10</v>
      </c>
      <c r="BT37" s="6">
        <f t="shared" si="54"/>
        <v>3</v>
      </c>
      <c r="BU37" s="6">
        <f t="shared" si="54"/>
        <v>0</v>
      </c>
      <c r="BV37" s="6">
        <f t="shared" si="54"/>
        <v>0</v>
      </c>
      <c r="BW37" s="6">
        <f t="shared" si="54"/>
        <v>0</v>
      </c>
      <c r="BX37" s="6">
        <f t="shared" si="54"/>
        <v>0</v>
      </c>
      <c r="BY37" s="17">
        <f t="shared" si="1"/>
        <v>0</v>
      </c>
      <c r="BZ37" s="6">
        <f>AVERAGE(AD224:AD230)</f>
        <v>0</v>
      </c>
      <c r="CA37" s="6">
        <f>AVERAGE(AE224:AE230)</f>
        <v>0</v>
      </c>
      <c r="CB37" s="6">
        <f t="shared" ref="CB37:CP37" si="55">SUM(AF224:AF230)</f>
        <v>0</v>
      </c>
      <c r="CC37" s="6">
        <f t="shared" si="55"/>
        <v>0</v>
      </c>
      <c r="CD37" s="6">
        <f t="shared" si="55"/>
        <v>0</v>
      </c>
      <c r="CE37" s="6">
        <f t="shared" si="55"/>
        <v>0</v>
      </c>
      <c r="CF37" s="6">
        <f t="shared" si="55"/>
        <v>0</v>
      </c>
      <c r="CG37" s="10">
        <f t="shared" si="55"/>
        <v>0</v>
      </c>
      <c r="CH37" s="6">
        <f t="shared" si="55"/>
        <v>0</v>
      </c>
      <c r="CI37" s="6">
        <f t="shared" si="55"/>
        <v>0</v>
      </c>
      <c r="CJ37" s="6">
        <f t="shared" si="55"/>
        <v>0</v>
      </c>
      <c r="CK37" s="6">
        <f t="shared" si="55"/>
        <v>0</v>
      </c>
      <c r="CL37" s="6">
        <f t="shared" si="55"/>
        <v>0</v>
      </c>
      <c r="CM37" s="6">
        <f t="shared" si="55"/>
        <v>0</v>
      </c>
      <c r="CN37" s="6">
        <f t="shared" si="55"/>
        <v>0</v>
      </c>
      <c r="CO37" s="6">
        <f t="shared" si="55"/>
        <v>0</v>
      </c>
      <c r="CP37" s="6">
        <f t="shared" si="55"/>
        <v>0</v>
      </c>
    </row>
    <row r="38" spans="2:94" x14ac:dyDescent="0.3">
      <c r="B38" s="69">
        <v>41885</v>
      </c>
      <c r="C38" s="6">
        <v>166</v>
      </c>
      <c r="D38" s="6">
        <v>36</v>
      </c>
      <c r="E38" s="6">
        <v>33</v>
      </c>
      <c r="F38" s="6">
        <v>9</v>
      </c>
      <c r="G38" s="17">
        <v>0.25</v>
      </c>
      <c r="H38" s="50">
        <v>3.5542052469135798E-3</v>
      </c>
      <c r="I38" s="56">
        <v>0.2</v>
      </c>
      <c r="J38" s="55">
        <v>8</v>
      </c>
      <c r="K38" s="8">
        <v>16</v>
      </c>
      <c r="L38" s="8">
        <v>10</v>
      </c>
      <c r="M38" s="8">
        <v>9</v>
      </c>
      <c r="N38" s="84">
        <v>4</v>
      </c>
      <c r="O38" s="10"/>
      <c r="P38" s="55">
        <v>18</v>
      </c>
      <c r="Q38" s="6">
        <v>3</v>
      </c>
      <c r="R38" s="6">
        <v>7</v>
      </c>
      <c r="S38" s="6"/>
      <c r="T38" s="6"/>
      <c r="U38" s="6"/>
      <c r="V38" s="6">
        <v>0</v>
      </c>
      <c r="W38" s="6">
        <v>3</v>
      </c>
      <c r="X38" s="72">
        <v>2</v>
      </c>
      <c r="Y38" s="6">
        <v>44</v>
      </c>
      <c r="Z38" s="6">
        <v>18</v>
      </c>
      <c r="AA38" s="6">
        <v>17</v>
      </c>
      <c r="AB38" s="6">
        <v>5</v>
      </c>
      <c r="AC38" s="17">
        <v>0.27777777777777779</v>
      </c>
      <c r="AD38" s="50">
        <v>1.5419238683127574E-3</v>
      </c>
      <c r="AE38" s="56">
        <v>0.11111111111111099</v>
      </c>
      <c r="AF38" s="55">
        <v>1</v>
      </c>
      <c r="AG38" s="8">
        <v>4</v>
      </c>
      <c r="AH38" s="8">
        <v>0</v>
      </c>
      <c r="AI38" s="8">
        <v>1</v>
      </c>
      <c r="AJ38" s="84">
        <v>0</v>
      </c>
      <c r="AK38" s="10"/>
      <c r="AL38" s="55">
        <v>12</v>
      </c>
      <c r="AM38" s="6">
        <v>1</v>
      </c>
      <c r="AN38" s="6">
        <v>2</v>
      </c>
      <c r="AO38" s="6"/>
      <c r="AP38" s="6"/>
      <c r="AQ38" s="6"/>
      <c r="AR38" s="6">
        <v>0</v>
      </c>
      <c r="AS38" s="6">
        <v>1</v>
      </c>
      <c r="AT38" s="72">
        <v>1</v>
      </c>
      <c r="AX38" s="5">
        <v>42078</v>
      </c>
      <c r="AY38" s="6">
        <f>SUM(C231:C237)</f>
        <v>578</v>
      </c>
      <c r="AZ38" s="6">
        <f>SUM(D231:D237)</f>
        <v>150</v>
      </c>
      <c r="BA38" s="6">
        <f>SUM(E231:E237)</f>
        <v>143</v>
      </c>
      <c r="BB38" s="6">
        <f>SUM(F231:F237)</f>
        <v>49</v>
      </c>
      <c r="BC38" s="17">
        <f t="shared" si="0"/>
        <v>0.32666666666666666</v>
      </c>
      <c r="BD38" s="6">
        <f>AVERAGE(H231:H237)</f>
        <v>2.5400069056694002E-3</v>
      </c>
      <c r="BE38" s="6">
        <f>AVERAGE(I231:I237)</f>
        <v>0.20249931784080671</v>
      </c>
      <c r="BF38" s="6">
        <f t="shared" ref="BF38:BX38" si="56">SUM(J231:J237)</f>
        <v>40</v>
      </c>
      <c r="BG38" s="6">
        <f t="shared" si="56"/>
        <v>57</v>
      </c>
      <c r="BH38" s="6">
        <f t="shared" si="56"/>
        <v>36</v>
      </c>
      <c r="BI38" s="6">
        <f t="shared" si="56"/>
        <v>50</v>
      </c>
      <c r="BJ38" s="6">
        <f t="shared" si="56"/>
        <v>8</v>
      </c>
      <c r="BK38" s="10">
        <f t="shared" si="56"/>
        <v>0</v>
      </c>
      <c r="BL38" s="6">
        <f t="shared" si="56"/>
        <v>83</v>
      </c>
      <c r="BM38" s="6">
        <f t="shared" si="56"/>
        <v>6</v>
      </c>
      <c r="BN38" s="6">
        <f t="shared" si="56"/>
        <v>29</v>
      </c>
      <c r="BO38" s="6">
        <f t="shared" si="56"/>
        <v>0</v>
      </c>
      <c r="BP38" s="6">
        <f t="shared" si="56"/>
        <v>0</v>
      </c>
      <c r="BQ38" s="6">
        <f t="shared" si="56"/>
        <v>0</v>
      </c>
      <c r="BR38" s="6">
        <f t="shared" si="56"/>
        <v>0</v>
      </c>
      <c r="BS38" s="6">
        <f t="shared" si="56"/>
        <v>20</v>
      </c>
      <c r="BT38" s="6">
        <f t="shared" si="56"/>
        <v>5</v>
      </c>
      <c r="BU38" s="6">
        <f t="shared" si="56"/>
        <v>0</v>
      </c>
      <c r="BV38" s="6">
        <f t="shared" si="56"/>
        <v>0</v>
      </c>
      <c r="BW38" s="6">
        <f t="shared" si="56"/>
        <v>0</v>
      </c>
      <c r="BX38" s="6">
        <f t="shared" si="56"/>
        <v>0</v>
      </c>
      <c r="BY38" s="17">
        <f t="shared" si="1"/>
        <v>0</v>
      </c>
      <c r="BZ38" s="6">
        <f>AVERAGE(AD231:AD237)</f>
        <v>0</v>
      </c>
      <c r="CA38" s="6">
        <f>AVERAGE(AE231:AE237)</f>
        <v>0</v>
      </c>
      <c r="CB38" s="6">
        <f t="shared" ref="CB38:CP38" si="57">SUM(AF231:AF237)</f>
        <v>0</v>
      </c>
      <c r="CC38" s="6">
        <f t="shared" si="57"/>
        <v>0</v>
      </c>
      <c r="CD38" s="6">
        <f t="shared" si="57"/>
        <v>0</v>
      </c>
      <c r="CE38" s="6">
        <f t="shared" si="57"/>
        <v>0</v>
      </c>
      <c r="CF38" s="6">
        <f t="shared" si="57"/>
        <v>0</v>
      </c>
      <c r="CG38" s="10">
        <f t="shared" si="57"/>
        <v>0</v>
      </c>
      <c r="CH38" s="6">
        <f t="shared" si="57"/>
        <v>0</v>
      </c>
      <c r="CI38" s="6">
        <f t="shared" si="57"/>
        <v>0</v>
      </c>
      <c r="CJ38" s="6">
        <f t="shared" si="57"/>
        <v>0</v>
      </c>
      <c r="CK38" s="6">
        <f t="shared" si="57"/>
        <v>0</v>
      </c>
      <c r="CL38" s="6">
        <f t="shared" si="57"/>
        <v>0</v>
      </c>
      <c r="CM38" s="6">
        <f t="shared" si="57"/>
        <v>0</v>
      </c>
      <c r="CN38" s="6">
        <f t="shared" si="57"/>
        <v>0</v>
      </c>
      <c r="CO38" s="6">
        <f t="shared" si="57"/>
        <v>0</v>
      </c>
      <c r="CP38" s="6">
        <f t="shared" si="57"/>
        <v>0</v>
      </c>
    </row>
    <row r="39" spans="2:94" x14ac:dyDescent="0.3">
      <c r="B39" s="69">
        <v>41886</v>
      </c>
      <c r="C39" s="6">
        <v>106</v>
      </c>
      <c r="D39" s="6">
        <v>30</v>
      </c>
      <c r="E39" s="6">
        <v>30</v>
      </c>
      <c r="F39" s="6">
        <v>5</v>
      </c>
      <c r="G39" s="17">
        <v>0.16666666666666666</v>
      </c>
      <c r="H39" s="50">
        <v>8.5918209876543214E-4</v>
      </c>
      <c r="I39" s="56">
        <v>6.6666666666666693E-2</v>
      </c>
      <c r="J39" s="55">
        <v>6</v>
      </c>
      <c r="K39" s="8">
        <v>11</v>
      </c>
      <c r="L39" s="8">
        <v>4</v>
      </c>
      <c r="M39" s="8">
        <v>7</v>
      </c>
      <c r="N39" s="84">
        <v>1</v>
      </c>
      <c r="O39" s="10"/>
      <c r="P39" s="55">
        <v>23</v>
      </c>
      <c r="Q39" s="6">
        <v>0</v>
      </c>
      <c r="R39" s="6">
        <v>6</v>
      </c>
      <c r="S39" s="6"/>
      <c r="T39" s="6"/>
      <c r="U39" s="6"/>
      <c r="V39" s="6">
        <v>0</v>
      </c>
      <c r="W39" s="6">
        <v>1</v>
      </c>
      <c r="X39" s="72">
        <v>0</v>
      </c>
      <c r="Y39" s="6">
        <v>129</v>
      </c>
      <c r="Z39" s="6">
        <v>35</v>
      </c>
      <c r="AA39" s="6">
        <v>30</v>
      </c>
      <c r="AB39" s="6">
        <v>7</v>
      </c>
      <c r="AC39" s="17">
        <v>0.2</v>
      </c>
      <c r="AD39" s="50">
        <v>3.7136243386243382E-3</v>
      </c>
      <c r="AE39" s="56">
        <v>5.7142857142857099E-2</v>
      </c>
      <c r="AF39" s="55">
        <v>8</v>
      </c>
      <c r="AG39" s="8">
        <v>9</v>
      </c>
      <c r="AH39" s="8">
        <v>10</v>
      </c>
      <c r="AI39" s="8">
        <v>10</v>
      </c>
      <c r="AJ39" s="84">
        <v>0</v>
      </c>
      <c r="AK39" s="10"/>
      <c r="AL39" s="55">
        <v>14</v>
      </c>
      <c r="AM39" s="6">
        <v>3</v>
      </c>
      <c r="AN39" s="6">
        <v>10</v>
      </c>
      <c r="AO39" s="6"/>
      <c r="AP39" s="6"/>
      <c r="AQ39" s="6"/>
      <c r="AR39" s="6">
        <v>0</v>
      </c>
      <c r="AS39" s="6">
        <v>0</v>
      </c>
      <c r="AT39" s="72">
        <v>3</v>
      </c>
      <c r="AX39" s="5">
        <v>42085</v>
      </c>
      <c r="AY39" s="6">
        <f>SUM(C238:C244)</f>
        <v>553</v>
      </c>
      <c r="AZ39" s="6">
        <f>SUM(D238:D244)</f>
        <v>143</v>
      </c>
      <c r="BA39" s="6">
        <f>SUM(E238:E244)</f>
        <v>134</v>
      </c>
      <c r="BB39" s="6">
        <f>SUM(F238:F244)</f>
        <v>43</v>
      </c>
      <c r="BC39" s="17">
        <f t="shared" si="0"/>
        <v>0.30069930069930068</v>
      </c>
      <c r="BD39" s="6">
        <f>AVERAGE(H238:H244)</f>
        <v>2.0443485630119496E-3</v>
      </c>
      <c r="BE39" s="6">
        <f>AVERAGE(I238:I244)</f>
        <v>0.21638128935784828</v>
      </c>
      <c r="BF39" s="6">
        <f t="shared" ref="BF39:BX39" si="58">SUM(J238:J244)</f>
        <v>38</v>
      </c>
      <c r="BG39" s="6">
        <f t="shared" si="58"/>
        <v>49</v>
      </c>
      <c r="BH39" s="6">
        <f t="shared" si="58"/>
        <v>40</v>
      </c>
      <c r="BI39" s="6">
        <f t="shared" si="58"/>
        <v>47</v>
      </c>
      <c r="BJ39" s="6">
        <f t="shared" si="58"/>
        <v>9</v>
      </c>
      <c r="BK39" s="10">
        <f t="shared" si="58"/>
        <v>0</v>
      </c>
      <c r="BL39" s="6">
        <f t="shared" si="58"/>
        <v>88</v>
      </c>
      <c r="BM39" s="6">
        <f t="shared" si="58"/>
        <v>4</v>
      </c>
      <c r="BN39" s="6">
        <f t="shared" si="58"/>
        <v>21</v>
      </c>
      <c r="BO39" s="6">
        <f t="shared" si="58"/>
        <v>0</v>
      </c>
      <c r="BP39" s="6">
        <f t="shared" si="58"/>
        <v>0</v>
      </c>
      <c r="BQ39" s="6">
        <f t="shared" si="58"/>
        <v>0</v>
      </c>
      <c r="BR39" s="6">
        <f t="shared" si="58"/>
        <v>0</v>
      </c>
      <c r="BS39" s="6">
        <f t="shared" si="58"/>
        <v>18</v>
      </c>
      <c r="BT39" s="6">
        <f t="shared" si="58"/>
        <v>3</v>
      </c>
      <c r="BU39" s="6">
        <f t="shared" si="58"/>
        <v>0</v>
      </c>
      <c r="BV39" s="6">
        <f t="shared" si="58"/>
        <v>0</v>
      </c>
      <c r="BW39" s="6">
        <f t="shared" si="58"/>
        <v>0</v>
      </c>
      <c r="BX39" s="6">
        <f t="shared" si="58"/>
        <v>0</v>
      </c>
      <c r="BY39" s="17">
        <f t="shared" si="1"/>
        <v>0</v>
      </c>
      <c r="BZ39" s="6">
        <f>AVERAGE(AD238:AD244)</f>
        <v>0</v>
      </c>
      <c r="CA39" s="6">
        <f>AVERAGE(AE238:AE244)</f>
        <v>0</v>
      </c>
      <c r="CB39" s="6">
        <f t="shared" ref="CB39:CP39" si="59">SUM(AF238:AF244)</f>
        <v>0</v>
      </c>
      <c r="CC39" s="6">
        <f t="shared" si="59"/>
        <v>0</v>
      </c>
      <c r="CD39" s="6">
        <f t="shared" si="59"/>
        <v>0</v>
      </c>
      <c r="CE39" s="6">
        <f t="shared" si="59"/>
        <v>0</v>
      </c>
      <c r="CF39" s="6">
        <f t="shared" si="59"/>
        <v>0</v>
      </c>
      <c r="CG39" s="10">
        <f t="shared" si="59"/>
        <v>0</v>
      </c>
      <c r="CH39" s="6">
        <f t="shared" si="59"/>
        <v>0</v>
      </c>
      <c r="CI39" s="6">
        <f t="shared" si="59"/>
        <v>0</v>
      </c>
      <c r="CJ39" s="6">
        <f t="shared" si="59"/>
        <v>0</v>
      </c>
      <c r="CK39" s="6">
        <f t="shared" si="59"/>
        <v>0</v>
      </c>
      <c r="CL39" s="6">
        <f t="shared" si="59"/>
        <v>0</v>
      </c>
      <c r="CM39" s="6">
        <f t="shared" si="59"/>
        <v>0</v>
      </c>
      <c r="CN39" s="6">
        <f t="shared" si="59"/>
        <v>0</v>
      </c>
      <c r="CO39" s="6">
        <f t="shared" si="59"/>
        <v>0</v>
      </c>
      <c r="CP39" s="6">
        <f t="shared" si="59"/>
        <v>0</v>
      </c>
    </row>
    <row r="40" spans="2:94" x14ac:dyDescent="0.3">
      <c r="B40" s="69">
        <v>41887</v>
      </c>
      <c r="C40" s="6">
        <v>129</v>
      </c>
      <c r="D40" s="6">
        <v>29</v>
      </c>
      <c r="E40" s="6">
        <v>28</v>
      </c>
      <c r="F40" s="6">
        <v>7</v>
      </c>
      <c r="G40" s="17">
        <v>0.2413793103448276</v>
      </c>
      <c r="H40" s="50">
        <v>2.5327266922094507E-3</v>
      </c>
      <c r="I40" s="56">
        <v>0.10344827586206901</v>
      </c>
      <c r="J40" s="55">
        <v>11</v>
      </c>
      <c r="K40" s="8">
        <v>15</v>
      </c>
      <c r="L40" s="8">
        <v>10</v>
      </c>
      <c r="M40" s="8">
        <v>13</v>
      </c>
      <c r="N40" s="84">
        <v>3</v>
      </c>
      <c r="O40" s="10"/>
      <c r="P40" s="55">
        <v>22</v>
      </c>
      <c r="Q40" s="6">
        <v>0</v>
      </c>
      <c r="R40" s="6">
        <v>2</v>
      </c>
      <c r="S40" s="6"/>
      <c r="T40" s="6"/>
      <c r="U40" s="6"/>
      <c r="V40" s="6">
        <v>0</v>
      </c>
      <c r="W40" s="6">
        <v>2</v>
      </c>
      <c r="X40" s="72">
        <v>0</v>
      </c>
      <c r="Y40" s="6">
        <v>85</v>
      </c>
      <c r="Z40" s="6">
        <v>23</v>
      </c>
      <c r="AA40" s="6">
        <v>20</v>
      </c>
      <c r="AB40" s="6">
        <v>5</v>
      </c>
      <c r="AC40" s="17">
        <v>0.21739130434782608</v>
      </c>
      <c r="AD40" s="50">
        <v>1.9036835748792271E-3</v>
      </c>
      <c r="AE40" s="56">
        <v>8.6956521739130405E-2</v>
      </c>
      <c r="AF40" s="55">
        <v>5</v>
      </c>
      <c r="AG40" s="8">
        <v>12</v>
      </c>
      <c r="AH40" s="8">
        <v>1</v>
      </c>
      <c r="AI40" s="8">
        <v>7</v>
      </c>
      <c r="AJ40" s="84">
        <v>0</v>
      </c>
      <c r="AK40" s="10"/>
      <c r="AL40" s="55">
        <v>10</v>
      </c>
      <c r="AM40" s="6">
        <v>4</v>
      </c>
      <c r="AN40" s="6">
        <v>5</v>
      </c>
      <c r="AO40" s="6"/>
      <c r="AP40" s="6"/>
      <c r="AQ40" s="6"/>
      <c r="AR40" s="6">
        <v>0</v>
      </c>
      <c r="AS40" s="6">
        <v>0</v>
      </c>
      <c r="AT40" s="72">
        <v>1</v>
      </c>
      <c r="AX40" s="5">
        <v>42099</v>
      </c>
      <c r="AY40" s="6">
        <f>SUM(C252:C258)</f>
        <v>565</v>
      </c>
      <c r="AZ40" s="6">
        <f>SUM(D252:D258)</f>
        <v>138</v>
      </c>
      <c r="BA40" s="6">
        <f>SUM(E252:E258)</f>
        <v>126</v>
      </c>
      <c r="BB40" s="6">
        <f>SUM(F252:F258)</f>
        <v>40</v>
      </c>
      <c r="BC40" s="17">
        <f t="shared" si="0"/>
        <v>0.28985507246376813</v>
      </c>
      <c r="BD40" s="6">
        <f>AVERAGE(H252:H258)</f>
        <v>1.9675932529523159E-3</v>
      </c>
      <c r="BE40" s="6">
        <f>AVERAGE(I252:I258)</f>
        <v>0.14551825031087701</v>
      </c>
      <c r="BF40" s="6">
        <f t="shared" ref="BF40:BX40" si="60">SUM(J252:J258)</f>
        <v>35</v>
      </c>
      <c r="BG40" s="6">
        <f t="shared" si="60"/>
        <v>55</v>
      </c>
      <c r="BH40" s="6">
        <f t="shared" si="60"/>
        <v>34</v>
      </c>
      <c r="BI40" s="6">
        <f t="shared" si="60"/>
        <v>42</v>
      </c>
      <c r="BJ40" s="6">
        <f t="shared" si="60"/>
        <v>6</v>
      </c>
      <c r="BK40" s="10">
        <f t="shared" si="60"/>
        <v>0</v>
      </c>
      <c r="BL40" s="6">
        <f t="shared" si="60"/>
        <v>83</v>
      </c>
      <c r="BM40" s="6">
        <f t="shared" si="60"/>
        <v>-107</v>
      </c>
      <c r="BN40" s="6">
        <f t="shared" si="60"/>
        <v>130</v>
      </c>
      <c r="BO40" s="6">
        <f t="shared" si="60"/>
        <v>0</v>
      </c>
      <c r="BP40" s="6">
        <f t="shared" si="60"/>
        <v>0</v>
      </c>
      <c r="BQ40" s="6">
        <f t="shared" si="60"/>
        <v>0</v>
      </c>
      <c r="BR40" s="6">
        <f t="shared" si="60"/>
        <v>0</v>
      </c>
      <c r="BS40" s="6">
        <f t="shared" si="60"/>
        <v>14</v>
      </c>
      <c r="BT40" s="6">
        <f t="shared" si="60"/>
        <v>6</v>
      </c>
      <c r="BU40" s="6">
        <f t="shared" si="60"/>
        <v>0</v>
      </c>
      <c r="BV40" s="6">
        <f t="shared" si="60"/>
        <v>0</v>
      </c>
      <c r="BW40" s="6">
        <f t="shared" si="60"/>
        <v>0</v>
      </c>
      <c r="BX40" s="6">
        <f t="shared" si="60"/>
        <v>0</v>
      </c>
      <c r="BY40" s="17">
        <f t="shared" si="1"/>
        <v>0</v>
      </c>
      <c r="BZ40" s="6">
        <f>AVERAGE(AD252:AD258)</f>
        <v>9.8129875022337672E-4</v>
      </c>
      <c r="CA40" s="6">
        <f>AVERAGE(AE252:AE258)</f>
        <v>0</v>
      </c>
      <c r="CB40" s="6">
        <f t="shared" ref="CB40:CP40" si="61">SUM(AF252:AF258)</f>
        <v>0</v>
      </c>
      <c r="CC40" s="6">
        <f t="shared" si="61"/>
        <v>0</v>
      </c>
      <c r="CD40" s="6">
        <f t="shared" si="61"/>
        <v>0</v>
      </c>
      <c r="CE40" s="6">
        <f t="shared" si="61"/>
        <v>0</v>
      </c>
      <c r="CF40" s="6">
        <f t="shared" si="61"/>
        <v>0</v>
      </c>
      <c r="CG40" s="10">
        <f t="shared" si="61"/>
        <v>0</v>
      </c>
      <c r="CH40" s="6">
        <f t="shared" si="61"/>
        <v>0</v>
      </c>
      <c r="CI40" s="6">
        <f t="shared" si="61"/>
        <v>0</v>
      </c>
      <c r="CJ40" s="6">
        <f t="shared" si="61"/>
        <v>0</v>
      </c>
      <c r="CK40" s="6">
        <f t="shared" si="61"/>
        <v>0</v>
      </c>
      <c r="CL40" s="6">
        <f t="shared" si="61"/>
        <v>0</v>
      </c>
      <c r="CM40" s="6">
        <f t="shared" si="61"/>
        <v>0</v>
      </c>
      <c r="CN40" s="6">
        <f t="shared" si="61"/>
        <v>0</v>
      </c>
      <c r="CO40" s="6">
        <f t="shared" si="61"/>
        <v>0</v>
      </c>
      <c r="CP40" s="6">
        <f t="shared" si="61"/>
        <v>0</v>
      </c>
    </row>
    <row r="41" spans="2:94" ht="16.2" thickBot="1" x14ac:dyDescent="0.35">
      <c r="B41" s="70">
        <v>41888</v>
      </c>
      <c r="C41" s="31">
        <v>80</v>
      </c>
      <c r="D41" s="31">
        <v>21</v>
      </c>
      <c r="E41" s="31">
        <v>20</v>
      </c>
      <c r="F41" s="31">
        <v>6</v>
      </c>
      <c r="G41" s="29">
        <v>0.2857142857142857</v>
      </c>
      <c r="H41" s="58">
        <v>1.3370811287477954E-3</v>
      </c>
      <c r="I41" s="59">
        <v>4.7619047619047603E-2</v>
      </c>
      <c r="J41" s="57">
        <v>8</v>
      </c>
      <c r="K41" s="35">
        <v>11</v>
      </c>
      <c r="L41" s="35">
        <v>4</v>
      </c>
      <c r="M41" s="35">
        <v>6</v>
      </c>
      <c r="N41" s="85">
        <v>2</v>
      </c>
      <c r="O41" s="34"/>
      <c r="P41" s="57">
        <v>14</v>
      </c>
      <c r="Q41" s="31">
        <v>0</v>
      </c>
      <c r="R41" s="31">
        <v>5</v>
      </c>
      <c r="S41" s="31"/>
      <c r="T41" s="31"/>
      <c r="U41" s="31"/>
      <c r="V41" s="31">
        <v>0</v>
      </c>
      <c r="W41" s="31">
        <v>0</v>
      </c>
      <c r="X41" s="74">
        <v>1</v>
      </c>
      <c r="Y41" s="31">
        <v>25</v>
      </c>
      <c r="Z41" s="31">
        <v>10</v>
      </c>
      <c r="AA41" s="31">
        <v>10</v>
      </c>
      <c r="AB41" s="31">
        <v>0</v>
      </c>
      <c r="AC41" s="29">
        <v>0</v>
      </c>
      <c r="AD41" s="58">
        <v>8.3333333333333339E-4</v>
      </c>
      <c r="AE41" s="59">
        <v>0.1</v>
      </c>
      <c r="AF41" s="57">
        <v>2</v>
      </c>
      <c r="AG41" s="35">
        <v>3</v>
      </c>
      <c r="AH41" s="35">
        <v>1</v>
      </c>
      <c r="AI41" s="35">
        <v>3</v>
      </c>
      <c r="AJ41" s="85">
        <v>0</v>
      </c>
      <c r="AK41" s="34"/>
      <c r="AL41" s="57">
        <v>3</v>
      </c>
      <c r="AM41" s="31">
        <v>0</v>
      </c>
      <c r="AN41" s="31">
        <v>5</v>
      </c>
      <c r="AO41" s="31"/>
      <c r="AP41" s="31"/>
      <c r="AQ41" s="31"/>
      <c r="AR41" s="31">
        <v>0</v>
      </c>
      <c r="AS41" s="31">
        <v>0</v>
      </c>
      <c r="AT41" s="74">
        <v>3</v>
      </c>
      <c r="AX41" s="5">
        <v>42106</v>
      </c>
      <c r="AY41" s="6">
        <f>SUM(C259:C265)</f>
        <v>506</v>
      </c>
      <c r="AZ41" s="6">
        <f>SUM(D259:D265)</f>
        <v>127</v>
      </c>
      <c r="BA41" s="6">
        <f>SUM(E259:E265)</f>
        <v>119</v>
      </c>
      <c r="BB41" s="6">
        <f>SUM(F259:F265)</f>
        <v>42</v>
      </c>
      <c r="BC41" s="17">
        <f t="shared" si="0"/>
        <v>0.33070866141732286</v>
      </c>
      <c r="BD41" s="6">
        <f>AVERAGE(H259:H265)</f>
        <v>2.2950177790164793E-3</v>
      </c>
      <c r="BE41" s="6">
        <f>AVERAGE(I259:I265)</f>
        <v>0.11101550338003537</v>
      </c>
      <c r="BF41" s="6">
        <f t="shared" ref="BF41:BX41" si="62">SUM(J259:J265)</f>
        <v>31</v>
      </c>
      <c r="BG41" s="6">
        <f t="shared" si="62"/>
        <v>63</v>
      </c>
      <c r="BH41" s="6">
        <f t="shared" si="62"/>
        <v>34</v>
      </c>
      <c r="BI41" s="6">
        <f t="shared" si="62"/>
        <v>40</v>
      </c>
      <c r="BJ41" s="6">
        <f t="shared" si="62"/>
        <v>4</v>
      </c>
      <c r="BK41" s="10">
        <f t="shared" si="62"/>
        <v>0</v>
      </c>
      <c r="BL41" s="6">
        <f t="shared" si="62"/>
        <v>81</v>
      </c>
      <c r="BM41" s="6">
        <f t="shared" si="62"/>
        <v>-92</v>
      </c>
      <c r="BN41" s="6">
        <f t="shared" si="62"/>
        <v>119</v>
      </c>
      <c r="BO41" s="6">
        <f t="shared" si="62"/>
        <v>0</v>
      </c>
      <c r="BP41" s="6">
        <f t="shared" si="62"/>
        <v>0</v>
      </c>
      <c r="BQ41" s="6">
        <f t="shared" si="62"/>
        <v>0</v>
      </c>
      <c r="BR41" s="6">
        <f t="shared" si="62"/>
        <v>0</v>
      </c>
      <c r="BS41" s="6">
        <f t="shared" si="62"/>
        <v>10</v>
      </c>
      <c r="BT41" s="6">
        <f t="shared" si="62"/>
        <v>1</v>
      </c>
      <c r="BU41" s="6">
        <f t="shared" si="62"/>
        <v>125</v>
      </c>
      <c r="BV41" s="6">
        <f t="shared" si="62"/>
        <v>58</v>
      </c>
      <c r="BW41" s="6">
        <f t="shared" si="62"/>
        <v>53</v>
      </c>
      <c r="BX41" s="6">
        <f t="shared" si="62"/>
        <v>14</v>
      </c>
      <c r="BY41" s="17">
        <f t="shared" si="1"/>
        <v>0.2413793103448276</v>
      </c>
      <c r="BZ41" s="6">
        <f>AVERAGE(AD259:AD265)</f>
        <v>1.2237348072740952E-3</v>
      </c>
      <c r="CA41" s="6">
        <f>AVERAGE(AE259:AE265)</f>
        <v>5.7050092764378564E-2</v>
      </c>
      <c r="CB41" s="6">
        <f t="shared" ref="CB41:CP41" si="63">SUM(AF259:AF265)</f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10">
        <f t="shared" si="63"/>
        <v>0</v>
      </c>
      <c r="CH41" s="6">
        <f t="shared" si="63"/>
        <v>15</v>
      </c>
      <c r="CI41" s="6">
        <f t="shared" si="63"/>
        <v>-45</v>
      </c>
      <c r="CJ41" s="6">
        <f t="shared" si="63"/>
        <v>53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27</v>
      </c>
      <c r="CO41" s="6">
        <f t="shared" si="63"/>
        <v>0</v>
      </c>
      <c r="CP41" s="6">
        <f t="shared" si="63"/>
        <v>3</v>
      </c>
    </row>
    <row r="42" spans="2:94" x14ac:dyDescent="0.3">
      <c r="B42" s="66">
        <v>41889</v>
      </c>
      <c r="C42" s="53">
        <v>47</v>
      </c>
      <c r="D42" s="53">
        <v>10</v>
      </c>
      <c r="E42" s="53">
        <v>10</v>
      </c>
      <c r="F42" s="53">
        <v>4</v>
      </c>
      <c r="G42" s="54">
        <v>0.4</v>
      </c>
      <c r="H42" s="67">
        <v>2.8402777777777779E-3</v>
      </c>
      <c r="I42" s="68">
        <v>0</v>
      </c>
      <c r="J42" s="52">
        <v>3</v>
      </c>
      <c r="K42" s="73">
        <v>6</v>
      </c>
      <c r="L42" s="73">
        <v>5</v>
      </c>
      <c r="M42" s="73">
        <v>5</v>
      </c>
      <c r="N42" s="86">
        <v>0</v>
      </c>
      <c r="O42" s="26"/>
      <c r="P42" s="52">
        <v>6</v>
      </c>
      <c r="Q42" s="53">
        <v>1</v>
      </c>
      <c r="R42" s="53">
        <v>1</v>
      </c>
      <c r="S42" s="53"/>
      <c r="T42" s="53"/>
      <c r="U42" s="53"/>
      <c r="V42" s="53">
        <v>0</v>
      </c>
      <c r="W42" s="53">
        <v>1</v>
      </c>
      <c r="X42" s="71">
        <v>1</v>
      </c>
      <c r="Y42" s="53">
        <v>26</v>
      </c>
      <c r="Z42" s="53">
        <v>10</v>
      </c>
      <c r="AA42" s="53">
        <v>10</v>
      </c>
      <c r="AB42" s="53">
        <v>1</v>
      </c>
      <c r="AC42" s="54">
        <v>0.1</v>
      </c>
      <c r="AD42" s="67">
        <v>4.6180555555555553E-4</v>
      </c>
      <c r="AE42" s="68">
        <v>0.2</v>
      </c>
      <c r="AF42" s="52">
        <v>2</v>
      </c>
      <c r="AG42" s="73">
        <v>2</v>
      </c>
      <c r="AH42" s="73">
        <v>3</v>
      </c>
      <c r="AI42" s="73">
        <v>1</v>
      </c>
      <c r="AJ42" s="86">
        <v>0</v>
      </c>
      <c r="AK42" s="26"/>
      <c r="AL42" s="52">
        <v>4</v>
      </c>
      <c r="AM42" s="53">
        <v>2</v>
      </c>
      <c r="AN42" s="53">
        <v>3</v>
      </c>
      <c r="AO42" s="53"/>
      <c r="AP42" s="53"/>
      <c r="AQ42" s="53"/>
      <c r="AR42" s="53">
        <v>0</v>
      </c>
      <c r="AS42" s="53">
        <v>0</v>
      </c>
      <c r="AT42" s="71">
        <v>1</v>
      </c>
      <c r="AX42" s="5">
        <v>42113</v>
      </c>
      <c r="AY42" s="6">
        <f>SUM(C266:C272)</f>
        <v>727</v>
      </c>
      <c r="AZ42" s="6">
        <f>SUM(D266:D272)</f>
        <v>172</v>
      </c>
      <c r="BA42" s="6">
        <f>SUM(E266:E272)</f>
        <v>160</v>
      </c>
      <c r="BB42" s="6">
        <f>SUM(F266:F272)</f>
        <v>44</v>
      </c>
      <c r="BC42" s="17">
        <f t="shared" si="0"/>
        <v>0.2558139534883721</v>
      </c>
      <c r="BD42" s="6">
        <f>AVERAGE(H266:H272)</f>
        <v>2.9373256297032919E-3</v>
      </c>
      <c r="BE42" s="6">
        <f>AVERAGE(I266:I272)</f>
        <v>0.13707365704902646</v>
      </c>
      <c r="BF42" s="6">
        <f t="shared" ref="BF42:BX42" si="64">SUM(J266:J272)</f>
        <v>46</v>
      </c>
      <c r="BG42" s="6">
        <f t="shared" si="64"/>
        <v>74</v>
      </c>
      <c r="BH42" s="6">
        <f t="shared" si="64"/>
        <v>48</v>
      </c>
      <c r="BI42" s="6">
        <f t="shared" si="64"/>
        <v>55</v>
      </c>
      <c r="BJ42" s="6">
        <f t="shared" si="64"/>
        <v>7</v>
      </c>
      <c r="BK42" s="10">
        <f t="shared" si="64"/>
        <v>0</v>
      </c>
      <c r="BL42" s="6">
        <f t="shared" si="64"/>
        <v>109</v>
      </c>
      <c r="BM42" s="6">
        <f t="shared" si="64"/>
        <v>-136</v>
      </c>
      <c r="BN42" s="6">
        <f t="shared" si="64"/>
        <v>165</v>
      </c>
      <c r="BO42" s="6">
        <f t="shared" si="64"/>
        <v>0</v>
      </c>
      <c r="BP42" s="6">
        <f t="shared" si="64"/>
        <v>0</v>
      </c>
      <c r="BQ42" s="6">
        <f t="shared" si="64"/>
        <v>0</v>
      </c>
      <c r="BR42" s="6">
        <f t="shared" si="64"/>
        <v>1</v>
      </c>
      <c r="BS42" s="6">
        <f t="shared" si="64"/>
        <v>18</v>
      </c>
      <c r="BT42" s="6">
        <f t="shared" si="64"/>
        <v>3</v>
      </c>
      <c r="BU42" s="6">
        <f t="shared" si="64"/>
        <v>1163</v>
      </c>
      <c r="BV42" s="6">
        <f t="shared" si="64"/>
        <v>494</v>
      </c>
      <c r="BW42" s="6">
        <f t="shared" si="64"/>
        <v>477</v>
      </c>
      <c r="BX42" s="6">
        <f t="shared" si="64"/>
        <v>80</v>
      </c>
      <c r="BY42" s="17">
        <f t="shared" si="1"/>
        <v>0.16194331983805668</v>
      </c>
      <c r="BZ42" s="6">
        <f>AVERAGE(AD266:AD272)</f>
        <v>1.103453055748488E-3</v>
      </c>
      <c r="CA42" s="6">
        <f>AVERAGE(AE266:AE272)</f>
        <v>6.5715945274405607E-2</v>
      </c>
      <c r="CB42" s="6">
        <f t="shared" ref="CB42:CP42" si="65">SUM(AF266:AF272)</f>
        <v>0</v>
      </c>
      <c r="CC42" s="6">
        <f t="shared" si="65"/>
        <v>0</v>
      </c>
      <c r="CD42" s="6">
        <f t="shared" si="65"/>
        <v>0</v>
      </c>
      <c r="CE42" s="6">
        <f t="shared" si="65"/>
        <v>0</v>
      </c>
      <c r="CF42" s="6">
        <f t="shared" si="65"/>
        <v>0</v>
      </c>
      <c r="CG42" s="10">
        <f t="shared" si="65"/>
        <v>0</v>
      </c>
      <c r="CH42" s="6">
        <f t="shared" si="65"/>
        <v>81</v>
      </c>
      <c r="CI42" s="6">
        <f t="shared" si="65"/>
        <v>-241</v>
      </c>
      <c r="CJ42" s="6">
        <f t="shared" si="65"/>
        <v>479</v>
      </c>
      <c r="CK42" s="6">
        <f t="shared" si="65"/>
        <v>0</v>
      </c>
      <c r="CL42" s="6">
        <f t="shared" si="65"/>
        <v>0</v>
      </c>
      <c r="CM42" s="6">
        <f t="shared" si="65"/>
        <v>0</v>
      </c>
      <c r="CN42" s="6">
        <f t="shared" si="65"/>
        <v>128</v>
      </c>
      <c r="CO42" s="6">
        <f t="shared" si="65"/>
        <v>0</v>
      </c>
      <c r="CP42" s="6">
        <f t="shared" si="65"/>
        <v>30</v>
      </c>
    </row>
    <row r="43" spans="2:94" x14ac:dyDescent="0.3">
      <c r="B43" s="69">
        <v>41890</v>
      </c>
      <c r="C43" s="6">
        <v>207</v>
      </c>
      <c r="D43" s="6">
        <v>39</v>
      </c>
      <c r="E43" s="6">
        <v>35</v>
      </c>
      <c r="F43" s="6">
        <v>16</v>
      </c>
      <c r="G43" s="17">
        <v>0.41025641025641024</v>
      </c>
      <c r="H43" s="50">
        <v>2.5412511870845206E-3</v>
      </c>
      <c r="I43" s="56">
        <v>0.15384615384615399</v>
      </c>
      <c r="J43" s="55">
        <v>13</v>
      </c>
      <c r="K43" s="8">
        <v>18</v>
      </c>
      <c r="L43" s="8">
        <v>16</v>
      </c>
      <c r="M43" s="8">
        <v>13</v>
      </c>
      <c r="N43" s="84">
        <v>3</v>
      </c>
      <c r="O43" s="10"/>
      <c r="P43" s="55">
        <v>19</v>
      </c>
      <c r="Q43" s="6">
        <v>4</v>
      </c>
      <c r="R43" s="6">
        <v>6</v>
      </c>
      <c r="S43" s="6"/>
      <c r="T43" s="6"/>
      <c r="U43" s="6"/>
      <c r="V43" s="6">
        <v>0</v>
      </c>
      <c r="W43" s="6">
        <v>5</v>
      </c>
      <c r="X43" s="72">
        <v>1</v>
      </c>
      <c r="Y43" s="6">
        <v>38</v>
      </c>
      <c r="Z43" s="6">
        <v>11</v>
      </c>
      <c r="AA43" s="6">
        <v>11</v>
      </c>
      <c r="AB43" s="6">
        <v>0</v>
      </c>
      <c r="AC43" s="17">
        <v>0</v>
      </c>
      <c r="AD43" s="50">
        <v>1.8907828282828283E-3</v>
      </c>
      <c r="AE43" s="56">
        <v>9.0909090909090898E-2</v>
      </c>
      <c r="AF43" s="55">
        <v>2</v>
      </c>
      <c r="AG43" s="8">
        <v>4</v>
      </c>
      <c r="AH43" s="8">
        <v>2</v>
      </c>
      <c r="AI43" s="8">
        <v>2</v>
      </c>
      <c r="AJ43" s="84">
        <v>0</v>
      </c>
      <c r="AK43" s="10"/>
      <c r="AL43" s="55">
        <v>5</v>
      </c>
      <c r="AM43" s="6">
        <v>2</v>
      </c>
      <c r="AN43" s="6">
        <v>4</v>
      </c>
      <c r="AO43" s="6"/>
      <c r="AP43" s="6"/>
      <c r="AQ43" s="6"/>
      <c r="AR43" s="6">
        <v>0</v>
      </c>
      <c r="AS43" s="6">
        <v>0</v>
      </c>
      <c r="AT43" s="72">
        <v>0</v>
      </c>
      <c r="AX43" s="5">
        <v>42120</v>
      </c>
      <c r="AY43" s="6">
        <f>SUM(C273:C279)</f>
        <v>616</v>
      </c>
      <c r="AZ43" s="6">
        <f>SUM(D273:D279)</f>
        <v>169</v>
      </c>
      <c r="BA43" s="6">
        <f>SUM(E273:E279)</f>
        <v>156</v>
      </c>
      <c r="BB43" s="6">
        <f>SUM(F273:F279)</f>
        <v>42</v>
      </c>
      <c r="BC43" s="17">
        <f t="shared" si="0"/>
        <v>0.24852071005917159</v>
      </c>
      <c r="BD43" s="6">
        <f>AVERAGE(H273:H279)</f>
        <v>1.9351320407080209E-3</v>
      </c>
      <c r="BE43" s="6">
        <f>AVERAGE(I273:I279)</f>
        <v>0.17537393978570442</v>
      </c>
      <c r="BF43" s="6">
        <f t="shared" ref="BF43:BX43" si="66">SUM(J273:J279)</f>
        <v>42</v>
      </c>
      <c r="BG43" s="6">
        <f t="shared" si="66"/>
        <v>68</v>
      </c>
      <c r="BH43" s="6">
        <f t="shared" si="66"/>
        <v>39</v>
      </c>
      <c r="BI43" s="6">
        <f t="shared" si="66"/>
        <v>46</v>
      </c>
      <c r="BJ43" s="6">
        <f t="shared" si="66"/>
        <v>8</v>
      </c>
      <c r="BK43" s="10">
        <f t="shared" si="66"/>
        <v>0</v>
      </c>
      <c r="BL43" s="6">
        <f t="shared" si="66"/>
        <v>101</v>
      </c>
      <c r="BM43" s="6">
        <f t="shared" si="66"/>
        <v>-127</v>
      </c>
      <c r="BN43" s="6">
        <f t="shared" si="66"/>
        <v>164</v>
      </c>
      <c r="BO43" s="6">
        <f t="shared" si="66"/>
        <v>0</v>
      </c>
      <c r="BP43" s="6">
        <f t="shared" si="66"/>
        <v>0</v>
      </c>
      <c r="BQ43" s="6">
        <f t="shared" si="66"/>
        <v>0</v>
      </c>
      <c r="BR43" s="6">
        <f t="shared" si="66"/>
        <v>1</v>
      </c>
      <c r="BS43" s="6">
        <f t="shared" si="66"/>
        <v>13</v>
      </c>
      <c r="BT43" s="6">
        <f t="shared" si="66"/>
        <v>4</v>
      </c>
      <c r="BU43" s="6">
        <f t="shared" si="66"/>
        <v>1458</v>
      </c>
      <c r="BV43" s="6">
        <f t="shared" si="66"/>
        <v>616</v>
      </c>
      <c r="BW43" s="6">
        <f t="shared" si="66"/>
        <v>595</v>
      </c>
      <c r="BX43" s="6">
        <f t="shared" si="66"/>
        <v>126</v>
      </c>
      <c r="BY43" s="17">
        <f t="shared" si="1"/>
        <v>0.20454545454545456</v>
      </c>
      <c r="BZ43" s="6">
        <f>AVERAGE(AD273:AD279)</f>
        <v>9.3837655061133375E-4</v>
      </c>
      <c r="CA43" s="6">
        <f>AVERAGE(AE273:AE279)</f>
        <v>0.19611785018565228</v>
      </c>
      <c r="CB43" s="6">
        <f t="shared" ref="CB43:CP43" si="67">SUM(AF273:AF279)</f>
        <v>0</v>
      </c>
      <c r="CC43" s="6">
        <f t="shared" si="67"/>
        <v>0</v>
      </c>
      <c r="CD43" s="6">
        <f t="shared" si="67"/>
        <v>0</v>
      </c>
      <c r="CE43" s="6">
        <f t="shared" si="67"/>
        <v>0</v>
      </c>
      <c r="CF43" s="6">
        <f t="shared" si="67"/>
        <v>0</v>
      </c>
      <c r="CG43" s="10">
        <f t="shared" si="67"/>
        <v>0</v>
      </c>
      <c r="CH43" s="6">
        <f t="shared" si="67"/>
        <v>173</v>
      </c>
      <c r="CI43" s="6">
        <f t="shared" si="67"/>
        <v>-346</v>
      </c>
      <c r="CJ43" s="6">
        <f t="shared" si="67"/>
        <v>597</v>
      </c>
      <c r="CK43" s="6">
        <f t="shared" si="67"/>
        <v>0</v>
      </c>
      <c r="CL43" s="6">
        <f t="shared" si="67"/>
        <v>0</v>
      </c>
      <c r="CM43" s="6">
        <f t="shared" si="67"/>
        <v>0</v>
      </c>
      <c r="CN43" s="6">
        <f t="shared" si="67"/>
        <v>137</v>
      </c>
      <c r="CO43" s="6">
        <f t="shared" si="67"/>
        <v>0</v>
      </c>
      <c r="CP43" s="6">
        <f t="shared" si="67"/>
        <v>34</v>
      </c>
    </row>
    <row r="44" spans="2:94" x14ac:dyDescent="0.3">
      <c r="B44" s="69">
        <v>41891</v>
      </c>
      <c r="C44" s="6">
        <v>92</v>
      </c>
      <c r="D44" s="6">
        <v>23</v>
      </c>
      <c r="E44" s="6">
        <v>22</v>
      </c>
      <c r="F44" s="6">
        <v>7</v>
      </c>
      <c r="G44" s="17">
        <v>0.30434782608695654</v>
      </c>
      <c r="H44" s="50">
        <v>2.2916666666666667E-3</v>
      </c>
      <c r="I44" s="56">
        <v>0.217391304347826</v>
      </c>
      <c r="J44" s="55">
        <v>6</v>
      </c>
      <c r="K44" s="8">
        <v>10</v>
      </c>
      <c r="L44" s="8">
        <v>6</v>
      </c>
      <c r="M44" s="8">
        <v>2</v>
      </c>
      <c r="N44" s="84">
        <v>2</v>
      </c>
      <c r="O44" s="10"/>
      <c r="P44" s="55">
        <v>15</v>
      </c>
      <c r="Q44" s="6">
        <v>3</v>
      </c>
      <c r="R44" s="6">
        <v>2</v>
      </c>
      <c r="S44" s="6"/>
      <c r="T44" s="6"/>
      <c r="U44" s="6"/>
      <c r="V44" s="6">
        <v>0</v>
      </c>
      <c r="W44" s="6">
        <v>2</v>
      </c>
      <c r="X44" s="72">
        <v>0</v>
      </c>
      <c r="Y44" s="6">
        <v>33</v>
      </c>
      <c r="Z44" s="6">
        <v>13</v>
      </c>
      <c r="AA44" s="6">
        <v>13</v>
      </c>
      <c r="AB44" s="6">
        <v>1</v>
      </c>
      <c r="AC44" s="17">
        <v>7.6923076923076927E-2</v>
      </c>
      <c r="AD44" s="50">
        <v>5.5466524216524215E-4</v>
      </c>
      <c r="AE44" s="56">
        <v>0.15384615384615399</v>
      </c>
      <c r="AF44" s="55">
        <v>5</v>
      </c>
      <c r="AG44" s="8">
        <v>4</v>
      </c>
      <c r="AH44" s="8">
        <v>3</v>
      </c>
      <c r="AI44" s="8">
        <v>2</v>
      </c>
      <c r="AJ44" s="84">
        <v>0</v>
      </c>
      <c r="AK44" s="10"/>
      <c r="AL44" s="55">
        <v>7</v>
      </c>
      <c r="AM44" s="6">
        <v>0</v>
      </c>
      <c r="AN44" s="6">
        <v>6</v>
      </c>
      <c r="AO44" s="6"/>
      <c r="AP44" s="6"/>
      <c r="AQ44" s="6"/>
      <c r="AR44" s="6">
        <v>0</v>
      </c>
      <c r="AS44" s="6">
        <v>0</v>
      </c>
      <c r="AT44" s="72">
        <v>1</v>
      </c>
      <c r="AX44" s="5">
        <v>42127</v>
      </c>
      <c r="AY44" s="6">
        <f>SUM(C280:C286)</f>
        <v>719</v>
      </c>
      <c r="AZ44" s="6">
        <f>SUM(D280:D286)</f>
        <v>198</v>
      </c>
      <c r="BA44" s="6">
        <f>SUM(E280:E286)</f>
        <v>185</v>
      </c>
      <c r="BB44" s="6">
        <f>SUM(F280:F286)</f>
        <v>54</v>
      </c>
      <c r="BC44" s="17">
        <f t="shared" si="0"/>
        <v>0.27272727272727271</v>
      </c>
      <c r="BD44" s="6">
        <f>AVERAGE(H280:H286)</f>
        <v>2.2924298878917357E-3</v>
      </c>
      <c r="BE44" s="6">
        <f>AVERAGE(I280:I286)</f>
        <v>0.15941965528538687</v>
      </c>
      <c r="BF44" s="6">
        <f t="shared" ref="BF44:BX44" si="68">SUM(J280:J286)</f>
        <v>41</v>
      </c>
      <c r="BG44" s="6">
        <f t="shared" si="68"/>
        <v>71</v>
      </c>
      <c r="BH44" s="6">
        <f t="shared" si="68"/>
        <v>39</v>
      </c>
      <c r="BI44" s="6">
        <f t="shared" si="68"/>
        <v>63</v>
      </c>
      <c r="BJ44" s="6">
        <f t="shared" si="68"/>
        <v>9</v>
      </c>
      <c r="BK44" s="10">
        <f t="shared" si="68"/>
        <v>0</v>
      </c>
      <c r="BL44" s="6">
        <f t="shared" si="68"/>
        <v>119</v>
      </c>
      <c r="BM44" s="6">
        <f t="shared" si="68"/>
        <v>-149</v>
      </c>
      <c r="BN44" s="6">
        <f t="shared" si="68"/>
        <v>191</v>
      </c>
      <c r="BO44" s="6">
        <f t="shared" si="68"/>
        <v>0</v>
      </c>
      <c r="BP44" s="6">
        <f t="shared" si="68"/>
        <v>0</v>
      </c>
      <c r="BQ44" s="6">
        <f t="shared" si="68"/>
        <v>0</v>
      </c>
      <c r="BR44" s="6">
        <f t="shared" si="68"/>
        <v>0</v>
      </c>
      <c r="BS44" s="6">
        <f t="shared" si="68"/>
        <v>21</v>
      </c>
      <c r="BT44" s="6">
        <f t="shared" si="68"/>
        <v>3</v>
      </c>
      <c r="BU44" s="6">
        <f t="shared" si="68"/>
        <v>1450</v>
      </c>
      <c r="BV44" s="6">
        <f t="shared" si="68"/>
        <v>614</v>
      </c>
      <c r="BW44" s="6">
        <f t="shared" si="68"/>
        <v>592</v>
      </c>
      <c r="BX44" s="6">
        <f t="shared" si="68"/>
        <v>105</v>
      </c>
      <c r="BY44" s="17">
        <f t="shared" si="1"/>
        <v>0.17100977198697068</v>
      </c>
      <c r="BZ44" s="6">
        <f>AVERAGE(AD280:AD286)</f>
        <v>9.0846547179440856E-4</v>
      </c>
      <c r="CA44" s="6">
        <f>AVERAGE(AE280:AE286)</f>
        <v>0.24880263420044355</v>
      </c>
      <c r="CB44" s="6">
        <f t="shared" ref="CB44:CP44" si="69">SUM(AF280:AF286)</f>
        <v>0</v>
      </c>
      <c r="CC44" s="6">
        <f t="shared" si="69"/>
        <v>0</v>
      </c>
      <c r="CD44" s="6">
        <f t="shared" si="69"/>
        <v>0</v>
      </c>
      <c r="CE44" s="6">
        <f t="shared" si="69"/>
        <v>0</v>
      </c>
      <c r="CF44" s="6">
        <f t="shared" si="69"/>
        <v>0</v>
      </c>
      <c r="CG44" s="10">
        <f t="shared" si="69"/>
        <v>0</v>
      </c>
      <c r="CH44" s="6">
        <f t="shared" si="69"/>
        <v>180</v>
      </c>
      <c r="CI44" s="6">
        <f t="shared" si="69"/>
        <v>-279</v>
      </c>
      <c r="CJ44" s="6">
        <f t="shared" si="69"/>
        <v>592</v>
      </c>
      <c r="CK44" s="6">
        <f t="shared" si="69"/>
        <v>0</v>
      </c>
      <c r="CL44" s="6">
        <f t="shared" si="69"/>
        <v>0</v>
      </c>
      <c r="CM44" s="6">
        <f t="shared" si="69"/>
        <v>0</v>
      </c>
      <c r="CN44" s="6">
        <f t="shared" si="69"/>
        <v>62</v>
      </c>
      <c r="CO44" s="6">
        <f t="shared" si="69"/>
        <v>0</v>
      </c>
      <c r="CP44" s="6">
        <f t="shared" si="69"/>
        <v>37</v>
      </c>
    </row>
    <row r="45" spans="2:94" x14ac:dyDescent="0.3">
      <c r="B45" s="69">
        <v>41892</v>
      </c>
      <c r="C45" s="6">
        <v>74</v>
      </c>
      <c r="D45" s="6">
        <v>22</v>
      </c>
      <c r="E45" s="6">
        <v>22</v>
      </c>
      <c r="F45" s="6">
        <v>4</v>
      </c>
      <c r="G45" s="17">
        <v>0.18181818181818182</v>
      </c>
      <c r="H45" s="50">
        <v>9.9484427609427607E-4</v>
      </c>
      <c r="I45" s="56">
        <v>0.18181818181818199</v>
      </c>
      <c r="J45" s="55">
        <v>5</v>
      </c>
      <c r="K45" s="8">
        <v>5</v>
      </c>
      <c r="L45" s="8">
        <v>8</v>
      </c>
      <c r="M45" s="8">
        <v>7</v>
      </c>
      <c r="N45" s="84">
        <v>1</v>
      </c>
      <c r="O45" s="10"/>
      <c r="P45" s="55">
        <v>17</v>
      </c>
      <c r="Q45" s="6">
        <v>0</v>
      </c>
      <c r="R45" s="6">
        <v>3</v>
      </c>
      <c r="S45" s="6"/>
      <c r="T45" s="6"/>
      <c r="U45" s="6"/>
      <c r="V45" s="6">
        <v>0</v>
      </c>
      <c r="W45" s="6">
        <v>1</v>
      </c>
      <c r="X45" s="72">
        <v>1</v>
      </c>
      <c r="Y45" s="6">
        <v>125</v>
      </c>
      <c r="Z45" s="6">
        <v>23</v>
      </c>
      <c r="AA45" s="6">
        <v>23</v>
      </c>
      <c r="AB45" s="6">
        <v>3</v>
      </c>
      <c r="AC45" s="17">
        <v>0.13043478260869565</v>
      </c>
      <c r="AD45" s="50">
        <v>2.8411835748792269E-3</v>
      </c>
      <c r="AE45" s="56">
        <v>0.173913043478261</v>
      </c>
      <c r="AF45" s="55">
        <v>9</v>
      </c>
      <c r="AG45" s="8">
        <v>13</v>
      </c>
      <c r="AH45" s="8">
        <v>4</v>
      </c>
      <c r="AI45" s="8">
        <v>14</v>
      </c>
      <c r="AJ45" s="84">
        <v>0</v>
      </c>
      <c r="AK45" s="10"/>
      <c r="AL45" s="55">
        <v>13</v>
      </c>
      <c r="AM45" s="6">
        <v>1</v>
      </c>
      <c r="AN45" s="6">
        <v>8</v>
      </c>
      <c r="AO45" s="6"/>
      <c r="AP45" s="6"/>
      <c r="AQ45" s="6"/>
      <c r="AR45" s="6">
        <v>0</v>
      </c>
      <c r="AS45" s="6">
        <v>0</v>
      </c>
      <c r="AT45" s="72">
        <v>1</v>
      </c>
      <c r="AX45" s="5">
        <v>42134</v>
      </c>
      <c r="AY45" s="6">
        <f>SUM(C287:C293)</f>
        <v>804</v>
      </c>
      <c r="AZ45" s="6">
        <f>SUM(D287:D293)</f>
        <v>189</v>
      </c>
      <c r="BA45" s="6">
        <f>SUM(E287:E293)</f>
        <v>182</v>
      </c>
      <c r="BB45" s="6">
        <f>SUM(F287:F293)</f>
        <v>51</v>
      </c>
      <c r="BC45" s="17">
        <f t="shared" si="0"/>
        <v>0.26984126984126983</v>
      </c>
      <c r="BD45" s="6">
        <f>AVERAGE(H287:H293)</f>
        <v>2.4808758685836573E-3</v>
      </c>
      <c r="BE45" s="6">
        <f>AVERAGE(I287:I293)</f>
        <v>0.19318068690890988</v>
      </c>
      <c r="BF45" s="6">
        <f t="shared" ref="BF45:BX45" si="70">SUM(J287:J293)</f>
        <v>65</v>
      </c>
      <c r="BG45" s="6">
        <f t="shared" si="70"/>
        <v>87</v>
      </c>
      <c r="BH45" s="6">
        <f t="shared" si="70"/>
        <v>48</v>
      </c>
      <c r="BI45" s="6">
        <f t="shared" si="70"/>
        <v>66</v>
      </c>
      <c r="BJ45" s="6">
        <f t="shared" si="70"/>
        <v>6</v>
      </c>
      <c r="BK45" s="10">
        <f t="shared" si="70"/>
        <v>0</v>
      </c>
      <c r="BL45" s="6">
        <f t="shared" si="70"/>
        <v>111</v>
      </c>
      <c r="BM45" s="6">
        <f t="shared" si="70"/>
        <v>-139</v>
      </c>
      <c r="BN45" s="6">
        <f t="shared" si="70"/>
        <v>187</v>
      </c>
      <c r="BO45" s="6">
        <f t="shared" si="70"/>
        <v>0</v>
      </c>
      <c r="BP45" s="6">
        <f t="shared" si="70"/>
        <v>0</v>
      </c>
      <c r="BQ45" s="6">
        <f t="shared" si="70"/>
        <v>0</v>
      </c>
      <c r="BR45" s="6">
        <f t="shared" si="70"/>
        <v>0</v>
      </c>
      <c r="BS45" s="6">
        <f t="shared" si="70"/>
        <v>22</v>
      </c>
      <c r="BT45" s="6">
        <f t="shared" si="70"/>
        <v>1</v>
      </c>
      <c r="BU45" s="6">
        <f t="shared" si="70"/>
        <v>2840</v>
      </c>
      <c r="BV45" s="6">
        <f t="shared" si="70"/>
        <v>1745</v>
      </c>
      <c r="BW45" s="6">
        <f t="shared" si="70"/>
        <v>1680</v>
      </c>
      <c r="BX45" s="6">
        <f t="shared" si="70"/>
        <v>215</v>
      </c>
      <c r="BY45" s="17">
        <f t="shared" si="1"/>
        <v>0.12320916905444126</v>
      </c>
      <c r="BZ45" s="6">
        <f>AVERAGE(AD287:AD293)</f>
        <v>8.8225964786313243E-4</v>
      </c>
      <c r="CA45" s="6">
        <f>AVERAGE(AE287:AE293)</f>
        <v>0.4788827517328495</v>
      </c>
      <c r="CB45" s="6">
        <f t="shared" ref="CB45:CP45" si="71">SUM(AF287:AF293)</f>
        <v>0</v>
      </c>
      <c r="CC45" s="6">
        <f t="shared" si="71"/>
        <v>0</v>
      </c>
      <c r="CD45" s="6">
        <f t="shared" si="71"/>
        <v>0</v>
      </c>
      <c r="CE45" s="6">
        <f t="shared" si="71"/>
        <v>0</v>
      </c>
      <c r="CF45" s="6">
        <f t="shared" si="71"/>
        <v>0</v>
      </c>
      <c r="CG45" s="10">
        <f t="shared" si="71"/>
        <v>0</v>
      </c>
      <c r="CH45" s="6">
        <f t="shared" si="71"/>
        <v>959</v>
      </c>
      <c r="CI45" s="6">
        <f t="shared" si="71"/>
        <v>-1116</v>
      </c>
      <c r="CJ45" s="6">
        <f t="shared" si="71"/>
        <v>1683</v>
      </c>
      <c r="CK45" s="6">
        <f t="shared" si="71"/>
        <v>0</v>
      </c>
      <c r="CL45" s="6">
        <f t="shared" si="71"/>
        <v>0</v>
      </c>
      <c r="CM45" s="6">
        <f t="shared" si="71"/>
        <v>0</v>
      </c>
      <c r="CN45" s="6">
        <f t="shared" si="71"/>
        <v>60</v>
      </c>
      <c r="CO45" s="6">
        <f t="shared" si="71"/>
        <v>0</v>
      </c>
      <c r="CP45" s="6">
        <f t="shared" si="71"/>
        <v>94</v>
      </c>
    </row>
    <row r="46" spans="2:94" x14ac:dyDescent="0.3">
      <c r="B46" s="69">
        <v>41893</v>
      </c>
      <c r="C46" s="6">
        <v>73</v>
      </c>
      <c r="D46" s="6">
        <v>19</v>
      </c>
      <c r="E46" s="6">
        <v>19</v>
      </c>
      <c r="F46" s="6">
        <v>2</v>
      </c>
      <c r="G46" s="17">
        <v>0.10526315789473684</v>
      </c>
      <c r="H46" s="50">
        <v>1.8938840155945417E-3</v>
      </c>
      <c r="I46" s="56">
        <v>0.157894736842105</v>
      </c>
      <c r="J46" s="55">
        <v>6</v>
      </c>
      <c r="K46" s="8">
        <v>10</v>
      </c>
      <c r="L46" s="8">
        <v>4</v>
      </c>
      <c r="M46" s="8">
        <v>8</v>
      </c>
      <c r="N46" s="84">
        <v>1</v>
      </c>
      <c r="O46" s="10"/>
      <c r="P46" s="55">
        <v>13</v>
      </c>
      <c r="Q46" s="6">
        <v>0</v>
      </c>
      <c r="R46" s="6">
        <v>4</v>
      </c>
      <c r="S46" s="6"/>
      <c r="T46" s="6"/>
      <c r="U46" s="6"/>
      <c r="V46" s="6">
        <v>0</v>
      </c>
      <c r="W46" s="6">
        <v>1</v>
      </c>
      <c r="X46" s="72">
        <v>0</v>
      </c>
      <c r="Y46" s="6">
        <v>45</v>
      </c>
      <c r="Z46" s="6">
        <v>18</v>
      </c>
      <c r="AA46" s="6">
        <v>17</v>
      </c>
      <c r="AB46" s="6">
        <v>6</v>
      </c>
      <c r="AC46" s="17">
        <v>0.33333333333333331</v>
      </c>
      <c r="AD46" s="50">
        <v>4.5267489711934162E-4</v>
      </c>
      <c r="AE46" s="56">
        <v>5.5555555555555601E-2</v>
      </c>
      <c r="AF46" s="55">
        <v>4</v>
      </c>
      <c r="AG46" s="8">
        <v>6</v>
      </c>
      <c r="AH46" s="8">
        <v>2</v>
      </c>
      <c r="AI46" s="8">
        <v>6</v>
      </c>
      <c r="AJ46" s="84">
        <v>0</v>
      </c>
      <c r="AK46" s="10"/>
      <c r="AL46" s="55">
        <v>8</v>
      </c>
      <c r="AM46" s="6">
        <v>1</v>
      </c>
      <c r="AN46" s="6">
        <v>6</v>
      </c>
      <c r="AO46" s="6"/>
      <c r="AP46" s="6"/>
      <c r="AQ46" s="6"/>
      <c r="AR46" s="6">
        <v>0</v>
      </c>
      <c r="AS46" s="6">
        <v>0</v>
      </c>
      <c r="AT46" s="72">
        <v>2</v>
      </c>
      <c r="AX46" s="5">
        <v>42141</v>
      </c>
      <c r="AY46" s="6">
        <f>SUM(C294:C300)</f>
        <v>580</v>
      </c>
      <c r="AZ46" s="6">
        <f>SUM(D294:D300)</f>
        <v>143</v>
      </c>
      <c r="BA46" s="6">
        <f>SUM(E294:E300)</f>
        <v>137</v>
      </c>
      <c r="BB46" s="6">
        <f>SUM(F294:F300)</f>
        <v>42</v>
      </c>
      <c r="BC46" s="17">
        <f t="shared" si="0"/>
        <v>0.2937062937062937</v>
      </c>
      <c r="BD46" s="6">
        <f>AVERAGE(H294:H300)</f>
        <v>2.6180931233767057E-3</v>
      </c>
      <c r="BE46" s="6">
        <f>AVERAGE(I294:I300)</f>
        <v>0.15845917314294147</v>
      </c>
      <c r="BF46" s="6">
        <f t="shared" ref="BF46:BX46" si="72">SUM(J294:J300)</f>
        <v>42</v>
      </c>
      <c r="BG46" s="6">
        <f t="shared" si="72"/>
        <v>62</v>
      </c>
      <c r="BH46" s="6">
        <f t="shared" si="72"/>
        <v>42</v>
      </c>
      <c r="BI46" s="6">
        <f t="shared" si="72"/>
        <v>54</v>
      </c>
      <c r="BJ46" s="6">
        <f t="shared" si="72"/>
        <v>9</v>
      </c>
      <c r="BK46" s="10">
        <f t="shared" si="72"/>
        <v>0</v>
      </c>
      <c r="BL46" s="6">
        <f t="shared" si="72"/>
        <v>85</v>
      </c>
      <c r="BM46" s="6">
        <f t="shared" si="72"/>
        <v>-106</v>
      </c>
      <c r="BN46" s="6">
        <f t="shared" si="72"/>
        <v>140</v>
      </c>
      <c r="BO46" s="6">
        <f t="shared" si="72"/>
        <v>0</v>
      </c>
      <c r="BP46" s="6">
        <f t="shared" si="72"/>
        <v>0</v>
      </c>
      <c r="BQ46" s="6">
        <f t="shared" si="72"/>
        <v>0</v>
      </c>
      <c r="BR46" s="6">
        <f t="shared" si="72"/>
        <v>1</v>
      </c>
      <c r="BS46" s="6">
        <f t="shared" si="72"/>
        <v>15</v>
      </c>
      <c r="BT46" s="6">
        <f t="shared" si="72"/>
        <v>2</v>
      </c>
      <c r="BU46" s="6">
        <f t="shared" si="72"/>
        <v>4610</v>
      </c>
      <c r="BV46" s="6">
        <f t="shared" si="72"/>
        <v>3345</v>
      </c>
      <c r="BW46" s="6">
        <f t="shared" si="72"/>
        <v>3174</v>
      </c>
      <c r="BX46" s="6">
        <f t="shared" si="72"/>
        <v>462</v>
      </c>
      <c r="BY46" s="17">
        <f t="shared" si="1"/>
        <v>0.13811659192825113</v>
      </c>
      <c r="BZ46" s="6">
        <f>AVERAGE(AD294:AD300)</f>
        <v>4.8751468466632508E-4</v>
      </c>
      <c r="CA46" s="6">
        <f>AVERAGE(AE294:AE300)</f>
        <v>0.74326804119584633</v>
      </c>
      <c r="CB46" s="6">
        <f t="shared" ref="CB46:CP46" si="73">SUM(AF294:AF300)</f>
        <v>0</v>
      </c>
      <c r="CC46" s="6">
        <f t="shared" si="73"/>
        <v>0</v>
      </c>
      <c r="CD46" s="6">
        <f t="shared" si="73"/>
        <v>0</v>
      </c>
      <c r="CE46" s="6">
        <f t="shared" si="73"/>
        <v>0</v>
      </c>
      <c r="CF46" s="6">
        <f t="shared" si="73"/>
        <v>0</v>
      </c>
      <c r="CG46" s="10">
        <f t="shared" si="73"/>
        <v>0</v>
      </c>
      <c r="CH46" s="6">
        <f t="shared" si="73"/>
        <v>1985</v>
      </c>
      <c r="CI46" s="6">
        <f t="shared" si="73"/>
        <v>-2298</v>
      </c>
      <c r="CJ46" s="6">
        <f t="shared" si="73"/>
        <v>3174</v>
      </c>
      <c r="CK46" s="6">
        <f t="shared" si="73"/>
        <v>0</v>
      </c>
      <c r="CL46" s="6">
        <f t="shared" si="73"/>
        <v>0</v>
      </c>
      <c r="CM46" s="6">
        <f t="shared" si="73"/>
        <v>0</v>
      </c>
      <c r="CN46" s="6">
        <f t="shared" si="73"/>
        <v>118</v>
      </c>
      <c r="CO46" s="6">
        <f t="shared" si="73"/>
        <v>0</v>
      </c>
      <c r="CP46" s="6">
        <f t="shared" si="73"/>
        <v>195</v>
      </c>
    </row>
    <row r="47" spans="2:94" x14ac:dyDescent="0.3">
      <c r="B47" s="69">
        <v>41894</v>
      </c>
      <c r="C47" s="6">
        <v>95</v>
      </c>
      <c r="D47" s="6">
        <v>20</v>
      </c>
      <c r="E47" s="6">
        <v>19</v>
      </c>
      <c r="F47" s="6">
        <v>3</v>
      </c>
      <c r="G47" s="17">
        <v>0.15</v>
      </c>
      <c r="H47" s="50">
        <v>2.0937500000000001E-3</v>
      </c>
      <c r="I47" s="56">
        <v>0.2</v>
      </c>
      <c r="J47" s="55">
        <v>8</v>
      </c>
      <c r="K47" s="8">
        <v>9</v>
      </c>
      <c r="L47" s="8">
        <v>5</v>
      </c>
      <c r="M47" s="8">
        <v>8</v>
      </c>
      <c r="N47" s="84">
        <v>2</v>
      </c>
      <c r="O47" s="10"/>
      <c r="P47" s="55">
        <v>14</v>
      </c>
      <c r="Q47" s="6">
        <v>0</v>
      </c>
      <c r="R47" s="6">
        <v>4</v>
      </c>
      <c r="S47" s="6"/>
      <c r="T47" s="6"/>
      <c r="U47" s="6"/>
      <c r="V47" s="6">
        <v>0</v>
      </c>
      <c r="W47" s="6">
        <v>0</v>
      </c>
      <c r="X47" s="72">
        <v>0</v>
      </c>
      <c r="Y47" s="6">
        <v>36</v>
      </c>
      <c r="Z47" s="6">
        <v>11</v>
      </c>
      <c r="AA47" s="6">
        <v>11</v>
      </c>
      <c r="AB47" s="6">
        <v>3</v>
      </c>
      <c r="AC47" s="17">
        <v>0.27272727272727271</v>
      </c>
      <c r="AD47" s="50">
        <v>1.3962542087542088E-3</v>
      </c>
      <c r="AE47" s="56">
        <v>9.0909090909090898E-2</v>
      </c>
      <c r="AF47" s="55">
        <v>3</v>
      </c>
      <c r="AG47" s="8">
        <v>3</v>
      </c>
      <c r="AH47" s="8">
        <v>4</v>
      </c>
      <c r="AI47" s="8">
        <v>3</v>
      </c>
      <c r="AJ47" s="84">
        <v>0</v>
      </c>
      <c r="AK47" s="10"/>
      <c r="AL47" s="55">
        <v>5</v>
      </c>
      <c r="AM47" s="6">
        <v>0</v>
      </c>
      <c r="AN47" s="6">
        <v>5</v>
      </c>
      <c r="AO47" s="6"/>
      <c r="AP47" s="6"/>
      <c r="AQ47" s="6"/>
      <c r="AR47" s="6">
        <v>0</v>
      </c>
      <c r="AS47" s="6">
        <v>1</v>
      </c>
      <c r="AT47" s="72">
        <v>0</v>
      </c>
      <c r="AX47" s="5">
        <v>42148</v>
      </c>
      <c r="AY47" s="6">
        <f>SUM(C301:C307)</f>
        <v>766</v>
      </c>
      <c r="AZ47" s="6">
        <f>SUM(D301:D307)</f>
        <v>200</v>
      </c>
      <c r="BA47" s="6">
        <f>SUM(E301:E307)</f>
        <v>187</v>
      </c>
      <c r="BB47" s="6">
        <f>SUM(F301:F307)</f>
        <v>58</v>
      </c>
      <c r="BC47" s="17">
        <f t="shared" si="0"/>
        <v>0.28999999999999998</v>
      </c>
      <c r="BD47" s="6">
        <f>AVERAGE(H301:H307)</f>
        <v>3.0746490569047214E-3</v>
      </c>
      <c r="BE47" s="6">
        <f>AVERAGE(I301:I307)</f>
        <v>0.16071666300928972</v>
      </c>
      <c r="BF47" s="6">
        <f t="shared" ref="BF47:BX47" si="74">SUM(J301:J307)</f>
        <v>43</v>
      </c>
      <c r="BG47" s="6">
        <f t="shared" si="74"/>
        <v>77</v>
      </c>
      <c r="BH47" s="6">
        <f t="shared" si="74"/>
        <v>46</v>
      </c>
      <c r="BI47" s="6">
        <f t="shared" si="74"/>
        <v>65</v>
      </c>
      <c r="BJ47" s="6">
        <f t="shared" si="74"/>
        <v>11</v>
      </c>
      <c r="BK47" s="10">
        <f t="shared" si="74"/>
        <v>0</v>
      </c>
      <c r="BL47" s="6">
        <f t="shared" si="74"/>
        <v>119</v>
      </c>
      <c r="BM47" s="6">
        <f t="shared" si="74"/>
        <v>-151</v>
      </c>
      <c r="BN47" s="6">
        <f t="shared" si="74"/>
        <v>193</v>
      </c>
      <c r="BO47" s="6">
        <f t="shared" si="74"/>
        <v>0</v>
      </c>
      <c r="BP47" s="6">
        <f t="shared" si="74"/>
        <v>0</v>
      </c>
      <c r="BQ47" s="6">
        <f t="shared" si="74"/>
        <v>0</v>
      </c>
      <c r="BR47" s="6">
        <f t="shared" si="74"/>
        <v>1</v>
      </c>
      <c r="BS47" s="6">
        <f t="shared" si="74"/>
        <v>20</v>
      </c>
      <c r="BT47" s="6">
        <f t="shared" si="74"/>
        <v>5</v>
      </c>
      <c r="BU47" s="6">
        <f t="shared" si="74"/>
        <v>2852</v>
      </c>
      <c r="BV47" s="6">
        <f t="shared" si="74"/>
        <v>1970</v>
      </c>
      <c r="BW47" s="6">
        <f t="shared" si="74"/>
        <v>1894</v>
      </c>
      <c r="BX47" s="6">
        <f t="shared" si="74"/>
        <v>306</v>
      </c>
      <c r="BY47" s="17">
        <f t="shared" si="1"/>
        <v>0.15532994923857868</v>
      </c>
      <c r="BZ47" s="6">
        <f>AVERAGE(AD301:AD307)</f>
        <v>4.1125174529520067E-4</v>
      </c>
      <c r="CA47" s="6">
        <f>AVERAGE(AE301:AE307)</f>
        <v>0.70774460225135427</v>
      </c>
      <c r="CB47" s="6">
        <f t="shared" ref="CB47:CP47" si="75">SUM(AF301:AF307)</f>
        <v>0</v>
      </c>
      <c r="CC47" s="6">
        <f t="shared" si="75"/>
        <v>0</v>
      </c>
      <c r="CD47" s="6">
        <f t="shared" si="75"/>
        <v>0</v>
      </c>
      <c r="CE47" s="6">
        <f t="shared" si="75"/>
        <v>0</v>
      </c>
      <c r="CF47" s="6">
        <f t="shared" si="75"/>
        <v>0</v>
      </c>
      <c r="CG47" s="10">
        <f t="shared" si="75"/>
        <v>0</v>
      </c>
      <c r="CH47" s="6">
        <f t="shared" si="75"/>
        <v>1164</v>
      </c>
      <c r="CI47" s="6">
        <f t="shared" si="75"/>
        <v>-1328</v>
      </c>
      <c r="CJ47" s="6">
        <f t="shared" si="75"/>
        <v>1892</v>
      </c>
      <c r="CK47" s="6">
        <f t="shared" si="75"/>
        <v>0</v>
      </c>
      <c r="CL47" s="6">
        <f t="shared" si="75"/>
        <v>0</v>
      </c>
      <c r="CM47" s="6">
        <f t="shared" si="75"/>
        <v>0</v>
      </c>
      <c r="CN47" s="6">
        <f t="shared" si="75"/>
        <v>52</v>
      </c>
      <c r="CO47" s="6">
        <f t="shared" si="75"/>
        <v>0</v>
      </c>
      <c r="CP47" s="6">
        <f t="shared" si="75"/>
        <v>114</v>
      </c>
    </row>
    <row r="48" spans="2:94" ht="16.2" thickBot="1" x14ac:dyDescent="0.35">
      <c r="B48" s="70">
        <v>41895</v>
      </c>
      <c r="C48" s="31">
        <v>34</v>
      </c>
      <c r="D48" s="31">
        <v>11</v>
      </c>
      <c r="E48" s="31">
        <v>11</v>
      </c>
      <c r="F48" s="31">
        <v>3</v>
      </c>
      <c r="G48" s="29">
        <v>0.27272727272727271</v>
      </c>
      <c r="H48" s="58">
        <v>1.0890151515151516E-3</v>
      </c>
      <c r="I48" s="59">
        <v>0.27272727272727298</v>
      </c>
      <c r="J48" s="57">
        <v>2</v>
      </c>
      <c r="K48" s="35">
        <v>4</v>
      </c>
      <c r="L48" s="35">
        <v>3</v>
      </c>
      <c r="M48" s="35">
        <v>1</v>
      </c>
      <c r="N48" s="85">
        <v>0</v>
      </c>
      <c r="O48" s="34"/>
      <c r="P48" s="57">
        <v>9</v>
      </c>
      <c r="Q48" s="31">
        <v>0</v>
      </c>
      <c r="R48" s="31">
        <v>0</v>
      </c>
      <c r="S48" s="31"/>
      <c r="T48" s="31"/>
      <c r="U48" s="31"/>
      <c r="V48" s="31">
        <v>0</v>
      </c>
      <c r="W48" s="31">
        <v>0</v>
      </c>
      <c r="X48" s="74">
        <v>0</v>
      </c>
      <c r="Y48" s="31">
        <v>71</v>
      </c>
      <c r="Z48" s="31">
        <v>13</v>
      </c>
      <c r="AA48" s="31">
        <v>13</v>
      </c>
      <c r="AB48" s="31">
        <v>2</v>
      </c>
      <c r="AC48" s="29">
        <v>0.15384615384615385</v>
      </c>
      <c r="AD48" s="58">
        <v>1.5438034188034189E-3</v>
      </c>
      <c r="AE48" s="59">
        <v>0.15384615384615399</v>
      </c>
      <c r="AF48" s="57">
        <v>5</v>
      </c>
      <c r="AG48" s="35">
        <v>7</v>
      </c>
      <c r="AH48" s="35">
        <v>6</v>
      </c>
      <c r="AI48" s="35">
        <v>5</v>
      </c>
      <c r="AJ48" s="85">
        <v>0</v>
      </c>
      <c r="AK48" s="34"/>
      <c r="AL48" s="57">
        <v>6</v>
      </c>
      <c r="AM48" s="31">
        <v>1</v>
      </c>
      <c r="AN48" s="31">
        <v>5</v>
      </c>
      <c r="AO48" s="31"/>
      <c r="AP48" s="31"/>
      <c r="AQ48" s="31"/>
      <c r="AR48" s="31">
        <v>0</v>
      </c>
      <c r="AS48" s="31">
        <v>0</v>
      </c>
      <c r="AT48" s="74">
        <v>1</v>
      </c>
      <c r="AX48" s="5">
        <v>42155</v>
      </c>
      <c r="AY48" s="6">
        <f>SUM(C308:C314)</f>
        <v>915</v>
      </c>
      <c r="AZ48" s="6">
        <f>SUM(D308:D314)</f>
        <v>202</v>
      </c>
      <c r="BA48" s="6">
        <f>SUM(E308:E314)</f>
        <v>194</v>
      </c>
      <c r="BB48" s="6">
        <f>SUM(F308:F314)</f>
        <v>51</v>
      </c>
      <c r="BC48" s="17">
        <f t="shared" si="0"/>
        <v>0.25247524752475248</v>
      </c>
      <c r="BD48" s="6">
        <f>AVERAGE(H308:H314)</f>
        <v>2.6872136370476025E-3</v>
      </c>
      <c r="BE48" s="6">
        <f>AVERAGE(I308:I314)</f>
        <v>0.14330610666782945</v>
      </c>
      <c r="BF48" s="6">
        <f t="shared" ref="BF48:BX48" si="76">SUM(J308:J314)</f>
        <v>68</v>
      </c>
      <c r="BG48" s="6">
        <f t="shared" si="76"/>
        <v>92</v>
      </c>
      <c r="BH48" s="6">
        <f t="shared" si="76"/>
        <v>50</v>
      </c>
      <c r="BI48" s="6">
        <f t="shared" si="76"/>
        <v>70</v>
      </c>
      <c r="BJ48" s="6">
        <f t="shared" si="76"/>
        <v>13</v>
      </c>
      <c r="BK48" s="10">
        <f t="shared" si="76"/>
        <v>0</v>
      </c>
      <c r="BL48" s="6">
        <f t="shared" si="76"/>
        <v>130</v>
      </c>
      <c r="BM48" s="6">
        <f t="shared" si="76"/>
        <v>131</v>
      </c>
      <c r="BN48" s="6">
        <f t="shared" si="76"/>
        <v>201</v>
      </c>
      <c r="BO48" s="6">
        <f t="shared" si="76"/>
        <v>0</v>
      </c>
      <c r="BP48" s="6">
        <f t="shared" si="76"/>
        <v>0</v>
      </c>
      <c r="BQ48" s="6">
        <f t="shared" si="76"/>
        <v>0</v>
      </c>
      <c r="BR48" s="6">
        <f t="shared" si="76"/>
        <v>0</v>
      </c>
      <c r="BS48" s="6">
        <f t="shared" si="76"/>
        <v>19</v>
      </c>
      <c r="BT48" s="6">
        <f t="shared" si="76"/>
        <v>3</v>
      </c>
      <c r="BU48" s="6">
        <f t="shared" si="76"/>
        <v>4755</v>
      </c>
      <c r="BV48" s="6">
        <f t="shared" si="76"/>
        <v>3540</v>
      </c>
      <c r="BW48" s="6">
        <f t="shared" si="76"/>
        <v>3437</v>
      </c>
      <c r="BX48" s="6">
        <f t="shared" si="76"/>
        <v>383</v>
      </c>
      <c r="BY48" s="17">
        <f t="shared" si="1"/>
        <v>0.10819209039548022</v>
      </c>
      <c r="BZ48" s="6">
        <f>AVERAGE(AD308:AD314)</f>
        <v>4.5069158349381633E-4</v>
      </c>
      <c r="CA48" s="6">
        <f>AVERAGE(AE308:AE314)</f>
        <v>0.75190919595255268</v>
      </c>
      <c r="CB48" s="6">
        <f t="shared" ref="CB48:CP48" si="77">SUM(AF308:AF314)</f>
        <v>0</v>
      </c>
      <c r="CC48" s="6">
        <f t="shared" si="77"/>
        <v>0</v>
      </c>
      <c r="CD48" s="6">
        <f t="shared" si="77"/>
        <v>0</v>
      </c>
      <c r="CE48" s="6">
        <f t="shared" si="77"/>
        <v>0</v>
      </c>
      <c r="CF48" s="6">
        <f t="shared" si="77"/>
        <v>0</v>
      </c>
      <c r="CG48" s="10">
        <f t="shared" si="77"/>
        <v>0</v>
      </c>
      <c r="CH48" s="6">
        <f t="shared" si="77"/>
        <v>1847</v>
      </c>
      <c r="CI48" s="6">
        <f t="shared" si="77"/>
        <v>1950</v>
      </c>
      <c r="CJ48" s="6">
        <f t="shared" si="77"/>
        <v>3444</v>
      </c>
      <c r="CK48" s="6">
        <f t="shared" si="77"/>
        <v>0</v>
      </c>
      <c r="CL48" s="6">
        <f t="shared" si="77"/>
        <v>0</v>
      </c>
      <c r="CM48" s="6">
        <f t="shared" si="77"/>
        <v>0</v>
      </c>
      <c r="CN48" s="6">
        <f t="shared" si="77"/>
        <v>73</v>
      </c>
      <c r="CO48" s="6">
        <f t="shared" si="77"/>
        <v>0</v>
      </c>
      <c r="CP48" s="6">
        <f t="shared" si="77"/>
        <v>157</v>
      </c>
    </row>
    <row r="49" spans="2:94" x14ac:dyDescent="0.3">
      <c r="B49" s="66">
        <v>41896</v>
      </c>
      <c r="C49" s="53">
        <v>86</v>
      </c>
      <c r="D49" s="53">
        <v>18</v>
      </c>
      <c r="E49" s="53">
        <v>18</v>
      </c>
      <c r="F49" s="53">
        <v>6</v>
      </c>
      <c r="G49" s="54">
        <v>0.33333333333333331</v>
      </c>
      <c r="H49" s="67">
        <v>2.4260545267489712E-3</v>
      </c>
      <c r="I49" s="68">
        <v>0.11111111111111099</v>
      </c>
      <c r="J49" s="52">
        <v>3</v>
      </c>
      <c r="K49" s="73">
        <v>7</v>
      </c>
      <c r="L49" s="73">
        <v>6</v>
      </c>
      <c r="M49" s="73">
        <v>8</v>
      </c>
      <c r="N49" s="86">
        <v>0</v>
      </c>
      <c r="O49" s="26"/>
      <c r="P49" s="52">
        <v>12</v>
      </c>
      <c r="Q49" s="53">
        <v>2</v>
      </c>
      <c r="R49" s="53">
        <v>3</v>
      </c>
      <c r="S49" s="53"/>
      <c r="T49" s="53"/>
      <c r="U49" s="53"/>
      <c r="V49" s="53">
        <v>0</v>
      </c>
      <c r="W49" s="53">
        <v>0</v>
      </c>
      <c r="X49" s="71">
        <v>1</v>
      </c>
      <c r="Y49" s="53">
        <v>14</v>
      </c>
      <c r="Z49" s="53">
        <v>2</v>
      </c>
      <c r="AA49" s="53">
        <v>2</v>
      </c>
      <c r="AB49" s="53">
        <v>1</v>
      </c>
      <c r="AC49" s="54">
        <v>0.5</v>
      </c>
      <c r="AD49" s="67">
        <v>4.7453703703703704E-4</v>
      </c>
      <c r="AE49" s="68">
        <v>0</v>
      </c>
      <c r="AF49" s="52">
        <v>1</v>
      </c>
      <c r="AG49" s="73">
        <v>1</v>
      </c>
      <c r="AH49" s="73">
        <v>2</v>
      </c>
      <c r="AI49" s="73">
        <v>1</v>
      </c>
      <c r="AJ49" s="86">
        <v>0</v>
      </c>
      <c r="AK49" s="26"/>
      <c r="AL49" s="52">
        <v>0</v>
      </c>
      <c r="AM49" s="53">
        <v>1</v>
      </c>
      <c r="AN49" s="53">
        <v>1</v>
      </c>
      <c r="AO49" s="53"/>
      <c r="AP49" s="53"/>
      <c r="AQ49" s="53"/>
      <c r="AR49" s="53">
        <v>0</v>
      </c>
      <c r="AS49" s="53">
        <v>0</v>
      </c>
      <c r="AT49" s="71">
        <v>0</v>
      </c>
      <c r="AX49" s="5">
        <v>42162</v>
      </c>
      <c r="AY49" s="6">
        <f>SUM(C315:C321)</f>
        <v>600</v>
      </c>
      <c r="AZ49" s="6">
        <f>SUM(D315:D321)</f>
        <v>188</v>
      </c>
      <c r="BA49" s="6">
        <f>SUM(E315:E321)</f>
        <v>177</v>
      </c>
      <c r="BB49" s="6">
        <f>SUM(F315:F321)</f>
        <v>52</v>
      </c>
      <c r="BC49" s="17">
        <f t="shared" si="0"/>
        <v>0.27659574468085107</v>
      </c>
      <c r="BD49" s="6">
        <f>AVERAGE(H315:H321)</f>
        <v>1.8402212731868251E-3</v>
      </c>
      <c r="BE49" s="6">
        <f>AVERAGE(I315:I321)</f>
        <v>0.18539957849168362</v>
      </c>
      <c r="BF49" s="6">
        <f t="shared" ref="BF49:BX49" si="78">SUM(J315:J321)</f>
        <v>41</v>
      </c>
      <c r="BG49" s="6">
        <f t="shared" si="78"/>
        <v>62</v>
      </c>
      <c r="BH49" s="6">
        <f t="shared" si="78"/>
        <v>38</v>
      </c>
      <c r="BI49" s="6">
        <f t="shared" si="78"/>
        <v>57</v>
      </c>
      <c r="BJ49" s="6">
        <f t="shared" si="78"/>
        <v>7</v>
      </c>
      <c r="BK49" s="10">
        <f t="shared" si="78"/>
        <v>0</v>
      </c>
      <c r="BL49" s="6">
        <f t="shared" si="78"/>
        <v>94</v>
      </c>
      <c r="BM49" s="6">
        <f t="shared" si="78"/>
        <v>114</v>
      </c>
      <c r="BN49" s="6">
        <f t="shared" si="78"/>
        <v>178</v>
      </c>
      <c r="BO49" s="6">
        <f t="shared" si="78"/>
        <v>0</v>
      </c>
      <c r="BP49" s="6">
        <f t="shared" si="78"/>
        <v>0</v>
      </c>
      <c r="BQ49" s="6">
        <f t="shared" si="78"/>
        <v>0</v>
      </c>
      <c r="BR49" s="6">
        <f t="shared" si="78"/>
        <v>1</v>
      </c>
      <c r="BS49" s="6">
        <f t="shared" si="78"/>
        <v>12</v>
      </c>
      <c r="BT49" s="6">
        <f t="shared" si="78"/>
        <v>6</v>
      </c>
      <c r="BU49" s="6">
        <f t="shared" si="78"/>
        <v>4814</v>
      </c>
      <c r="BV49" s="6">
        <f t="shared" si="78"/>
        <v>3482</v>
      </c>
      <c r="BW49" s="6">
        <f t="shared" si="78"/>
        <v>3409</v>
      </c>
      <c r="BX49" s="6">
        <f t="shared" si="78"/>
        <v>384</v>
      </c>
      <c r="BY49" s="17">
        <f t="shared" si="1"/>
        <v>0.1102814474439977</v>
      </c>
      <c r="BZ49" s="6">
        <f>AVERAGE(AD315:AD321)</f>
        <v>3.5308813267221874E-4</v>
      </c>
      <c r="CA49" s="6">
        <f>AVERAGE(AE315:AE321)</f>
        <v>0.76242521796817342</v>
      </c>
      <c r="CB49" s="6">
        <f t="shared" ref="CB49:CP49" si="79">SUM(AF315:AF321)</f>
        <v>0</v>
      </c>
      <c r="CC49" s="6">
        <f t="shared" si="79"/>
        <v>0</v>
      </c>
      <c r="CD49" s="6">
        <f t="shared" si="79"/>
        <v>0</v>
      </c>
      <c r="CE49" s="6">
        <f t="shared" si="79"/>
        <v>0</v>
      </c>
      <c r="CF49" s="6">
        <f t="shared" si="79"/>
        <v>0</v>
      </c>
      <c r="CG49" s="10">
        <f t="shared" si="79"/>
        <v>0</v>
      </c>
      <c r="CH49" s="6">
        <f t="shared" si="79"/>
        <v>1499</v>
      </c>
      <c r="CI49" s="6">
        <f t="shared" si="79"/>
        <v>1717</v>
      </c>
      <c r="CJ49" s="6">
        <f t="shared" si="79"/>
        <v>3414</v>
      </c>
      <c r="CK49" s="6">
        <f t="shared" si="79"/>
        <v>0</v>
      </c>
      <c r="CL49" s="6">
        <f t="shared" si="79"/>
        <v>0</v>
      </c>
      <c r="CM49" s="6">
        <f t="shared" si="79"/>
        <v>0</v>
      </c>
      <c r="CN49" s="6">
        <f t="shared" si="79"/>
        <v>99</v>
      </c>
      <c r="CO49" s="6">
        <f t="shared" si="79"/>
        <v>0</v>
      </c>
      <c r="CP49" s="6">
        <f t="shared" si="79"/>
        <v>114</v>
      </c>
    </row>
    <row r="50" spans="2:94" x14ac:dyDescent="0.3">
      <c r="B50" s="69">
        <v>41897</v>
      </c>
      <c r="C50" s="6">
        <v>148</v>
      </c>
      <c r="D50" s="6">
        <v>32</v>
      </c>
      <c r="E50" s="6">
        <v>29</v>
      </c>
      <c r="F50" s="6">
        <v>7</v>
      </c>
      <c r="G50" s="17">
        <v>0.21875</v>
      </c>
      <c r="H50" s="50">
        <v>3.3600983796296295E-3</v>
      </c>
      <c r="I50" s="56">
        <v>0.125</v>
      </c>
      <c r="J50" s="55">
        <v>12</v>
      </c>
      <c r="K50" s="8">
        <v>16</v>
      </c>
      <c r="L50" s="8">
        <v>12</v>
      </c>
      <c r="M50" s="8">
        <v>12</v>
      </c>
      <c r="N50" s="84">
        <v>3</v>
      </c>
      <c r="O50" s="10"/>
      <c r="P50" s="55">
        <v>21</v>
      </c>
      <c r="Q50" s="6">
        <v>0</v>
      </c>
      <c r="R50" s="6">
        <v>6</v>
      </c>
      <c r="S50" s="6"/>
      <c r="T50" s="6"/>
      <c r="U50" s="6"/>
      <c r="V50" s="6">
        <v>0</v>
      </c>
      <c r="W50" s="6">
        <v>2</v>
      </c>
      <c r="X50" s="72">
        <v>0</v>
      </c>
      <c r="Y50" s="6">
        <v>58</v>
      </c>
      <c r="Z50" s="6">
        <v>13</v>
      </c>
      <c r="AA50" s="6">
        <v>12</v>
      </c>
      <c r="AB50" s="6">
        <v>4</v>
      </c>
      <c r="AC50" s="17">
        <v>0.30769230769230771</v>
      </c>
      <c r="AD50" s="50">
        <v>2.8258547008547011E-3</v>
      </c>
      <c r="AE50" s="56">
        <v>0</v>
      </c>
      <c r="AF50" s="55">
        <v>4</v>
      </c>
      <c r="AG50" s="8">
        <v>5</v>
      </c>
      <c r="AH50" s="8">
        <v>5</v>
      </c>
      <c r="AI50" s="8">
        <v>7</v>
      </c>
      <c r="AJ50" s="84">
        <v>0</v>
      </c>
      <c r="AK50" s="10"/>
      <c r="AL50" s="55">
        <v>4</v>
      </c>
      <c r="AM50" s="6">
        <v>1</v>
      </c>
      <c r="AN50" s="6">
        <v>5</v>
      </c>
      <c r="AO50" s="6"/>
      <c r="AP50" s="6"/>
      <c r="AQ50" s="6"/>
      <c r="AR50" s="6">
        <v>1</v>
      </c>
      <c r="AS50" s="6">
        <v>0</v>
      </c>
      <c r="AT50" s="72">
        <v>1</v>
      </c>
      <c r="AX50" s="5">
        <v>42169</v>
      </c>
      <c r="AY50" s="6">
        <f>SUM(C322:C328)</f>
        <v>536</v>
      </c>
      <c r="AZ50" s="6">
        <f>SUM(D322:D328)</f>
        <v>166</v>
      </c>
      <c r="BA50" s="6">
        <f>SUM(E322:E328)</f>
        <v>160</v>
      </c>
      <c r="BB50" s="6">
        <f>SUM(F322:F328)</f>
        <v>53</v>
      </c>
      <c r="BC50" s="17">
        <f t="shared" si="0"/>
        <v>0.31927710843373491</v>
      </c>
      <c r="BD50" s="6">
        <f>AVERAGE(H322:H328)</f>
        <v>1.5770088757796291E-3</v>
      </c>
      <c r="BE50" s="6">
        <f>AVERAGE(I322:I328)</f>
        <v>0.1643492335175904</v>
      </c>
      <c r="BF50" s="6">
        <f t="shared" ref="BF50:BX50" si="80">SUM(J322:J328)</f>
        <v>49</v>
      </c>
      <c r="BG50" s="6">
        <f t="shared" si="80"/>
        <v>63</v>
      </c>
      <c r="BH50" s="6">
        <f t="shared" si="80"/>
        <v>35</v>
      </c>
      <c r="BI50" s="6">
        <f t="shared" si="80"/>
        <v>52</v>
      </c>
      <c r="BJ50" s="6">
        <f t="shared" si="80"/>
        <v>2</v>
      </c>
      <c r="BK50" s="10">
        <f t="shared" si="80"/>
        <v>0</v>
      </c>
      <c r="BL50" s="6">
        <f t="shared" si="80"/>
        <v>98</v>
      </c>
      <c r="BM50" s="6">
        <f t="shared" si="80"/>
        <v>118</v>
      </c>
      <c r="BN50" s="6">
        <f t="shared" si="80"/>
        <v>160</v>
      </c>
      <c r="BO50" s="6">
        <f t="shared" si="80"/>
        <v>0</v>
      </c>
      <c r="BP50" s="6">
        <f t="shared" si="80"/>
        <v>0</v>
      </c>
      <c r="BQ50" s="6">
        <f t="shared" si="80"/>
        <v>0</v>
      </c>
      <c r="BR50" s="6">
        <f t="shared" si="80"/>
        <v>1</v>
      </c>
      <c r="BS50" s="6">
        <f t="shared" si="80"/>
        <v>12</v>
      </c>
      <c r="BT50" s="6">
        <f t="shared" si="80"/>
        <v>7</v>
      </c>
      <c r="BU50" s="6">
        <f t="shared" si="80"/>
        <v>4508</v>
      </c>
      <c r="BV50" s="6">
        <f t="shared" si="80"/>
        <v>3378</v>
      </c>
      <c r="BW50" s="6">
        <f t="shared" si="80"/>
        <v>3316</v>
      </c>
      <c r="BX50" s="6">
        <f t="shared" si="80"/>
        <v>272</v>
      </c>
      <c r="BY50" s="17">
        <f t="shared" si="1"/>
        <v>8.052101835405566E-2</v>
      </c>
      <c r="BZ50" s="6">
        <f>AVERAGE(AD322:AD328)</f>
        <v>2.9311747435578107E-4</v>
      </c>
      <c r="CA50" s="6">
        <f>AVERAGE(AE322:AE328)</f>
        <v>0.78062049742245654</v>
      </c>
      <c r="CB50" s="6">
        <f t="shared" ref="CB50:CP50" si="81">SUM(AF322:AF328)</f>
        <v>0</v>
      </c>
      <c r="CC50" s="6">
        <f t="shared" si="81"/>
        <v>0</v>
      </c>
      <c r="CD50" s="6">
        <f t="shared" si="81"/>
        <v>0</v>
      </c>
      <c r="CE50" s="6">
        <f t="shared" si="81"/>
        <v>0</v>
      </c>
      <c r="CF50" s="6">
        <f t="shared" si="81"/>
        <v>0</v>
      </c>
      <c r="CG50" s="10">
        <f t="shared" si="81"/>
        <v>0</v>
      </c>
      <c r="CH50" s="6">
        <f t="shared" si="81"/>
        <v>1385</v>
      </c>
      <c r="CI50" s="6">
        <f t="shared" si="81"/>
        <v>1584</v>
      </c>
      <c r="CJ50" s="6">
        <f t="shared" si="81"/>
        <v>3321</v>
      </c>
      <c r="CK50" s="6">
        <f t="shared" si="81"/>
        <v>0</v>
      </c>
      <c r="CL50" s="6">
        <f t="shared" si="81"/>
        <v>0</v>
      </c>
      <c r="CM50" s="6">
        <f t="shared" si="81"/>
        <v>0</v>
      </c>
      <c r="CN50" s="6">
        <f t="shared" si="81"/>
        <v>96</v>
      </c>
      <c r="CO50" s="6">
        <f t="shared" si="81"/>
        <v>0</v>
      </c>
      <c r="CP50" s="6">
        <f t="shared" si="81"/>
        <v>98</v>
      </c>
    </row>
    <row r="51" spans="2:94" x14ac:dyDescent="0.3">
      <c r="B51" s="69">
        <v>41898</v>
      </c>
      <c r="C51" s="6">
        <v>119</v>
      </c>
      <c r="D51" s="6">
        <v>27</v>
      </c>
      <c r="E51" s="6">
        <v>26</v>
      </c>
      <c r="F51" s="6">
        <v>8</v>
      </c>
      <c r="G51" s="17">
        <v>0.29629629629629628</v>
      </c>
      <c r="H51" s="50">
        <v>1.791409465020576E-3</v>
      </c>
      <c r="I51" s="56">
        <v>0.11111111111111099</v>
      </c>
      <c r="J51" s="55">
        <v>5</v>
      </c>
      <c r="K51" s="8">
        <v>14</v>
      </c>
      <c r="L51" s="8">
        <v>6</v>
      </c>
      <c r="M51" s="8">
        <v>11</v>
      </c>
      <c r="N51" s="84">
        <v>3</v>
      </c>
      <c r="O51" s="10"/>
      <c r="P51" s="55">
        <v>19</v>
      </c>
      <c r="Q51" s="6">
        <v>3</v>
      </c>
      <c r="R51" s="6">
        <v>2</v>
      </c>
      <c r="S51" s="6"/>
      <c r="T51" s="6"/>
      <c r="U51" s="6"/>
      <c r="V51" s="6">
        <v>0</v>
      </c>
      <c r="W51" s="6">
        <v>2</v>
      </c>
      <c r="X51" s="72">
        <v>0</v>
      </c>
      <c r="Y51" s="6">
        <v>91</v>
      </c>
      <c r="Z51" s="6">
        <v>22</v>
      </c>
      <c r="AA51" s="6">
        <v>20</v>
      </c>
      <c r="AB51" s="6">
        <v>6</v>
      </c>
      <c r="AC51" s="17">
        <v>0.27272727272727271</v>
      </c>
      <c r="AD51" s="50">
        <v>1.4046717171717171E-3</v>
      </c>
      <c r="AE51" s="56">
        <v>0.13636363636363599</v>
      </c>
      <c r="AF51" s="55">
        <v>6</v>
      </c>
      <c r="AG51" s="8">
        <v>6</v>
      </c>
      <c r="AH51" s="8">
        <v>7</v>
      </c>
      <c r="AI51" s="8">
        <v>8</v>
      </c>
      <c r="AJ51" s="84">
        <v>0</v>
      </c>
      <c r="AK51" s="10"/>
      <c r="AL51" s="55">
        <v>8</v>
      </c>
      <c r="AM51" s="6">
        <v>2</v>
      </c>
      <c r="AN51" s="6">
        <v>9</v>
      </c>
      <c r="AO51" s="6"/>
      <c r="AP51" s="6"/>
      <c r="AQ51" s="6"/>
      <c r="AR51" s="6">
        <v>0</v>
      </c>
      <c r="AS51" s="6">
        <v>0</v>
      </c>
      <c r="AT51" s="72">
        <v>1</v>
      </c>
      <c r="AX51" s="5">
        <v>42176</v>
      </c>
      <c r="AY51" s="6">
        <f>SUM(C329:C335)</f>
        <v>748</v>
      </c>
      <c r="AZ51" s="6">
        <f>SUM(D329:D335)</f>
        <v>199</v>
      </c>
      <c r="BA51" s="6">
        <f>SUM(E329:E335)</f>
        <v>185</v>
      </c>
      <c r="BB51" s="6">
        <f>SUM(F329:F335)</f>
        <v>67</v>
      </c>
      <c r="BC51" s="17">
        <f t="shared" si="0"/>
        <v>0.33668341708542715</v>
      </c>
      <c r="BD51" s="6">
        <f>AVERAGE(H329:H335)</f>
        <v>2.2537122145242991E-3</v>
      </c>
      <c r="BE51" s="6">
        <f>AVERAGE(I329:I335)</f>
        <v>0.17763829644634585</v>
      </c>
      <c r="BF51" s="6">
        <f t="shared" ref="BF51:BX51" si="82">SUM(J329:J335)</f>
        <v>50</v>
      </c>
      <c r="BG51" s="6">
        <f t="shared" si="82"/>
        <v>82</v>
      </c>
      <c r="BH51" s="6">
        <f t="shared" si="82"/>
        <v>52</v>
      </c>
      <c r="BI51" s="6">
        <f t="shared" si="82"/>
        <v>63</v>
      </c>
      <c r="BJ51" s="6">
        <f t="shared" si="82"/>
        <v>5</v>
      </c>
      <c r="BK51" s="10">
        <f t="shared" si="82"/>
        <v>0</v>
      </c>
      <c r="BL51" s="6">
        <f t="shared" si="82"/>
        <v>117</v>
      </c>
      <c r="BM51" s="6">
        <f t="shared" si="82"/>
        <v>136</v>
      </c>
      <c r="BN51" s="6">
        <f t="shared" si="82"/>
        <v>187</v>
      </c>
      <c r="BO51" s="6">
        <f t="shared" si="82"/>
        <v>0</v>
      </c>
      <c r="BP51" s="6">
        <f t="shared" si="82"/>
        <v>0</v>
      </c>
      <c r="BQ51" s="6">
        <f t="shared" si="82"/>
        <v>0</v>
      </c>
      <c r="BR51" s="6">
        <f t="shared" si="82"/>
        <v>0</v>
      </c>
      <c r="BS51" s="6">
        <f t="shared" si="82"/>
        <v>9</v>
      </c>
      <c r="BT51" s="6">
        <f t="shared" si="82"/>
        <v>8</v>
      </c>
      <c r="BU51" s="6">
        <f t="shared" si="82"/>
        <v>4937</v>
      </c>
      <c r="BV51" s="6">
        <f t="shared" si="82"/>
        <v>3815</v>
      </c>
      <c r="BW51" s="6">
        <f t="shared" si="82"/>
        <v>3754</v>
      </c>
      <c r="BX51" s="6">
        <f t="shared" si="82"/>
        <v>345</v>
      </c>
      <c r="BY51" s="17">
        <f t="shared" si="1"/>
        <v>9.0432503276539969E-2</v>
      </c>
      <c r="BZ51" s="6">
        <f>AVERAGE(AD329:AD335)</f>
        <v>2.4588949623092826E-4</v>
      </c>
      <c r="CA51" s="6">
        <f>AVERAGE(AE329:AE335)</f>
        <v>0.81338883859172306</v>
      </c>
      <c r="CB51" s="6">
        <f t="shared" ref="CB51:CP51" si="83">SUM(AF329:AF335)</f>
        <v>0</v>
      </c>
      <c r="CC51" s="6">
        <f t="shared" si="83"/>
        <v>0</v>
      </c>
      <c r="CD51" s="6">
        <f t="shared" si="83"/>
        <v>0</v>
      </c>
      <c r="CE51" s="6">
        <f t="shared" si="83"/>
        <v>0</v>
      </c>
      <c r="CF51" s="6">
        <f t="shared" si="83"/>
        <v>0</v>
      </c>
      <c r="CG51" s="10">
        <f t="shared" si="83"/>
        <v>0</v>
      </c>
      <c r="CH51" s="6">
        <f t="shared" si="83"/>
        <v>1774</v>
      </c>
      <c r="CI51" s="6">
        <f t="shared" si="83"/>
        <v>1966</v>
      </c>
      <c r="CJ51" s="6">
        <f t="shared" si="83"/>
        <v>3762</v>
      </c>
      <c r="CK51" s="6">
        <f t="shared" si="83"/>
        <v>0</v>
      </c>
      <c r="CL51" s="6">
        <f t="shared" si="83"/>
        <v>0</v>
      </c>
      <c r="CM51" s="6">
        <f t="shared" si="83"/>
        <v>0</v>
      </c>
      <c r="CN51" s="6">
        <f t="shared" si="83"/>
        <v>60</v>
      </c>
      <c r="CO51" s="6">
        <f t="shared" si="83"/>
        <v>0</v>
      </c>
      <c r="CP51" s="6">
        <f t="shared" si="83"/>
        <v>124</v>
      </c>
    </row>
    <row r="52" spans="2:94" x14ac:dyDescent="0.3">
      <c r="B52" s="69">
        <v>41899</v>
      </c>
      <c r="C52" s="6">
        <v>63</v>
      </c>
      <c r="D52" s="6">
        <v>16</v>
      </c>
      <c r="E52" s="6">
        <v>14</v>
      </c>
      <c r="F52" s="6">
        <v>5</v>
      </c>
      <c r="G52" s="17">
        <v>0.3125</v>
      </c>
      <c r="H52" s="50">
        <v>1.5436921296296297E-3</v>
      </c>
      <c r="I52" s="56">
        <v>0.25</v>
      </c>
      <c r="J52" s="55">
        <v>5</v>
      </c>
      <c r="K52" s="8">
        <v>6</v>
      </c>
      <c r="L52" s="8">
        <v>6</v>
      </c>
      <c r="M52" s="8">
        <v>5</v>
      </c>
      <c r="N52" s="84">
        <v>0</v>
      </c>
      <c r="O52" s="10"/>
      <c r="P52" s="55">
        <v>10</v>
      </c>
      <c r="Q52" s="6">
        <v>1</v>
      </c>
      <c r="R52" s="6">
        <v>2</v>
      </c>
      <c r="S52" s="6"/>
      <c r="T52" s="6"/>
      <c r="U52" s="6"/>
      <c r="V52" s="6">
        <v>0</v>
      </c>
      <c r="W52" s="6">
        <v>1</v>
      </c>
      <c r="X52" s="72">
        <v>0</v>
      </c>
      <c r="Y52" s="6">
        <v>24</v>
      </c>
      <c r="Z52" s="6">
        <v>9</v>
      </c>
      <c r="AA52" s="6">
        <v>9</v>
      </c>
      <c r="AB52" s="6">
        <v>1</v>
      </c>
      <c r="AC52" s="17">
        <v>0.1111111111111111</v>
      </c>
      <c r="AD52" s="50">
        <v>8.847736625514403E-4</v>
      </c>
      <c r="AE52" s="56">
        <v>0</v>
      </c>
      <c r="AF52" s="55">
        <v>1</v>
      </c>
      <c r="AG52" s="8">
        <v>5</v>
      </c>
      <c r="AH52" s="8">
        <v>1</v>
      </c>
      <c r="AI52" s="8">
        <v>1</v>
      </c>
      <c r="AJ52" s="84">
        <v>0</v>
      </c>
      <c r="AK52" s="10"/>
      <c r="AL52" s="55">
        <v>6</v>
      </c>
      <c r="AM52" s="6">
        <v>2</v>
      </c>
      <c r="AN52" s="6">
        <v>1</v>
      </c>
      <c r="AO52" s="6"/>
      <c r="AP52" s="6"/>
      <c r="AQ52" s="6"/>
      <c r="AR52" s="6">
        <v>0</v>
      </c>
      <c r="AS52" s="6">
        <v>0</v>
      </c>
      <c r="AT52" s="72">
        <v>0</v>
      </c>
      <c r="AX52" s="5">
        <v>42183</v>
      </c>
      <c r="AY52" s="6">
        <f>SUM(C336:C342)</f>
        <v>709</v>
      </c>
      <c r="AZ52" s="6">
        <f>SUM(D336:D342)</f>
        <v>205</v>
      </c>
      <c r="BA52" s="6">
        <f>SUM(E336:E342)</f>
        <v>198</v>
      </c>
      <c r="BB52" s="6">
        <f>SUM(F336:F342)</f>
        <v>65</v>
      </c>
      <c r="BC52" s="17">
        <f t="shared" si="0"/>
        <v>0.31707317073170732</v>
      </c>
      <c r="BD52" s="6">
        <f>AVERAGE(H336:H342)</f>
        <v>2.0796669001468112E-3</v>
      </c>
      <c r="BE52" s="6">
        <f>AVERAGE(I336:I342)</f>
        <v>0.2262694051979767</v>
      </c>
      <c r="BF52" s="6">
        <f t="shared" ref="BF52:BX52" si="84">SUM(J336:J342)</f>
        <v>54</v>
      </c>
      <c r="BG52" s="6">
        <f t="shared" si="84"/>
        <v>80</v>
      </c>
      <c r="BH52" s="6">
        <f t="shared" si="84"/>
        <v>39</v>
      </c>
      <c r="BI52" s="6">
        <f t="shared" si="84"/>
        <v>68</v>
      </c>
      <c r="BJ52" s="6">
        <f t="shared" si="84"/>
        <v>9</v>
      </c>
      <c r="BK52" s="10">
        <f t="shared" si="84"/>
        <v>0</v>
      </c>
      <c r="BL52" s="6">
        <f t="shared" si="84"/>
        <v>130</v>
      </c>
      <c r="BM52" s="6">
        <f t="shared" si="84"/>
        <v>153</v>
      </c>
      <c r="BN52" s="6">
        <f t="shared" si="84"/>
        <v>200</v>
      </c>
      <c r="BO52" s="6">
        <f t="shared" si="84"/>
        <v>0</v>
      </c>
      <c r="BP52" s="6">
        <f t="shared" si="84"/>
        <v>0</v>
      </c>
      <c r="BQ52" s="6">
        <f t="shared" si="84"/>
        <v>0</v>
      </c>
      <c r="BR52" s="6">
        <f t="shared" si="84"/>
        <v>1</v>
      </c>
      <c r="BS52" s="6">
        <f t="shared" si="84"/>
        <v>12</v>
      </c>
      <c r="BT52" s="6">
        <f t="shared" si="84"/>
        <v>8</v>
      </c>
      <c r="BU52" s="6">
        <f t="shared" si="84"/>
        <v>5088</v>
      </c>
      <c r="BV52" s="6">
        <f t="shared" si="84"/>
        <v>4044</v>
      </c>
      <c r="BW52" s="6">
        <f t="shared" si="84"/>
        <v>3980</v>
      </c>
      <c r="BX52" s="6">
        <f t="shared" si="84"/>
        <v>326</v>
      </c>
      <c r="BY52" s="17">
        <f t="shared" si="1"/>
        <v>8.0613254203758658E-2</v>
      </c>
      <c r="BZ52" s="6">
        <f>AVERAGE(AD336:AD342)</f>
        <v>2.5516435410847101E-4</v>
      </c>
      <c r="CA52" s="6">
        <f>AVERAGE(AE336:AE342)</f>
        <v>0.82176860995032186</v>
      </c>
      <c r="CB52" s="6">
        <f t="shared" ref="CB52:CP52" si="85">SUM(AF336:AF342)</f>
        <v>0</v>
      </c>
      <c r="CC52" s="6">
        <f t="shared" si="85"/>
        <v>0</v>
      </c>
      <c r="CD52" s="6">
        <f t="shared" si="85"/>
        <v>0</v>
      </c>
      <c r="CE52" s="6">
        <f t="shared" si="85"/>
        <v>0</v>
      </c>
      <c r="CF52" s="6">
        <f t="shared" si="85"/>
        <v>0</v>
      </c>
      <c r="CG52" s="10">
        <f t="shared" si="85"/>
        <v>0</v>
      </c>
      <c r="CH52" s="6">
        <f t="shared" si="85"/>
        <v>1876</v>
      </c>
      <c r="CI52" s="6">
        <f t="shared" si="85"/>
        <v>2055</v>
      </c>
      <c r="CJ52" s="6">
        <f t="shared" si="85"/>
        <v>3979</v>
      </c>
      <c r="CK52" s="6">
        <f t="shared" si="85"/>
        <v>0</v>
      </c>
      <c r="CL52" s="6">
        <f t="shared" si="85"/>
        <v>0</v>
      </c>
      <c r="CM52" s="6">
        <f t="shared" si="85"/>
        <v>0</v>
      </c>
      <c r="CN52" s="6">
        <f t="shared" si="85"/>
        <v>47</v>
      </c>
      <c r="CO52" s="6">
        <f t="shared" si="85"/>
        <v>0</v>
      </c>
      <c r="CP52" s="6">
        <f t="shared" si="85"/>
        <v>133</v>
      </c>
    </row>
    <row r="53" spans="2:94" x14ac:dyDescent="0.3">
      <c r="B53" s="69">
        <v>41900</v>
      </c>
      <c r="C53" s="6">
        <v>72</v>
      </c>
      <c r="D53" s="6">
        <v>12</v>
      </c>
      <c r="E53" s="6">
        <v>12</v>
      </c>
      <c r="F53" s="6">
        <v>3</v>
      </c>
      <c r="G53" s="17">
        <v>0.25</v>
      </c>
      <c r="H53" s="50">
        <v>3.5194830246913578E-3</v>
      </c>
      <c r="I53" s="56">
        <v>8.3333333333333301E-2</v>
      </c>
      <c r="J53" s="55">
        <v>2</v>
      </c>
      <c r="K53" s="8">
        <v>6</v>
      </c>
      <c r="L53" s="8">
        <v>5</v>
      </c>
      <c r="M53" s="8">
        <v>4</v>
      </c>
      <c r="N53" s="84">
        <v>1</v>
      </c>
      <c r="O53" s="10"/>
      <c r="P53" s="55">
        <v>8</v>
      </c>
      <c r="Q53" s="6">
        <v>0</v>
      </c>
      <c r="R53" s="6">
        <v>2</v>
      </c>
      <c r="S53" s="6"/>
      <c r="T53" s="6"/>
      <c r="U53" s="6"/>
      <c r="V53" s="6">
        <v>0</v>
      </c>
      <c r="W53" s="6">
        <v>1</v>
      </c>
      <c r="X53" s="72">
        <v>0</v>
      </c>
      <c r="Y53" s="6">
        <v>17</v>
      </c>
      <c r="Z53" s="6">
        <v>2</v>
      </c>
      <c r="AA53" s="6">
        <v>2</v>
      </c>
      <c r="AB53" s="6">
        <v>0</v>
      </c>
      <c r="AC53" s="17">
        <v>0</v>
      </c>
      <c r="AD53" s="50">
        <v>3.2870370370370371E-3</v>
      </c>
      <c r="AE53" s="56">
        <v>0</v>
      </c>
      <c r="AF53" s="55">
        <v>1</v>
      </c>
      <c r="AG53" s="8">
        <v>1</v>
      </c>
      <c r="AH53" s="8">
        <v>1</v>
      </c>
      <c r="AI53" s="8">
        <v>2</v>
      </c>
      <c r="AJ53" s="84">
        <v>0</v>
      </c>
      <c r="AK53" s="10"/>
      <c r="AL53" s="55">
        <v>1</v>
      </c>
      <c r="AM53" s="6">
        <v>0</v>
      </c>
      <c r="AN53" s="6">
        <v>1</v>
      </c>
      <c r="AO53" s="6"/>
      <c r="AP53" s="6"/>
      <c r="AQ53" s="6"/>
      <c r="AR53" s="6">
        <v>0</v>
      </c>
      <c r="AS53" s="6">
        <v>0</v>
      </c>
      <c r="AT53" s="72">
        <v>0</v>
      </c>
      <c r="AX53" s="5">
        <v>42190</v>
      </c>
      <c r="AY53" s="6">
        <f>SUM(C343:C349)</f>
        <v>1172</v>
      </c>
      <c r="AZ53" s="6">
        <f>SUM(D343:D349)</f>
        <v>288</v>
      </c>
      <c r="BA53" s="6">
        <f>SUM(E343:E349)</f>
        <v>273</v>
      </c>
      <c r="BB53" s="6">
        <f>SUM(F343:F349)</f>
        <v>90</v>
      </c>
      <c r="BC53" s="17">
        <f t="shared" si="0"/>
        <v>0.3125</v>
      </c>
      <c r="BD53" s="6">
        <f>AVERAGE(H343:H349)</f>
        <v>2.3957924347152845E-3</v>
      </c>
      <c r="BE53" s="6">
        <f>AVERAGE(I343:I349)</f>
        <v>0.18113017789255972</v>
      </c>
      <c r="BF53" s="6">
        <f t="shared" ref="BF53:BX53" si="86">SUM(J343:J349)</f>
        <v>68</v>
      </c>
      <c r="BG53" s="6">
        <f t="shared" si="86"/>
        <v>115</v>
      </c>
      <c r="BH53" s="6">
        <f t="shared" si="86"/>
        <v>69</v>
      </c>
      <c r="BI53" s="6">
        <f t="shared" si="86"/>
        <v>108</v>
      </c>
      <c r="BJ53" s="6">
        <f t="shared" si="86"/>
        <v>16</v>
      </c>
      <c r="BK53" s="10">
        <f t="shared" si="86"/>
        <v>0</v>
      </c>
      <c r="BL53" s="6">
        <f t="shared" si="86"/>
        <v>158</v>
      </c>
      <c r="BM53" s="6">
        <f t="shared" si="86"/>
        <v>193</v>
      </c>
      <c r="BN53" s="6">
        <f t="shared" si="86"/>
        <v>273</v>
      </c>
      <c r="BO53" s="6">
        <f t="shared" si="86"/>
        <v>0</v>
      </c>
      <c r="BP53" s="6">
        <f t="shared" si="86"/>
        <v>0</v>
      </c>
      <c r="BQ53" s="6">
        <f t="shared" si="86"/>
        <v>0</v>
      </c>
      <c r="BR53" s="6">
        <f t="shared" si="86"/>
        <v>4</v>
      </c>
      <c r="BS53" s="6">
        <f t="shared" si="86"/>
        <v>22</v>
      </c>
      <c r="BT53" s="6">
        <f t="shared" si="86"/>
        <v>9</v>
      </c>
      <c r="BU53" s="6">
        <f t="shared" si="86"/>
        <v>5493</v>
      </c>
      <c r="BV53" s="6">
        <f t="shared" si="86"/>
        <v>4269</v>
      </c>
      <c r="BW53" s="6">
        <f t="shared" si="86"/>
        <v>4190</v>
      </c>
      <c r="BX53" s="6">
        <f t="shared" si="86"/>
        <v>343</v>
      </c>
      <c r="BY53" s="17">
        <f t="shared" si="1"/>
        <v>8.0346685406418358E-2</v>
      </c>
      <c r="BZ53" s="6">
        <f>AVERAGE(AD343:AD349)</f>
        <v>3.0805478565928008E-4</v>
      </c>
      <c r="CA53" s="6">
        <f>AVERAGE(AE343:AE349)</f>
        <v>0.81664880619382074</v>
      </c>
      <c r="CB53" s="6">
        <f t="shared" ref="CB53:CP53" si="87">SUM(AF343:AF349)</f>
        <v>0</v>
      </c>
      <c r="CC53" s="6">
        <f t="shared" si="87"/>
        <v>0</v>
      </c>
      <c r="CD53" s="6">
        <f t="shared" si="87"/>
        <v>0</v>
      </c>
      <c r="CE53" s="6">
        <f t="shared" si="87"/>
        <v>0</v>
      </c>
      <c r="CF53" s="6">
        <f t="shared" si="87"/>
        <v>0</v>
      </c>
      <c r="CG53" s="10">
        <f t="shared" si="87"/>
        <v>0</v>
      </c>
      <c r="CH53" s="6">
        <f t="shared" si="87"/>
        <v>1918</v>
      </c>
      <c r="CI53" s="6">
        <f t="shared" si="87"/>
        <v>2112</v>
      </c>
      <c r="CJ53" s="6">
        <f t="shared" si="87"/>
        <v>4199</v>
      </c>
      <c r="CK53" s="6">
        <f t="shared" si="87"/>
        <v>0</v>
      </c>
      <c r="CL53" s="6">
        <f t="shared" si="87"/>
        <v>0</v>
      </c>
      <c r="CM53" s="6">
        <f t="shared" si="87"/>
        <v>0</v>
      </c>
      <c r="CN53" s="6">
        <f t="shared" si="87"/>
        <v>39</v>
      </c>
      <c r="CO53" s="6">
        <f t="shared" si="87"/>
        <v>0</v>
      </c>
      <c r="CP53" s="6">
        <f t="shared" si="87"/>
        <v>146</v>
      </c>
    </row>
    <row r="54" spans="2:94" x14ac:dyDescent="0.3">
      <c r="B54" s="69">
        <v>41901</v>
      </c>
      <c r="C54" s="6">
        <v>72</v>
      </c>
      <c r="D54" s="6">
        <v>17</v>
      </c>
      <c r="E54" s="6">
        <v>16</v>
      </c>
      <c r="F54" s="6">
        <v>4</v>
      </c>
      <c r="G54" s="17">
        <v>0.23529411764705882</v>
      </c>
      <c r="H54" s="50">
        <v>1.6727941176470588E-3</v>
      </c>
      <c r="I54" s="56">
        <v>0.17647058823529399</v>
      </c>
      <c r="J54" s="55">
        <v>6</v>
      </c>
      <c r="K54" s="8">
        <v>9</v>
      </c>
      <c r="L54" s="8">
        <v>3</v>
      </c>
      <c r="M54" s="8">
        <v>2</v>
      </c>
      <c r="N54" s="84">
        <v>1</v>
      </c>
      <c r="O54" s="10"/>
      <c r="P54" s="55">
        <v>13</v>
      </c>
      <c r="Q54" s="6">
        <v>0</v>
      </c>
      <c r="R54" s="6">
        <v>2</v>
      </c>
      <c r="S54" s="6"/>
      <c r="T54" s="6"/>
      <c r="U54" s="6"/>
      <c r="V54" s="6">
        <v>0</v>
      </c>
      <c r="W54" s="6">
        <v>0</v>
      </c>
      <c r="X54" s="72">
        <v>0</v>
      </c>
      <c r="Y54" s="6">
        <v>13</v>
      </c>
      <c r="Z54" s="6">
        <v>4</v>
      </c>
      <c r="AA54" s="6">
        <v>4</v>
      </c>
      <c r="AB54" s="6">
        <v>0</v>
      </c>
      <c r="AC54" s="17">
        <v>0</v>
      </c>
      <c r="AD54" s="50">
        <v>3.2407407407407406E-4</v>
      </c>
      <c r="AE54" s="56">
        <v>0.25</v>
      </c>
      <c r="AF54" s="55">
        <v>1</v>
      </c>
      <c r="AG54" s="8">
        <v>2</v>
      </c>
      <c r="AH54" s="8">
        <v>1</v>
      </c>
      <c r="AI54" s="8">
        <v>1</v>
      </c>
      <c r="AJ54" s="84">
        <v>0</v>
      </c>
      <c r="AK54" s="10"/>
      <c r="AL54" s="55">
        <v>3</v>
      </c>
      <c r="AM54" s="6">
        <v>0</v>
      </c>
      <c r="AN54" s="6">
        <v>1</v>
      </c>
      <c r="AO54" s="6"/>
      <c r="AP54" s="6"/>
      <c r="AQ54" s="6"/>
      <c r="AR54" s="6">
        <v>0</v>
      </c>
      <c r="AS54" s="6">
        <v>0</v>
      </c>
      <c r="AT54" s="72">
        <v>0</v>
      </c>
      <c r="AX54" s="5">
        <v>42197</v>
      </c>
      <c r="AY54" s="6">
        <f>SUM(C350:C356)</f>
        <v>535</v>
      </c>
      <c r="AZ54" s="6">
        <f>SUM(D350:D356)</f>
        <v>163</v>
      </c>
      <c r="BA54" s="6">
        <f>SUM(E350:E356)</f>
        <v>158</v>
      </c>
      <c r="BB54" s="6">
        <f>SUM(F350:F356)</f>
        <v>42</v>
      </c>
      <c r="BC54" s="17">
        <f t="shared" si="0"/>
        <v>0.25766871165644173</v>
      </c>
      <c r="BD54" s="6">
        <f>AVERAGE(H350:H356)</f>
        <v>2.1954730852580318E-3</v>
      </c>
      <c r="BE54" s="6">
        <f>AVERAGE(I350:I356)</f>
        <v>0.19411126507900706</v>
      </c>
      <c r="BF54" s="6">
        <f t="shared" ref="BF54:BX54" si="88">SUM(J350:J356)</f>
        <v>38</v>
      </c>
      <c r="BG54" s="6">
        <f t="shared" si="88"/>
        <v>69</v>
      </c>
      <c r="BH54" s="6">
        <f t="shared" si="88"/>
        <v>34</v>
      </c>
      <c r="BI54" s="6">
        <f t="shared" si="88"/>
        <v>46</v>
      </c>
      <c r="BJ54" s="6">
        <f t="shared" si="88"/>
        <v>4</v>
      </c>
      <c r="BK54" s="10">
        <f t="shared" si="88"/>
        <v>0</v>
      </c>
      <c r="BL54" s="6">
        <f t="shared" si="88"/>
        <v>101</v>
      </c>
      <c r="BM54" s="6">
        <f t="shared" si="88"/>
        <v>112</v>
      </c>
      <c r="BN54" s="6">
        <f t="shared" si="88"/>
        <v>156</v>
      </c>
      <c r="BO54" s="6">
        <f t="shared" si="88"/>
        <v>0</v>
      </c>
      <c r="BP54" s="6">
        <f t="shared" si="88"/>
        <v>0</v>
      </c>
      <c r="BQ54" s="6">
        <f t="shared" si="88"/>
        <v>0</v>
      </c>
      <c r="BR54" s="6">
        <f t="shared" si="88"/>
        <v>1</v>
      </c>
      <c r="BS54" s="6">
        <f t="shared" si="88"/>
        <v>7</v>
      </c>
      <c r="BT54" s="6">
        <f t="shared" si="88"/>
        <v>5</v>
      </c>
      <c r="BU54" s="6">
        <f t="shared" si="88"/>
        <v>8457</v>
      </c>
      <c r="BV54" s="6">
        <f t="shared" si="88"/>
        <v>6874</v>
      </c>
      <c r="BW54" s="6">
        <f t="shared" si="88"/>
        <v>6582</v>
      </c>
      <c r="BX54" s="6">
        <f t="shared" si="88"/>
        <v>799</v>
      </c>
      <c r="BY54" s="17">
        <f t="shared" si="1"/>
        <v>0.11623508874018039</v>
      </c>
      <c r="BZ54" s="6">
        <f>AVERAGE(AD350:AD356)</f>
        <v>3.0928661830681274E-4</v>
      </c>
      <c r="CA54" s="6">
        <f>AVERAGE(AE350:AE356)</f>
        <v>0.84255761121192396</v>
      </c>
      <c r="CB54" s="6">
        <f t="shared" ref="CB54:CP54" si="89">SUM(AF350:AF356)</f>
        <v>0</v>
      </c>
      <c r="CC54" s="6">
        <f t="shared" si="89"/>
        <v>0</v>
      </c>
      <c r="CD54" s="6">
        <f t="shared" si="89"/>
        <v>0</v>
      </c>
      <c r="CE54" s="6">
        <f t="shared" si="89"/>
        <v>0</v>
      </c>
      <c r="CF54" s="6">
        <f t="shared" si="89"/>
        <v>0</v>
      </c>
      <c r="CG54" s="10">
        <f t="shared" si="89"/>
        <v>0</v>
      </c>
      <c r="CH54" s="6">
        <f t="shared" si="89"/>
        <v>4095</v>
      </c>
      <c r="CI54" s="6">
        <f t="shared" si="89"/>
        <v>4357</v>
      </c>
      <c r="CJ54" s="6">
        <f t="shared" si="89"/>
        <v>6587</v>
      </c>
      <c r="CK54" s="6">
        <f t="shared" si="89"/>
        <v>0</v>
      </c>
      <c r="CL54" s="6">
        <f t="shared" si="89"/>
        <v>0</v>
      </c>
      <c r="CM54" s="6">
        <f t="shared" si="89"/>
        <v>0</v>
      </c>
      <c r="CN54" s="6">
        <f t="shared" si="89"/>
        <v>66</v>
      </c>
      <c r="CO54" s="6">
        <f t="shared" si="89"/>
        <v>0</v>
      </c>
      <c r="CP54" s="6">
        <f t="shared" si="89"/>
        <v>191</v>
      </c>
    </row>
    <row r="55" spans="2:94" ht="16.2" thickBot="1" x14ac:dyDescent="0.35">
      <c r="B55" s="70">
        <v>41902</v>
      </c>
      <c r="C55" s="31">
        <v>116</v>
      </c>
      <c r="D55" s="31">
        <v>16</v>
      </c>
      <c r="E55" s="31">
        <v>15</v>
      </c>
      <c r="F55" s="31">
        <v>6</v>
      </c>
      <c r="G55" s="29">
        <v>0.375</v>
      </c>
      <c r="H55" s="58">
        <v>4.5515046296296293E-3</v>
      </c>
      <c r="I55" s="59">
        <v>6.25E-2</v>
      </c>
      <c r="J55" s="57">
        <v>8</v>
      </c>
      <c r="K55" s="35">
        <v>10</v>
      </c>
      <c r="L55" s="35">
        <v>2</v>
      </c>
      <c r="M55" s="35">
        <v>6</v>
      </c>
      <c r="N55" s="85">
        <v>3</v>
      </c>
      <c r="O55" s="34"/>
      <c r="P55" s="57">
        <v>10</v>
      </c>
      <c r="Q55" s="31">
        <v>0</v>
      </c>
      <c r="R55" s="31">
        <v>2</v>
      </c>
      <c r="S55" s="31"/>
      <c r="T55" s="31"/>
      <c r="U55" s="31"/>
      <c r="V55" s="31">
        <v>0</v>
      </c>
      <c r="W55" s="31">
        <v>1</v>
      </c>
      <c r="X55" s="74">
        <v>1</v>
      </c>
      <c r="Y55" s="31">
        <v>27</v>
      </c>
      <c r="Z55" s="31">
        <v>8</v>
      </c>
      <c r="AA55" s="31">
        <v>7</v>
      </c>
      <c r="AB55" s="31">
        <v>1</v>
      </c>
      <c r="AC55" s="29">
        <v>0.125</v>
      </c>
      <c r="AD55" s="58">
        <v>8.0135995370370378E-3</v>
      </c>
      <c r="AE55" s="59">
        <v>0.25</v>
      </c>
      <c r="AF55" s="57">
        <v>1</v>
      </c>
      <c r="AG55" s="35">
        <v>3</v>
      </c>
      <c r="AH55" s="35">
        <v>1</v>
      </c>
      <c r="AI55" s="35">
        <v>1</v>
      </c>
      <c r="AJ55" s="85">
        <v>0</v>
      </c>
      <c r="AK55" s="34"/>
      <c r="AL55" s="57">
        <v>6</v>
      </c>
      <c r="AM55" s="31">
        <v>0</v>
      </c>
      <c r="AN55" s="31">
        <v>1</v>
      </c>
      <c r="AO55" s="31"/>
      <c r="AP55" s="31"/>
      <c r="AQ55" s="31"/>
      <c r="AR55" s="31">
        <v>0</v>
      </c>
      <c r="AS55" s="31">
        <v>0</v>
      </c>
      <c r="AT55" s="74">
        <v>0</v>
      </c>
      <c r="AX55" s="5">
        <v>42204</v>
      </c>
      <c r="AY55" s="6">
        <f>SUM(C357:C363)</f>
        <v>796</v>
      </c>
      <c r="AZ55" s="6">
        <f>SUM(D357:D363)</f>
        <v>206</v>
      </c>
      <c r="BA55" s="6">
        <f>SUM(E357:E363)</f>
        <v>198</v>
      </c>
      <c r="BB55" s="6">
        <f>SUM(F357:F363)</f>
        <v>62</v>
      </c>
      <c r="BC55" s="17">
        <f t="shared" si="0"/>
        <v>0.30097087378640774</v>
      </c>
      <c r="BD55" s="6">
        <f>AVERAGE(H357:H363)</f>
        <v>1.9313736034282799E-3</v>
      </c>
      <c r="BE55" s="6">
        <f>AVERAGE(I357:I363)</f>
        <v>0.17506410318863427</v>
      </c>
      <c r="BF55" s="6">
        <f t="shared" ref="BF55:BX55" si="90">SUM(J357:J363)</f>
        <v>58</v>
      </c>
      <c r="BG55" s="6">
        <f t="shared" si="90"/>
        <v>80</v>
      </c>
      <c r="BH55" s="6">
        <f t="shared" si="90"/>
        <v>47</v>
      </c>
      <c r="BI55" s="6">
        <f t="shared" si="90"/>
        <v>69</v>
      </c>
      <c r="BJ55" s="6">
        <f t="shared" si="90"/>
        <v>10</v>
      </c>
      <c r="BK55" s="10">
        <f t="shared" si="90"/>
        <v>0</v>
      </c>
      <c r="BL55" s="6">
        <f t="shared" si="90"/>
        <v>102</v>
      </c>
      <c r="BM55" s="6">
        <f t="shared" si="90"/>
        <v>129</v>
      </c>
      <c r="BN55" s="6">
        <f t="shared" si="90"/>
        <v>203</v>
      </c>
      <c r="BO55" s="6">
        <f t="shared" si="90"/>
        <v>0</v>
      </c>
      <c r="BP55" s="6">
        <f t="shared" si="90"/>
        <v>0</v>
      </c>
      <c r="BQ55" s="6">
        <f t="shared" si="90"/>
        <v>0</v>
      </c>
      <c r="BR55" s="6">
        <f t="shared" si="90"/>
        <v>1</v>
      </c>
      <c r="BS55" s="6">
        <f t="shared" si="90"/>
        <v>14</v>
      </c>
      <c r="BT55" s="6">
        <f t="shared" si="90"/>
        <v>7</v>
      </c>
      <c r="BU55" s="6">
        <f t="shared" si="90"/>
        <v>14017</v>
      </c>
      <c r="BV55" s="6">
        <f t="shared" si="90"/>
        <v>11395</v>
      </c>
      <c r="BW55" s="6">
        <f t="shared" si="90"/>
        <v>10579</v>
      </c>
      <c r="BX55" s="6">
        <f t="shared" si="90"/>
        <v>2498</v>
      </c>
      <c r="BY55" s="17">
        <f t="shared" si="1"/>
        <v>0.21921895568231681</v>
      </c>
      <c r="BZ55" s="6">
        <f>AVERAGE(AD357:AD363)</f>
        <v>3.7941278067225989E-4</v>
      </c>
      <c r="CA55" s="6">
        <f>AVERAGE(AE357:AE363)</f>
        <v>0.84449711594045251</v>
      </c>
      <c r="CB55" s="6">
        <f t="shared" ref="CB55:CP55" si="91">SUM(AF357:AF363)</f>
        <v>0</v>
      </c>
      <c r="CC55" s="6">
        <f t="shared" si="91"/>
        <v>0</v>
      </c>
      <c r="CD55" s="6">
        <f t="shared" si="91"/>
        <v>0</v>
      </c>
      <c r="CE55" s="6">
        <f t="shared" si="91"/>
        <v>0</v>
      </c>
      <c r="CF55" s="6">
        <f t="shared" si="91"/>
        <v>0</v>
      </c>
      <c r="CG55" s="10">
        <f t="shared" si="91"/>
        <v>0</v>
      </c>
      <c r="CH55" s="6">
        <f t="shared" si="91"/>
        <v>8139</v>
      </c>
      <c r="CI55" s="6">
        <f t="shared" si="91"/>
        <v>8738</v>
      </c>
      <c r="CJ55" s="6">
        <f t="shared" si="91"/>
        <v>10589</v>
      </c>
      <c r="CK55" s="6">
        <f t="shared" si="91"/>
        <v>0</v>
      </c>
      <c r="CL55" s="6">
        <f t="shared" si="91"/>
        <v>0</v>
      </c>
      <c r="CM55" s="6">
        <f t="shared" si="91"/>
        <v>0</v>
      </c>
      <c r="CN55" s="6">
        <f t="shared" si="91"/>
        <v>241</v>
      </c>
      <c r="CO55" s="6">
        <f t="shared" si="91"/>
        <v>0</v>
      </c>
      <c r="CP55" s="6">
        <f t="shared" si="91"/>
        <v>348</v>
      </c>
    </row>
    <row r="56" spans="2:94" x14ac:dyDescent="0.3">
      <c r="B56" s="66">
        <v>41903</v>
      </c>
      <c r="C56" s="53">
        <v>57</v>
      </c>
      <c r="D56" s="53">
        <v>14</v>
      </c>
      <c r="E56" s="53">
        <v>13</v>
      </c>
      <c r="F56" s="53">
        <v>5</v>
      </c>
      <c r="G56" s="54">
        <v>0.35714285714285715</v>
      </c>
      <c r="H56" s="67">
        <v>2.666170634920635E-3</v>
      </c>
      <c r="I56" s="68">
        <v>0.30769230769230799</v>
      </c>
      <c r="J56" s="52">
        <v>2</v>
      </c>
      <c r="K56" s="73">
        <v>7</v>
      </c>
      <c r="L56" s="73">
        <v>3</v>
      </c>
      <c r="M56" s="73">
        <v>6</v>
      </c>
      <c r="N56" s="86">
        <v>1</v>
      </c>
      <c r="O56" s="26"/>
      <c r="P56" s="52">
        <v>10</v>
      </c>
      <c r="Q56" s="53">
        <v>1</v>
      </c>
      <c r="R56" s="53">
        <v>0</v>
      </c>
      <c r="S56" s="53"/>
      <c r="T56" s="53"/>
      <c r="U56" s="53"/>
      <c r="V56" s="53">
        <v>0</v>
      </c>
      <c r="W56" s="53">
        <v>2</v>
      </c>
      <c r="X56" s="71">
        <v>0</v>
      </c>
      <c r="Y56" s="53">
        <v>17</v>
      </c>
      <c r="Z56" s="53">
        <v>9</v>
      </c>
      <c r="AA56" s="53">
        <v>9</v>
      </c>
      <c r="AB56" s="53">
        <v>2</v>
      </c>
      <c r="AC56" s="54">
        <v>0.22222222222222221</v>
      </c>
      <c r="AD56" s="67">
        <v>5.1311728395061736E-4</v>
      </c>
      <c r="AE56" s="68">
        <v>0</v>
      </c>
      <c r="AF56" s="52">
        <v>1</v>
      </c>
      <c r="AG56" s="73">
        <v>1</v>
      </c>
      <c r="AH56" s="73">
        <v>0</v>
      </c>
      <c r="AI56" s="73">
        <v>1</v>
      </c>
      <c r="AJ56" s="86">
        <v>0</v>
      </c>
      <c r="AK56" s="26"/>
      <c r="AL56" s="52">
        <v>1</v>
      </c>
      <c r="AM56" s="53">
        <v>0</v>
      </c>
      <c r="AN56" s="53">
        <v>7</v>
      </c>
      <c r="AO56" s="53"/>
      <c r="AP56" s="53"/>
      <c r="AQ56" s="53"/>
      <c r="AR56" s="53">
        <v>0</v>
      </c>
      <c r="AS56" s="53">
        <v>0</v>
      </c>
      <c r="AT56" s="71">
        <v>1</v>
      </c>
      <c r="AX56" s="5">
        <v>42211</v>
      </c>
      <c r="AY56" s="6">
        <f>SUM(C364:C370)</f>
        <v>950</v>
      </c>
      <c r="AZ56" s="6">
        <f>SUM(D364:D370)</f>
        <v>265</v>
      </c>
      <c r="BA56" s="6">
        <f>SUM(E364:E370)</f>
        <v>252</v>
      </c>
      <c r="BB56" s="6">
        <f>SUM(F364:F370)</f>
        <v>76</v>
      </c>
      <c r="BC56" s="17">
        <f t="shared" si="0"/>
        <v>0.28679245283018867</v>
      </c>
      <c r="BD56" s="6">
        <f>AVERAGE(H364:H370)</f>
        <v>2.2154474604319579E-3</v>
      </c>
      <c r="BE56" s="6">
        <f>AVERAGE(I364:I370)</f>
        <v>0.14602939918979371</v>
      </c>
      <c r="BF56" s="6">
        <f t="shared" ref="BF56:BX56" si="92">SUM(J364:J370)</f>
        <v>76</v>
      </c>
      <c r="BG56" s="6">
        <f t="shared" si="92"/>
        <v>97</v>
      </c>
      <c r="BH56" s="6">
        <f t="shared" si="92"/>
        <v>67</v>
      </c>
      <c r="BI56" s="6">
        <f t="shared" si="92"/>
        <v>92</v>
      </c>
      <c r="BJ56" s="6">
        <f t="shared" si="92"/>
        <v>13</v>
      </c>
      <c r="BK56" s="10">
        <f t="shared" si="92"/>
        <v>0</v>
      </c>
      <c r="BL56" s="6">
        <f t="shared" si="92"/>
        <v>119</v>
      </c>
      <c r="BM56" s="6">
        <f t="shared" si="92"/>
        <v>161</v>
      </c>
      <c r="BN56" s="6">
        <f t="shared" si="92"/>
        <v>258</v>
      </c>
      <c r="BO56" s="6">
        <f t="shared" si="92"/>
        <v>0</v>
      </c>
      <c r="BP56" s="6">
        <f t="shared" si="92"/>
        <v>0</v>
      </c>
      <c r="BQ56" s="6">
        <f t="shared" si="92"/>
        <v>0</v>
      </c>
      <c r="BR56" s="6">
        <f t="shared" si="92"/>
        <v>7</v>
      </c>
      <c r="BS56" s="6">
        <f t="shared" si="92"/>
        <v>16</v>
      </c>
      <c r="BT56" s="6">
        <f t="shared" si="92"/>
        <v>13</v>
      </c>
      <c r="BU56" s="6">
        <f t="shared" si="92"/>
        <v>8335</v>
      </c>
      <c r="BV56" s="6">
        <f t="shared" si="92"/>
        <v>6043</v>
      </c>
      <c r="BW56" s="6">
        <f t="shared" si="92"/>
        <v>5847</v>
      </c>
      <c r="BX56" s="6">
        <f t="shared" si="92"/>
        <v>872</v>
      </c>
      <c r="BY56" s="17">
        <f t="shared" si="1"/>
        <v>0.14429918914446466</v>
      </c>
      <c r="BZ56" s="6">
        <f>AVERAGE(AD364:AD370)</f>
        <v>4.0860572062034268E-4</v>
      </c>
      <c r="CA56" s="6">
        <f>AVERAGE(AE364:AE370)</f>
        <v>0.76690572150165104</v>
      </c>
      <c r="CB56" s="6">
        <f t="shared" ref="CB56:CP56" si="93">SUM(AF364:AF370)</f>
        <v>0</v>
      </c>
      <c r="CC56" s="6">
        <f t="shared" si="93"/>
        <v>0</v>
      </c>
      <c r="CD56" s="6">
        <f t="shared" si="93"/>
        <v>0</v>
      </c>
      <c r="CE56" s="6">
        <f t="shared" si="93"/>
        <v>0</v>
      </c>
      <c r="CF56" s="6">
        <f t="shared" si="93"/>
        <v>0</v>
      </c>
      <c r="CG56" s="10">
        <f t="shared" si="93"/>
        <v>0</v>
      </c>
      <c r="CH56" s="6">
        <f t="shared" si="93"/>
        <v>3130</v>
      </c>
      <c r="CI56" s="6">
        <f t="shared" si="93"/>
        <v>3851</v>
      </c>
      <c r="CJ56" s="6">
        <f t="shared" si="93"/>
        <v>5862</v>
      </c>
      <c r="CK56" s="6">
        <f t="shared" si="93"/>
        <v>0</v>
      </c>
      <c r="CL56" s="6">
        <f t="shared" si="93"/>
        <v>0</v>
      </c>
      <c r="CM56" s="6">
        <f t="shared" si="93"/>
        <v>0</v>
      </c>
      <c r="CN56" s="6">
        <f t="shared" si="93"/>
        <v>488</v>
      </c>
      <c r="CO56" s="6">
        <f t="shared" si="93"/>
        <v>0</v>
      </c>
      <c r="CP56" s="6">
        <f t="shared" si="93"/>
        <v>218</v>
      </c>
    </row>
    <row r="57" spans="2:94" x14ac:dyDescent="0.3">
      <c r="B57" s="69">
        <v>41904</v>
      </c>
      <c r="C57" s="6">
        <v>109</v>
      </c>
      <c r="D57" s="6">
        <v>24</v>
      </c>
      <c r="E57" s="6">
        <v>23</v>
      </c>
      <c r="F57" s="6">
        <v>3</v>
      </c>
      <c r="G57" s="17">
        <v>0.125</v>
      </c>
      <c r="H57" s="50">
        <v>2.6856674382716049E-3</v>
      </c>
      <c r="I57" s="56">
        <v>0.125</v>
      </c>
      <c r="J57" s="55">
        <v>8</v>
      </c>
      <c r="K57" s="8">
        <v>14</v>
      </c>
      <c r="L57" s="8">
        <v>2</v>
      </c>
      <c r="M57" s="8">
        <v>11</v>
      </c>
      <c r="N57" s="84">
        <v>4</v>
      </c>
      <c r="O57" s="10"/>
      <c r="P57" s="55">
        <v>16</v>
      </c>
      <c r="Q57" s="6">
        <v>0</v>
      </c>
      <c r="R57" s="6">
        <v>4</v>
      </c>
      <c r="S57" s="6"/>
      <c r="T57" s="6"/>
      <c r="U57" s="6"/>
      <c r="V57" s="6">
        <v>0</v>
      </c>
      <c r="W57" s="6">
        <v>4</v>
      </c>
      <c r="X57" s="72">
        <v>0</v>
      </c>
      <c r="Y57" s="6">
        <v>76</v>
      </c>
      <c r="Z57" s="6">
        <v>13</v>
      </c>
      <c r="AA57" s="6">
        <v>12</v>
      </c>
      <c r="AB57" s="6">
        <v>4</v>
      </c>
      <c r="AC57" s="17">
        <v>0.30769230769230771</v>
      </c>
      <c r="AD57" s="50">
        <v>2.8089387464387463E-3</v>
      </c>
      <c r="AE57" s="56">
        <v>0.15384615384615399</v>
      </c>
      <c r="AF57" s="55">
        <v>6</v>
      </c>
      <c r="AG57" s="8">
        <v>8</v>
      </c>
      <c r="AH57" s="8">
        <v>4</v>
      </c>
      <c r="AI57" s="8">
        <v>5</v>
      </c>
      <c r="AJ57" s="84">
        <v>0</v>
      </c>
      <c r="AK57" s="10"/>
      <c r="AL57" s="55">
        <v>6</v>
      </c>
      <c r="AM57" s="6">
        <v>3</v>
      </c>
      <c r="AN57" s="6">
        <v>2</v>
      </c>
      <c r="AO57" s="6"/>
      <c r="AP57" s="6"/>
      <c r="AQ57" s="6"/>
      <c r="AR57" s="6">
        <v>0</v>
      </c>
      <c r="AS57" s="6">
        <v>0</v>
      </c>
      <c r="AT57" s="72">
        <v>1</v>
      </c>
      <c r="AX57" s="5">
        <v>42218</v>
      </c>
      <c r="AY57" s="6">
        <f>SUM(C371:C377)</f>
        <v>861</v>
      </c>
      <c r="AZ57" s="6">
        <f>SUM(D371:D377)</f>
        <v>229</v>
      </c>
      <c r="BA57" s="6">
        <f>SUM(E371:E377)</f>
        <v>219</v>
      </c>
      <c r="BB57" s="6">
        <f>SUM(F371:F377)</f>
        <v>65</v>
      </c>
      <c r="BC57" s="17">
        <f t="shared" si="0"/>
        <v>0.28384279475982532</v>
      </c>
      <c r="BD57" s="6">
        <f>AVERAGE(H371:H377)</f>
        <v>1.8030123287543095E-3</v>
      </c>
      <c r="BE57" s="6">
        <f>AVERAGE(I371:I377)</f>
        <v>0.17163425199139487</v>
      </c>
      <c r="BF57" s="6">
        <f t="shared" ref="BF57:BX57" si="94">SUM(J371:J377)</f>
        <v>61</v>
      </c>
      <c r="BG57" s="6">
        <f t="shared" si="94"/>
        <v>94</v>
      </c>
      <c r="BH57" s="6">
        <f t="shared" si="94"/>
        <v>48</v>
      </c>
      <c r="BI57" s="6">
        <f t="shared" si="94"/>
        <v>83</v>
      </c>
      <c r="BJ57" s="6">
        <f t="shared" si="94"/>
        <v>11</v>
      </c>
      <c r="BK57" s="10">
        <f t="shared" si="94"/>
        <v>0</v>
      </c>
      <c r="BL57" s="6">
        <f t="shared" si="94"/>
        <v>112</v>
      </c>
      <c r="BM57" s="6">
        <f t="shared" si="94"/>
        <v>141</v>
      </c>
      <c r="BN57" s="6">
        <f t="shared" si="94"/>
        <v>217</v>
      </c>
      <c r="BO57" s="6">
        <f t="shared" si="94"/>
        <v>0</v>
      </c>
      <c r="BP57" s="6">
        <f t="shared" si="94"/>
        <v>0</v>
      </c>
      <c r="BQ57" s="6">
        <f t="shared" si="94"/>
        <v>0</v>
      </c>
      <c r="BR57" s="6">
        <f t="shared" si="94"/>
        <v>4</v>
      </c>
      <c r="BS57" s="6">
        <f t="shared" si="94"/>
        <v>17</v>
      </c>
      <c r="BT57" s="6">
        <f t="shared" si="94"/>
        <v>10</v>
      </c>
      <c r="BU57" s="6">
        <f t="shared" si="94"/>
        <v>8680</v>
      </c>
      <c r="BV57" s="6">
        <f t="shared" si="94"/>
        <v>6203</v>
      </c>
      <c r="BW57" s="6">
        <f t="shared" si="94"/>
        <v>6024</v>
      </c>
      <c r="BX57" s="6">
        <f t="shared" si="94"/>
        <v>751</v>
      </c>
      <c r="BY57" s="17">
        <f t="shared" si="1"/>
        <v>0.12107044978236338</v>
      </c>
      <c r="BZ57" s="6">
        <f>AVERAGE(AD371:AD377)</f>
        <v>3.9007100672469234E-4</v>
      </c>
      <c r="CA57" s="6">
        <f>AVERAGE(AE371:AE377)</f>
        <v>0.76802411108642332</v>
      </c>
      <c r="CB57" s="6">
        <f t="shared" ref="CB57:CP57" si="95">SUM(AF371:AF377)</f>
        <v>0</v>
      </c>
      <c r="CC57" s="6">
        <f t="shared" si="95"/>
        <v>0</v>
      </c>
      <c r="CD57" s="6">
        <f t="shared" si="95"/>
        <v>0</v>
      </c>
      <c r="CE57" s="6">
        <f t="shared" si="95"/>
        <v>0</v>
      </c>
      <c r="CF57" s="6">
        <f t="shared" si="95"/>
        <v>0</v>
      </c>
      <c r="CG57" s="10">
        <f t="shared" si="95"/>
        <v>0</v>
      </c>
      <c r="CH57" s="6">
        <f t="shared" si="95"/>
        <v>3296</v>
      </c>
      <c r="CI57" s="6">
        <f t="shared" si="95"/>
        <v>3950</v>
      </c>
      <c r="CJ57" s="6">
        <f t="shared" si="95"/>
        <v>6048</v>
      </c>
      <c r="CK57" s="6">
        <f t="shared" si="95"/>
        <v>0</v>
      </c>
      <c r="CL57" s="6">
        <f t="shared" si="95"/>
        <v>0</v>
      </c>
      <c r="CM57" s="6">
        <f t="shared" si="95"/>
        <v>0</v>
      </c>
      <c r="CN57" s="6">
        <f t="shared" si="95"/>
        <v>410</v>
      </c>
      <c r="CO57" s="6">
        <f t="shared" si="95"/>
        <v>0</v>
      </c>
      <c r="CP57" s="6">
        <f t="shared" si="95"/>
        <v>220</v>
      </c>
    </row>
    <row r="58" spans="2:94" x14ac:dyDescent="0.3">
      <c r="B58" s="69">
        <v>41905</v>
      </c>
      <c r="C58" s="6">
        <v>105</v>
      </c>
      <c r="D58" s="6">
        <v>34</v>
      </c>
      <c r="E58" s="6">
        <v>29</v>
      </c>
      <c r="F58" s="6">
        <v>11</v>
      </c>
      <c r="G58" s="17">
        <v>0.3235294117647059</v>
      </c>
      <c r="H58" s="50">
        <v>1.2210648148148148E-3</v>
      </c>
      <c r="I58" s="56">
        <v>0.14705882352941199</v>
      </c>
      <c r="J58" s="55">
        <v>6</v>
      </c>
      <c r="K58" s="8">
        <v>12</v>
      </c>
      <c r="L58" s="8">
        <v>7</v>
      </c>
      <c r="M58" s="8">
        <v>8</v>
      </c>
      <c r="N58" s="84">
        <v>1</v>
      </c>
      <c r="O58" s="10"/>
      <c r="P58" s="55">
        <v>16</v>
      </c>
      <c r="Q58" s="6">
        <v>2</v>
      </c>
      <c r="R58" s="6">
        <v>6</v>
      </c>
      <c r="S58" s="6"/>
      <c r="T58" s="6"/>
      <c r="U58" s="6"/>
      <c r="V58" s="6">
        <v>0</v>
      </c>
      <c r="W58" s="6">
        <v>4</v>
      </c>
      <c r="X58" s="72">
        <v>1</v>
      </c>
      <c r="Y58" s="6">
        <v>64</v>
      </c>
      <c r="Z58" s="6">
        <v>19</v>
      </c>
      <c r="AA58" s="6">
        <v>19</v>
      </c>
      <c r="AB58" s="6">
        <v>4</v>
      </c>
      <c r="AC58" s="17">
        <v>0.21052631578947367</v>
      </c>
      <c r="AD58" s="50">
        <v>8.5952729044834301E-4</v>
      </c>
      <c r="AE58" s="56">
        <v>5.2631578947368397E-2</v>
      </c>
      <c r="AF58" s="55">
        <v>3</v>
      </c>
      <c r="AG58" s="8">
        <v>3</v>
      </c>
      <c r="AH58" s="8">
        <v>6</v>
      </c>
      <c r="AI58" s="8">
        <v>7</v>
      </c>
      <c r="AJ58" s="84">
        <v>0</v>
      </c>
      <c r="AK58" s="10"/>
      <c r="AL58" s="55">
        <v>7</v>
      </c>
      <c r="AM58" s="6">
        <v>4</v>
      </c>
      <c r="AN58" s="6">
        <v>4</v>
      </c>
      <c r="AO58" s="6"/>
      <c r="AP58" s="6"/>
      <c r="AQ58" s="6"/>
      <c r="AR58" s="6">
        <v>0</v>
      </c>
      <c r="AS58" s="6">
        <v>0</v>
      </c>
      <c r="AT58" s="72">
        <v>4</v>
      </c>
      <c r="AX58" s="5">
        <v>42225</v>
      </c>
      <c r="AY58" s="6">
        <f>SUM(C378:C384)</f>
        <v>972</v>
      </c>
      <c r="AZ58" s="6">
        <f>SUM(D378:D384)</f>
        <v>261</v>
      </c>
      <c r="BA58" s="6">
        <f>SUM(E378:E384)</f>
        <v>250</v>
      </c>
      <c r="BB58" s="6">
        <f>SUM(F378:F384)</f>
        <v>83</v>
      </c>
      <c r="BC58" s="17">
        <f t="shared" si="0"/>
        <v>0.31800766283524906</v>
      </c>
      <c r="BD58" s="6">
        <f>AVERAGE(H378:H384)</f>
        <v>2.0219983819112302E-3</v>
      </c>
      <c r="BE58" s="6">
        <f>AVERAGE(I378:I384)</f>
        <v>0.17669582632207215</v>
      </c>
      <c r="BF58" s="6">
        <f t="shared" ref="BF58:BX58" si="96">SUM(J378:J384)</f>
        <v>74</v>
      </c>
      <c r="BG58" s="6">
        <f t="shared" si="96"/>
        <v>110</v>
      </c>
      <c r="BH58" s="6">
        <f t="shared" si="96"/>
        <v>60</v>
      </c>
      <c r="BI58" s="6">
        <f t="shared" si="96"/>
        <v>86</v>
      </c>
      <c r="BJ58" s="6">
        <f t="shared" si="96"/>
        <v>7</v>
      </c>
      <c r="BK58" s="10">
        <f t="shared" si="96"/>
        <v>0</v>
      </c>
      <c r="BL58" s="6">
        <f t="shared" si="96"/>
        <v>128</v>
      </c>
      <c r="BM58" s="6">
        <f t="shared" si="96"/>
        <v>159</v>
      </c>
      <c r="BN58" s="6">
        <f t="shared" si="96"/>
        <v>251</v>
      </c>
      <c r="BO58" s="6">
        <f t="shared" si="96"/>
        <v>0</v>
      </c>
      <c r="BP58" s="6">
        <f t="shared" si="96"/>
        <v>0</v>
      </c>
      <c r="BQ58" s="6">
        <f t="shared" si="96"/>
        <v>0</v>
      </c>
      <c r="BR58" s="6">
        <f t="shared" si="96"/>
        <v>4</v>
      </c>
      <c r="BS58" s="6">
        <f t="shared" si="96"/>
        <v>21</v>
      </c>
      <c r="BT58" s="6">
        <f t="shared" si="96"/>
        <v>5</v>
      </c>
      <c r="BU58" s="6">
        <f t="shared" si="96"/>
        <v>8384</v>
      </c>
      <c r="BV58" s="6">
        <f t="shared" si="96"/>
        <v>6090</v>
      </c>
      <c r="BW58" s="6">
        <f t="shared" si="96"/>
        <v>5979</v>
      </c>
      <c r="BX58" s="6">
        <f t="shared" si="96"/>
        <v>685</v>
      </c>
      <c r="BY58" s="17">
        <f t="shared" si="1"/>
        <v>0.11247947454844007</v>
      </c>
      <c r="BZ58" s="6">
        <f>AVERAGE(AD378:AD384)</f>
        <v>3.2183187348027407E-4</v>
      </c>
      <c r="CA58" s="6">
        <f>AVERAGE(AE378:AE384)</f>
        <v>0.77709815836611473</v>
      </c>
      <c r="CB58" s="6">
        <f t="shared" ref="CB58:CP58" si="97">SUM(AF378:AF384)</f>
        <v>0</v>
      </c>
      <c r="CC58" s="6">
        <f t="shared" si="97"/>
        <v>0</v>
      </c>
      <c r="CD58" s="6">
        <f t="shared" si="97"/>
        <v>0</v>
      </c>
      <c r="CE58" s="6">
        <f t="shared" si="97"/>
        <v>0</v>
      </c>
      <c r="CF58" s="6">
        <f t="shared" si="97"/>
        <v>0</v>
      </c>
      <c r="CG58" s="10">
        <f t="shared" si="97"/>
        <v>0</v>
      </c>
      <c r="CH58" s="6">
        <f t="shared" si="97"/>
        <v>3402</v>
      </c>
      <c r="CI58" s="6">
        <f t="shared" si="97"/>
        <v>4005</v>
      </c>
      <c r="CJ58" s="6">
        <f t="shared" si="97"/>
        <v>5997</v>
      </c>
      <c r="CK58" s="6">
        <f t="shared" si="97"/>
        <v>0</v>
      </c>
      <c r="CL58" s="6">
        <f t="shared" si="97"/>
        <v>0</v>
      </c>
      <c r="CM58" s="6">
        <f t="shared" si="97"/>
        <v>0</v>
      </c>
      <c r="CN58" s="6">
        <f t="shared" si="97"/>
        <v>334</v>
      </c>
      <c r="CO58" s="6">
        <f t="shared" si="97"/>
        <v>0</v>
      </c>
      <c r="CP58" s="6">
        <f t="shared" si="97"/>
        <v>251</v>
      </c>
    </row>
    <row r="59" spans="2:94" x14ac:dyDescent="0.3">
      <c r="B59" s="69">
        <v>41906</v>
      </c>
      <c r="C59" s="6">
        <v>140</v>
      </c>
      <c r="D59" s="6">
        <v>29</v>
      </c>
      <c r="E59" s="6">
        <v>28</v>
      </c>
      <c r="F59" s="6">
        <v>7</v>
      </c>
      <c r="G59" s="17">
        <v>0.2413793103448276</v>
      </c>
      <c r="H59" s="50">
        <v>2.8105044699872285E-3</v>
      </c>
      <c r="I59" s="56">
        <v>0.20689655172413801</v>
      </c>
      <c r="J59" s="55">
        <v>6</v>
      </c>
      <c r="K59" s="8">
        <v>11</v>
      </c>
      <c r="L59" s="8">
        <v>9</v>
      </c>
      <c r="M59" s="8">
        <v>10</v>
      </c>
      <c r="N59" s="84">
        <v>2</v>
      </c>
      <c r="O59" s="10"/>
      <c r="P59" s="55">
        <v>15</v>
      </c>
      <c r="Q59" s="6">
        <v>1</v>
      </c>
      <c r="R59" s="6">
        <v>6</v>
      </c>
      <c r="S59" s="6"/>
      <c r="T59" s="6"/>
      <c r="U59" s="6"/>
      <c r="V59" s="6">
        <v>0</v>
      </c>
      <c r="W59" s="6">
        <v>4</v>
      </c>
      <c r="X59" s="72">
        <v>2</v>
      </c>
      <c r="Y59" s="6">
        <v>86</v>
      </c>
      <c r="Z59" s="6">
        <v>20</v>
      </c>
      <c r="AA59" s="6">
        <v>20</v>
      </c>
      <c r="AB59" s="6">
        <v>2</v>
      </c>
      <c r="AC59" s="17">
        <v>0.1</v>
      </c>
      <c r="AD59" s="50">
        <v>1.439236111111111E-3</v>
      </c>
      <c r="AE59" s="56">
        <v>0</v>
      </c>
      <c r="AF59" s="55">
        <v>9</v>
      </c>
      <c r="AG59" s="8">
        <v>9</v>
      </c>
      <c r="AH59" s="8">
        <v>7</v>
      </c>
      <c r="AI59" s="8">
        <v>9</v>
      </c>
      <c r="AJ59" s="84">
        <v>0</v>
      </c>
      <c r="AK59" s="10"/>
      <c r="AL59" s="55">
        <v>9</v>
      </c>
      <c r="AM59" s="6">
        <v>6</v>
      </c>
      <c r="AN59" s="6">
        <v>3</v>
      </c>
      <c r="AO59" s="6"/>
      <c r="AP59" s="6"/>
      <c r="AQ59" s="6"/>
      <c r="AR59" s="6">
        <v>0</v>
      </c>
      <c r="AS59" s="6">
        <v>0</v>
      </c>
      <c r="AT59" s="72">
        <v>2</v>
      </c>
      <c r="AX59" s="5">
        <v>42232</v>
      </c>
      <c r="AY59" s="6">
        <f>SUM(C385:C391)</f>
        <v>992</v>
      </c>
      <c r="AZ59" s="6">
        <f>SUM(D385:D391)</f>
        <v>265</v>
      </c>
      <c r="BA59" s="6">
        <f>SUM(E385:E391)</f>
        <v>254</v>
      </c>
      <c r="BB59" s="6">
        <f>SUM(F385:F391)</f>
        <v>77</v>
      </c>
      <c r="BC59" s="17">
        <f t="shared" si="0"/>
        <v>0.29056603773584905</v>
      </c>
      <c r="BD59" s="6">
        <f>AVERAGE(H385:H391)</f>
        <v>1.9124196020803847E-3</v>
      </c>
      <c r="BE59" s="6">
        <f>AVERAGE(I385:I391)</f>
        <v>0.17231000451050088</v>
      </c>
      <c r="BF59" s="6">
        <f t="shared" ref="BF59:BX59" si="98">SUM(J385:J391)</f>
        <v>70</v>
      </c>
      <c r="BG59" s="6">
        <f t="shared" si="98"/>
        <v>123</v>
      </c>
      <c r="BH59" s="6">
        <f t="shared" si="98"/>
        <v>62</v>
      </c>
      <c r="BI59" s="6">
        <f t="shared" si="98"/>
        <v>87</v>
      </c>
      <c r="BJ59" s="6">
        <f t="shared" si="98"/>
        <v>9</v>
      </c>
      <c r="BK59" s="10">
        <f t="shared" si="98"/>
        <v>0</v>
      </c>
      <c r="BL59" s="6">
        <f t="shared" si="98"/>
        <v>126</v>
      </c>
      <c r="BM59" s="6">
        <f t="shared" si="98"/>
        <v>177</v>
      </c>
      <c r="BN59" s="6">
        <f t="shared" si="98"/>
        <v>257</v>
      </c>
      <c r="BO59" s="6">
        <f t="shared" si="98"/>
        <v>0</v>
      </c>
      <c r="BP59" s="6">
        <f t="shared" si="98"/>
        <v>0</v>
      </c>
      <c r="BQ59" s="6">
        <f t="shared" si="98"/>
        <v>0</v>
      </c>
      <c r="BR59" s="6">
        <f t="shared" si="98"/>
        <v>23</v>
      </c>
      <c r="BS59" s="6">
        <f t="shared" si="98"/>
        <v>21</v>
      </c>
      <c r="BT59" s="6">
        <f t="shared" si="98"/>
        <v>4</v>
      </c>
      <c r="BU59" s="6">
        <f t="shared" si="98"/>
        <v>8509</v>
      </c>
      <c r="BV59" s="6">
        <f t="shared" si="98"/>
        <v>5974</v>
      </c>
      <c r="BW59" s="6">
        <f t="shared" si="98"/>
        <v>5816</v>
      </c>
      <c r="BX59" s="6">
        <f t="shared" si="98"/>
        <v>780</v>
      </c>
      <c r="BY59" s="17">
        <f t="shared" si="1"/>
        <v>0.13056578506863073</v>
      </c>
      <c r="BZ59" s="6">
        <f>AVERAGE(AD385:AD391)</f>
        <v>3.6293060916767471E-4</v>
      </c>
      <c r="CA59" s="6">
        <f>AVERAGE(AE385:AE391)</f>
        <v>0.75044744570484923</v>
      </c>
      <c r="CB59" s="6">
        <f t="shared" ref="CB59:CP59" si="99">SUM(AF385:AF391)</f>
        <v>0</v>
      </c>
      <c r="CC59" s="6">
        <f t="shared" si="99"/>
        <v>0</v>
      </c>
      <c r="CD59" s="6">
        <f t="shared" si="99"/>
        <v>0</v>
      </c>
      <c r="CE59" s="6">
        <f t="shared" si="99"/>
        <v>0</v>
      </c>
      <c r="CF59" s="6">
        <f t="shared" si="99"/>
        <v>0</v>
      </c>
      <c r="CG59" s="10">
        <f t="shared" si="99"/>
        <v>0</v>
      </c>
      <c r="CH59" s="6">
        <f t="shared" si="99"/>
        <v>3074</v>
      </c>
      <c r="CI59" s="6">
        <f t="shared" si="99"/>
        <v>3690</v>
      </c>
      <c r="CJ59" s="6">
        <f t="shared" si="99"/>
        <v>5823</v>
      </c>
      <c r="CK59" s="6">
        <f t="shared" si="99"/>
        <v>0</v>
      </c>
      <c r="CL59" s="6">
        <f t="shared" si="99"/>
        <v>0</v>
      </c>
      <c r="CM59" s="6">
        <f t="shared" si="99"/>
        <v>0</v>
      </c>
      <c r="CN59" s="6">
        <f t="shared" si="99"/>
        <v>364</v>
      </c>
      <c r="CO59" s="6">
        <f t="shared" si="99"/>
        <v>0</v>
      </c>
      <c r="CP59" s="6">
        <f t="shared" si="99"/>
        <v>245</v>
      </c>
    </row>
    <row r="60" spans="2:94" x14ac:dyDescent="0.3">
      <c r="B60" s="69">
        <v>41907</v>
      </c>
      <c r="C60" s="6">
        <v>90</v>
      </c>
      <c r="D60" s="6">
        <v>20</v>
      </c>
      <c r="E60" s="6">
        <v>16</v>
      </c>
      <c r="F60" s="6">
        <v>10</v>
      </c>
      <c r="G60" s="17">
        <v>0.5</v>
      </c>
      <c r="H60" s="50">
        <v>4.7118055555555559E-3</v>
      </c>
      <c r="I60" s="56">
        <v>0.2</v>
      </c>
      <c r="J60" s="55">
        <v>5</v>
      </c>
      <c r="K60" s="8">
        <v>8</v>
      </c>
      <c r="L60" s="8">
        <v>3</v>
      </c>
      <c r="M60" s="8">
        <v>10</v>
      </c>
      <c r="N60" s="84">
        <v>1</v>
      </c>
      <c r="O60" s="10"/>
      <c r="P60" s="55">
        <v>9</v>
      </c>
      <c r="Q60" s="6">
        <v>0</v>
      </c>
      <c r="R60" s="6">
        <v>6</v>
      </c>
      <c r="S60" s="6"/>
      <c r="T60" s="6"/>
      <c r="U60" s="6"/>
      <c r="V60" s="6">
        <v>0</v>
      </c>
      <c r="W60" s="6">
        <v>1</v>
      </c>
      <c r="X60" s="72">
        <v>0</v>
      </c>
      <c r="Y60" s="6">
        <v>71</v>
      </c>
      <c r="Z60" s="6">
        <v>23</v>
      </c>
      <c r="AA60" s="6">
        <v>22</v>
      </c>
      <c r="AB60" s="6">
        <v>4</v>
      </c>
      <c r="AC60" s="17">
        <v>0.17391304347826086</v>
      </c>
      <c r="AD60" s="50">
        <v>1.0391505636070852E-3</v>
      </c>
      <c r="AE60" s="56">
        <v>8.6956521739130405E-2</v>
      </c>
      <c r="AF60" s="55">
        <v>6</v>
      </c>
      <c r="AG60" s="8">
        <v>7</v>
      </c>
      <c r="AH60" s="8">
        <v>3</v>
      </c>
      <c r="AI60" s="8">
        <v>4</v>
      </c>
      <c r="AJ60" s="84">
        <v>0</v>
      </c>
      <c r="AK60" s="10"/>
      <c r="AL60" s="55">
        <v>9</v>
      </c>
      <c r="AM60" s="6">
        <v>3</v>
      </c>
      <c r="AN60" s="6">
        <v>9</v>
      </c>
      <c r="AO60" s="6"/>
      <c r="AP60" s="6"/>
      <c r="AQ60" s="6"/>
      <c r="AR60" s="6">
        <v>0</v>
      </c>
      <c r="AS60" s="6">
        <v>0</v>
      </c>
      <c r="AT60" s="72">
        <v>1</v>
      </c>
      <c r="AX60" s="5">
        <v>42239</v>
      </c>
      <c r="AY60" s="6">
        <f>SUM(C392:C398)</f>
        <v>1002</v>
      </c>
      <c r="AZ60" s="6">
        <f>SUM(D392:D398)</f>
        <v>288</v>
      </c>
      <c r="BA60" s="6">
        <f>SUM(E392:E398)</f>
        <v>271</v>
      </c>
      <c r="BB60" s="6">
        <f>SUM(F392:F398)</f>
        <v>91</v>
      </c>
      <c r="BC60" s="17">
        <f t="shared" si="0"/>
        <v>0.31597222222222221</v>
      </c>
      <c r="BD60" s="6">
        <f>AVERAGE(H392:H398)</f>
        <v>2.0942469253399576E-3</v>
      </c>
      <c r="BE60" s="6">
        <f>AVERAGE(I392:I398)</f>
        <v>0.20860276165727296</v>
      </c>
      <c r="BF60" s="6">
        <f t="shared" ref="BF60:BX60" si="100">SUM(J392:J398)</f>
        <v>71</v>
      </c>
      <c r="BG60" s="6">
        <f t="shared" si="100"/>
        <v>98</v>
      </c>
      <c r="BH60" s="6">
        <f t="shared" si="100"/>
        <v>95</v>
      </c>
      <c r="BI60" s="6">
        <f t="shared" si="100"/>
        <v>84</v>
      </c>
      <c r="BJ60" s="6">
        <f t="shared" si="100"/>
        <v>11</v>
      </c>
      <c r="BK60" s="10">
        <f t="shared" si="100"/>
        <v>0</v>
      </c>
      <c r="BL60" s="6">
        <f t="shared" si="100"/>
        <v>129</v>
      </c>
      <c r="BM60" s="6">
        <f t="shared" si="100"/>
        <v>177</v>
      </c>
      <c r="BN60" s="6">
        <f t="shared" si="100"/>
        <v>275</v>
      </c>
      <c r="BO60" s="6">
        <f t="shared" si="100"/>
        <v>0</v>
      </c>
      <c r="BP60" s="6">
        <f t="shared" si="100"/>
        <v>0</v>
      </c>
      <c r="BQ60" s="6">
        <f t="shared" si="100"/>
        <v>0</v>
      </c>
      <c r="BR60" s="6">
        <f t="shared" si="100"/>
        <v>12</v>
      </c>
      <c r="BS60" s="6">
        <f t="shared" si="100"/>
        <v>23</v>
      </c>
      <c r="BT60" s="6">
        <f t="shared" si="100"/>
        <v>9</v>
      </c>
      <c r="BU60" s="6">
        <f t="shared" si="100"/>
        <v>7963</v>
      </c>
      <c r="BV60" s="6">
        <f t="shared" si="100"/>
        <v>5680</v>
      </c>
      <c r="BW60" s="6">
        <f t="shared" si="100"/>
        <v>5552</v>
      </c>
      <c r="BX60" s="6">
        <f t="shared" si="100"/>
        <v>643</v>
      </c>
      <c r="BY60" s="17">
        <f t="shared" si="1"/>
        <v>0.11320422535211268</v>
      </c>
      <c r="BZ60" s="6">
        <f>AVERAGE(AD392:AD398)</f>
        <v>3.1074559067058603E-4</v>
      </c>
      <c r="CA60" s="6">
        <f>AVERAGE(AE392:AE398)</f>
        <v>0.76615297808689686</v>
      </c>
      <c r="CB60" s="6">
        <f t="shared" ref="CB60:CP60" si="101">SUM(AF392:AF398)</f>
        <v>0</v>
      </c>
      <c r="CC60" s="6">
        <f t="shared" si="101"/>
        <v>0</v>
      </c>
      <c r="CD60" s="6">
        <f t="shared" si="101"/>
        <v>0</v>
      </c>
      <c r="CE60" s="6">
        <f t="shared" si="101"/>
        <v>0</v>
      </c>
      <c r="CF60" s="6">
        <f t="shared" si="101"/>
        <v>0</v>
      </c>
      <c r="CG60" s="10">
        <f t="shared" si="101"/>
        <v>0</v>
      </c>
      <c r="CH60" s="6">
        <f t="shared" si="101"/>
        <v>2877</v>
      </c>
      <c r="CI60" s="6">
        <f t="shared" si="101"/>
        <v>3400</v>
      </c>
      <c r="CJ60" s="6">
        <f t="shared" si="101"/>
        <v>5576</v>
      </c>
      <c r="CK60" s="6">
        <f t="shared" si="101"/>
        <v>0</v>
      </c>
      <c r="CL60" s="6">
        <f t="shared" si="101"/>
        <v>0</v>
      </c>
      <c r="CM60" s="6">
        <f t="shared" si="101"/>
        <v>0</v>
      </c>
      <c r="CN60" s="6">
        <f t="shared" si="101"/>
        <v>298</v>
      </c>
      <c r="CO60" s="6">
        <f t="shared" si="101"/>
        <v>0</v>
      </c>
      <c r="CP60" s="6">
        <f t="shared" si="101"/>
        <v>201</v>
      </c>
    </row>
    <row r="61" spans="2:94" x14ac:dyDescent="0.3">
      <c r="B61" s="69">
        <v>41908</v>
      </c>
      <c r="C61" s="6">
        <v>105</v>
      </c>
      <c r="D61" s="6">
        <v>36</v>
      </c>
      <c r="E61" s="6">
        <v>33</v>
      </c>
      <c r="F61" s="6">
        <v>9</v>
      </c>
      <c r="G61" s="17">
        <v>0.25</v>
      </c>
      <c r="H61" s="50">
        <v>2.3659336419753086E-3</v>
      </c>
      <c r="I61" s="56">
        <v>0.30555555555555602</v>
      </c>
      <c r="J61" s="55">
        <v>9</v>
      </c>
      <c r="K61" s="8">
        <v>11</v>
      </c>
      <c r="L61" s="8">
        <v>6</v>
      </c>
      <c r="M61" s="8">
        <v>10</v>
      </c>
      <c r="N61" s="84">
        <v>3</v>
      </c>
      <c r="O61" s="10"/>
      <c r="P61" s="55">
        <v>23</v>
      </c>
      <c r="Q61" s="6">
        <v>0</v>
      </c>
      <c r="R61" s="6">
        <v>5</v>
      </c>
      <c r="S61" s="6"/>
      <c r="T61" s="6"/>
      <c r="U61" s="6"/>
      <c r="V61" s="6">
        <v>0</v>
      </c>
      <c r="W61" s="6">
        <v>4</v>
      </c>
      <c r="X61" s="72">
        <v>0</v>
      </c>
      <c r="Y61" s="6">
        <v>69</v>
      </c>
      <c r="Z61" s="6">
        <v>16</v>
      </c>
      <c r="AA61" s="6">
        <v>16</v>
      </c>
      <c r="AB61" s="6">
        <v>2</v>
      </c>
      <c r="AC61" s="17">
        <v>0.125</v>
      </c>
      <c r="AD61" s="50">
        <v>1.8496817129629629E-3</v>
      </c>
      <c r="AE61" s="56">
        <v>6.25E-2</v>
      </c>
      <c r="AF61" s="55">
        <v>7</v>
      </c>
      <c r="AG61" s="8">
        <v>7</v>
      </c>
      <c r="AH61" s="8">
        <v>6</v>
      </c>
      <c r="AI61" s="8">
        <v>8</v>
      </c>
      <c r="AJ61" s="84">
        <v>0</v>
      </c>
      <c r="AK61" s="10"/>
      <c r="AL61" s="55">
        <v>10</v>
      </c>
      <c r="AM61" s="6">
        <v>0</v>
      </c>
      <c r="AN61" s="6">
        <v>6</v>
      </c>
      <c r="AO61" s="6"/>
      <c r="AP61" s="6"/>
      <c r="AQ61" s="6"/>
      <c r="AR61" s="6">
        <v>0</v>
      </c>
      <c r="AS61" s="6">
        <v>0</v>
      </c>
      <c r="AT61" s="72">
        <v>1</v>
      </c>
      <c r="AX61" s="5">
        <v>42246</v>
      </c>
      <c r="AY61" s="6">
        <f>SUM(C399:C405)</f>
        <v>208</v>
      </c>
      <c r="AZ61" s="6">
        <f>SUM(D399:D405)</f>
        <v>58</v>
      </c>
      <c r="BA61" s="6">
        <f>SUM(E399:E405)</f>
        <v>57</v>
      </c>
      <c r="BB61" s="6">
        <f>SUM(F399:F405)</f>
        <v>15</v>
      </c>
      <c r="BC61" s="17">
        <f t="shared" si="0"/>
        <v>0.25862068965517243</v>
      </c>
      <c r="BD61" s="6">
        <f>AVERAGE(H399:H405)</f>
        <v>3.3458214203555822E-4</v>
      </c>
      <c r="BE61" s="6">
        <f>AVERAGE(I399:I405)</f>
        <v>5.9627329192546576E-2</v>
      </c>
      <c r="BF61" s="6">
        <f t="shared" ref="BF61:BX61" si="102">SUM(J399:J405)</f>
        <v>37</v>
      </c>
      <c r="BG61" s="6">
        <f t="shared" si="102"/>
        <v>68</v>
      </c>
      <c r="BH61" s="6">
        <f t="shared" si="102"/>
        <v>35</v>
      </c>
      <c r="BI61" s="6">
        <f t="shared" si="102"/>
        <v>43</v>
      </c>
      <c r="BJ61" s="6">
        <f t="shared" si="102"/>
        <v>8</v>
      </c>
      <c r="BK61" s="10">
        <f t="shared" si="102"/>
        <v>0</v>
      </c>
      <c r="BL61" s="6">
        <f t="shared" si="102"/>
        <v>98</v>
      </c>
      <c r="BM61" s="6">
        <f t="shared" si="102"/>
        <v>124</v>
      </c>
      <c r="BN61" s="6">
        <f t="shared" si="102"/>
        <v>187</v>
      </c>
      <c r="BO61" s="6">
        <f t="shared" si="102"/>
        <v>0</v>
      </c>
      <c r="BP61" s="6">
        <f t="shared" si="102"/>
        <v>0</v>
      </c>
      <c r="BQ61" s="6">
        <f t="shared" si="102"/>
        <v>0</v>
      </c>
      <c r="BR61" s="6">
        <f t="shared" si="102"/>
        <v>0</v>
      </c>
      <c r="BS61" s="6">
        <f t="shared" si="102"/>
        <v>18</v>
      </c>
      <c r="BT61" s="6">
        <f t="shared" si="102"/>
        <v>8</v>
      </c>
      <c r="BU61" s="6">
        <f t="shared" si="102"/>
        <v>8875</v>
      </c>
      <c r="BV61" s="6">
        <f t="shared" si="102"/>
        <v>6250</v>
      </c>
      <c r="BW61" s="6">
        <f t="shared" si="102"/>
        <v>6129</v>
      </c>
      <c r="BX61" s="6">
        <f t="shared" si="102"/>
        <v>749</v>
      </c>
      <c r="BY61" s="17">
        <f t="shared" si="1"/>
        <v>0.11984</v>
      </c>
      <c r="BZ61" s="6">
        <f>AVERAGE(AD399:AD405)</f>
        <v>3.7160401510179009E-4</v>
      </c>
      <c r="CA61" s="6">
        <f>AVERAGE(AE399:AE405)</f>
        <v>0.75534192035377501</v>
      </c>
      <c r="CB61" s="6">
        <f t="shared" ref="CB61:CP61" si="103">SUM(AF399:AF405)</f>
        <v>0</v>
      </c>
      <c r="CC61" s="6">
        <f t="shared" si="103"/>
        <v>0</v>
      </c>
      <c r="CD61" s="6">
        <f t="shared" si="103"/>
        <v>0</v>
      </c>
      <c r="CE61" s="6">
        <f t="shared" si="103"/>
        <v>0</v>
      </c>
      <c r="CF61" s="6">
        <f t="shared" si="103"/>
        <v>0</v>
      </c>
      <c r="CG61" s="10">
        <f t="shared" si="103"/>
        <v>0</v>
      </c>
      <c r="CH61" s="6">
        <f t="shared" si="103"/>
        <v>1909</v>
      </c>
      <c r="CI61" s="6">
        <f t="shared" si="103"/>
        <v>1858</v>
      </c>
      <c r="CJ61" s="6">
        <f t="shared" si="103"/>
        <v>3496</v>
      </c>
      <c r="CK61" s="6">
        <f t="shared" si="103"/>
        <v>0</v>
      </c>
      <c r="CL61" s="6">
        <f t="shared" si="103"/>
        <v>0</v>
      </c>
      <c r="CM61" s="6">
        <f t="shared" si="103"/>
        <v>0</v>
      </c>
      <c r="CN61" s="6">
        <f t="shared" si="103"/>
        <v>116</v>
      </c>
      <c r="CO61" s="6">
        <f t="shared" si="103"/>
        <v>0</v>
      </c>
      <c r="CP61" s="6">
        <f t="shared" si="103"/>
        <v>158</v>
      </c>
    </row>
    <row r="62" spans="2:94" ht="16.2" thickBot="1" x14ac:dyDescent="0.35">
      <c r="B62" s="70">
        <v>41909</v>
      </c>
      <c r="C62" s="31">
        <v>65</v>
      </c>
      <c r="D62" s="31">
        <v>9</v>
      </c>
      <c r="E62" s="31">
        <v>9</v>
      </c>
      <c r="F62" s="31">
        <v>1</v>
      </c>
      <c r="G62" s="29">
        <v>0.1111111111111111</v>
      </c>
      <c r="H62" s="58">
        <v>3.1198559670781892E-3</v>
      </c>
      <c r="I62" s="59">
        <v>0.11111111111111099</v>
      </c>
      <c r="J62" s="57">
        <v>4</v>
      </c>
      <c r="K62" s="35">
        <v>7</v>
      </c>
      <c r="L62" s="35">
        <v>3</v>
      </c>
      <c r="M62" s="35">
        <v>5</v>
      </c>
      <c r="N62" s="85">
        <v>1</v>
      </c>
      <c r="O62" s="34"/>
      <c r="P62" s="57">
        <v>5</v>
      </c>
      <c r="Q62" s="31">
        <v>0</v>
      </c>
      <c r="R62" s="31">
        <v>2</v>
      </c>
      <c r="S62" s="31"/>
      <c r="T62" s="31"/>
      <c r="U62" s="31"/>
      <c r="V62" s="31">
        <v>0</v>
      </c>
      <c r="W62" s="31">
        <v>1</v>
      </c>
      <c r="X62" s="74">
        <v>0</v>
      </c>
      <c r="Y62" s="31">
        <v>16</v>
      </c>
      <c r="Z62" s="31">
        <v>4</v>
      </c>
      <c r="AA62" s="31">
        <v>4</v>
      </c>
      <c r="AB62" s="31">
        <v>0</v>
      </c>
      <c r="AC62" s="29">
        <v>0</v>
      </c>
      <c r="AD62" s="58">
        <v>5.7783564814814815E-3</v>
      </c>
      <c r="AE62" s="59">
        <v>0</v>
      </c>
      <c r="AF62" s="57">
        <v>1</v>
      </c>
      <c r="AG62" s="35">
        <v>1</v>
      </c>
      <c r="AH62" s="35">
        <v>2</v>
      </c>
      <c r="AI62" s="35">
        <v>1</v>
      </c>
      <c r="AJ62" s="85">
        <v>0</v>
      </c>
      <c r="AK62" s="34"/>
      <c r="AL62" s="57">
        <v>2</v>
      </c>
      <c r="AM62" s="31">
        <v>0</v>
      </c>
      <c r="AN62" s="31">
        <v>1</v>
      </c>
      <c r="AO62" s="31"/>
      <c r="AP62" s="31"/>
      <c r="AQ62" s="31"/>
      <c r="AR62" s="31">
        <v>0</v>
      </c>
      <c r="AS62" s="31">
        <v>0</v>
      </c>
      <c r="AT62" s="74">
        <v>1</v>
      </c>
      <c r="AX62" s="5">
        <v>42253</v>
      </c>
      <c r="AY62" s="6">
        <f>SUM(C406:C412)</f>
        <v>603</v>
      </c>
      <c r="AZ62" s="6">
        <f>SUM(D406:D412)</f>
        <v>141</v>
      </c>
      <c r="BA62" s="6">
        <f>SUM(E406:E412)</f>
        <v>134</v>
      </c>
      <c r="BB62" s="6">
        <f>SUM(F406:F412)</f>
        <v>41</v>
      </c>
      <c r="BC62" s="17">
        <f t="shared" si="0"/>
        <v>0.29078014184397161</v>
      </c>
      <c r="BD62" s="6">
        <f>AVERAGE(H406:H412)</f>
        <v>2.0669527941471139E-3</v>
      </c>
      <c r="BE62" s="6">
        <f>AVERAGE(I406:I412)</f>
        <v>0.10628057579257143</v>
      </c>
      <c r="BF62" s="6">
        <f t="shared" ref="BF62:BX62" si="104">SUM(J406:J412)</f>
        <v>48</v>
      </c>
      <c r="BG62" s="6">
        <f t="shared" si="104"/>
        <v>77</v>
      </c>
      <c r="BH62" s="6">
        <f t="shared" si="104"/>
        <v>48</v>
      </c>
      <c r="BI62" s="6">
        <f t="shared" si="104"/>
        <v>58</v>
      </c>
      <c r="BJ62" s="6">
        <f t="shared" si="104"/>
        <v>9</v>
      </c>
      <c r="BK62" s="10">
        <f t="shared" si="104"/>
        <v>0</v>
      </c>
      <c r="BL62" s="6">
        <f t="shared" si="104"/>
        <v>96</v>
      </c>
      <c r="BM62" s="6">
        <f t="shared" si="104"/>
        <v>112</v>
      </c>
      <c r="BN62" s="6">
        <f t="shared" si="104"/>
        <v>161</v>
      </c>
      <c r="BO62" s="6">
        <f t="shared" si="104"/>
        <v>0</v>
      </c>
      <c r="BP62" s="6">
        <f t="shared" si="104"/>
        <v>0</v>
      </c>
      <c r="BQ62" s="6">
        <f t="shared" si="104"/>
        <v>0</v>
      </c>
      <c r="BR62" s="6">
        <f t="shared" si="104"/>
        <v>1</v>
      </c>
      <c r="BS62" s="6">
        <f t="shared" si="104"/>
        <v>10</v>
      </c>
      <c r="BT62" s="6">
        <f t="shared" si="104"/>
        <v>6</v>
      </c>
      <c r="BU62" s="6">
        <f t="shared" si="104"/>
        <v>1416</v>
      </c>
      <c r="BV62" s="6">
        <f t="shared" si="104"/>
        <v>1084</v>
      </c>
      <c r="BW62" s="6">
        <f t="shared" si="104"/>
        <v>1060</v>
      </c>
      <c r="BX62" s="6">
        <f t="shared" si="104"/>
        <v>143</v>
      </c>
      <c r="BY62" s="17">
        <f t="shared" si="1"/>
        <v>0.13191881918819187</v>
      </c>
      <c r="BZ62" s="6">
        <f>AVERAGE(AD406:AD412)</f>
        <v>3.5331463227978585E-4</v>
      </c>
      <c r="CA62" s="6">
        <f>AVERAGE(AE406:AE412)</f>
        <v>0.69958066052457135</v>
      </c>
      <c r="CB62" s="6">
        <f t="shared" ref="CB62:CP62" si="105">SUM(AF406:AF412)</f>
        <v>0</v>
      </c>
      <c r="CC62" s="6">
        <f t="shared" si="105"/>
        <v>0</v>
      </c>
      <c r="CD62" s="6">
        <f t="shared" si="105"/>
        <v>0</v>
      </c>
      <c r="CE62" s="6">
        <f t="shared" si="105"/>
        <v>0</v>
      </c>
      <c r="CF62" s="6">
        <f t="shared" si="105"/>
        <v>0</v>
      </c>
      <c r="CG62" s="10">
        <f t="shared" si="105"/>
        <v>0</v>
      </c>
      <c r="CH62" s="6">
        <f t="shared" si="105"/>
        <v>1753</v>
      </c>
      <c r="CI62" s="6">
        <f t="shared" si="105"/>
        <v>2018</v>
      </c>
      <c r="CJ62" s="6">
        <f t="shared" si="105"/>
        <v>3738</v>
      </c>
      <c r="CK62" s="6">
        <f t="shared" si="105"/>
        <v>0</v>
      </c>
      <c r="CL62" s="6">
        <f t="shared" si="105"/>
        <v>0</v>
      </c>
      <c r="CM62" s="6">
        <f t="shared" si="105"/>
        <v>0</v>
      </c>
      <c r="CN62" s="6">
        <f t="shared" si="105"/>
        <v>103</v>
      </c>
      <c r="CO62" s="6">
        <f t="shared" si="105"/>
        <v>0</v>
      </c>
      <c r="CP62" s="6">
        <f t="shared" si="105"/>
        <v>150</v>
      </c>
    </row>
    <row r="63" spans="2:94" x14ac:dyDescent="0.3">
      <c r="B63" s="66">
        <v>41910</v>
      </c>
      <c r="C63" s="53">
        <v>87</v>
      </c>
      <c r="D63" s="53">
        <v>19</v>
      </c>
      <c r="E63" s="53">
        <v>19</v>
      </c>
      <c r="F63" s="53">
        <v>5</v>
      </c>
      <c r="G63" s="54">
        <v>0.26315789473684209</v>
      </c>
      <c r="H63" s="67">
        <v>3.5148635477582845E-3</v>
      </c>
      <c r="I63" s="68">
        <v>0.26315789473684198</v>
      </c>
      <c r="J63" s="52">
        <v>3</v>
      </c>
      <c r="K63" s="73">
        <v>7</v>
      </c>
      <c r="L63" s="73">
        <v>8</v>
      </c>
      <c r="M63" s="73">
        <v>10</v>
      </c>
      <c r="N63" s="86">
        <v>2</v>
      </c>
      <c r="O63" s="26"/>
      <c r="P63" s="52">
        <v>13</v>
      </c>
      <c r="Q63" s="53">
        <v>0</v>
      </c>
      <c r="R63" s="53">
        <v>3</v>
      </c>
      <c r="S63" s="53"/>
      <c r="T63" s="53"/>
      <c r="U63" s="53"/>
      <c r="V63" s="53">
        <v>0</v>
      </c>
      <c r="W63" s="53">
        <v>3</v>
      </c>
      <c r="X63" s="71">
        <v>1</v>
      </c>
      <c r="Y63" s="53">
        <v>43</v>
      </c>
      <c r="Z63" s="53">
        <v>12</v>
      </c>
      <c r="AA63" s="53">
        <v>12</v>
      </c>
      <c r="AB63" s="53">
        <v>1</v>
      </c>
      <c r="AC63" s="54">
        <v>8.3333333333333329E-2</v>
      </c>
      <c r="AD63" s="67">
        <v>7.1084104938271605E-4</v>
      </c>
      <c r="AE63" s="68">
        <v>0</v>
      </c>
      <c r="AF63" s="52">
        <v>3</v>
      </c>
      <c r="AG63" s="73">
        <v>3</v>
      </c>
      <c r="AH63" s="73">
        <v>3</v>
      </c>
      <c r="AI63" s="73">
        <v>5</v>
      </c>
      <c r="AJ63" s="86">
        <v>0</v>
      </c>
      <c r="AK63" s="26"/>
      <c r="AL63" s="52">
        <v>5</v>
      </c>
      <c r="AM63" s="53">
        <v>2</v>
      </c>
      <c r="AN63" s="53">
        <v>4</v>
      </c>
      <c r="AO63" s="53"/>
      <c r="AP63" s="53"/>
      <c r="AQ63" s="53"/>
      <c r="AR63" s="53">
        <v>1</v>
      </c>
      <c r="AS63" s="53">
        <v>0</v>
      </c>
      <c r="AT63" s="71">
        <v>0</v>
      </c>
      <c r="AX63" s="5">
        <v>42260</v>
      </c>
      <c r="AY63" s="6">
        <f>SUM(C413:C419)</f>
        <v>732</v>
      </c>
      <c r="AZ63" s="6">
        <f>SUM(D413:D419)</f>
        <v>198</v>
      </c>
      <c r="BA63" s="6">
        <f>SUM(E413:E419)</f>
        <v>187</v>
      </c>
      <c r="BB63" s="6">
        <f>SUM(F413:F419)</f>
        <v>64</v>
      </c>
      <c r="BC63" s="17">
        <f t="shared" si="0"/>
        <v>0.32323232323232326</v>
      </c>
      <c r="BD63" s="6">
        <f>AVERAGE(H413:H419)</f>
        <v>2.0007260936080384E-3</v>
      </c>
      <c r="BE63" s="6">
        <f>AVERAGE(I413:I419)</f>
        <v>0.15075577200542858</v>
      </c>
      <c r="BF63" s="6">
        <f t="shared" ref="BF63:BX63" si="106">SUM(J413:J419)</f>
        <v>47</v>
      </c>
      <c r="BG63" s="6">
        <f t="shared" si="106"/>
        <v>65</v>
      </c>
      <c r="BH63" s="6">
        <f t="shared" si="106"/>
        <v>41</v>
      </c>
      <c r="BI63" s="6">
        <f t="shared" si="106"/>
        <v>60</v>
      </c>
      <c r="BJ63" s="6">
        <f t="shared" si="106"/>
        <v>6</v>
      </c>
      <c r="BK63" s="10">
        <f t="shared" si="106"/>
        <v>0</v>
      </c>
      <c r="BL63" s="6">
        <f t="shared" si="106"/>
        <v>109</v>
      </c>
      <c r="BM63" s="6">
        <f t="shared" si="106"/>
        <v>127</v>
      </c>
      <c r="BN63" s="6">
        <f t="shared" si="106"/>
        <v>170</v>
      </c>
      <c r="BO63" s="6">
        <f t="shared" si="106"/>
        <v>0</v>
      </c>
      <c r="BP63" s="6">
        <f t="shared" si="106"/>
        <v>0</v>
      </c>
      <c r="BQ63" s="6">
        <f t="shared" si="106"/>
        <v>0</v>
      </c>
      <c r="BR63" s="6">
        <f t="shared" si="106"/>
        <v>1</v>
      </c>
      <c r="BS63" s="6">
        <f t="shared" si="106"/>
        <v>11</v>
      </c>
      <c r="BT63" s="6">
        <f t="shared" si="106"/>
        <v>6</v>
      </c>
      <c r="BU63" s="6">
        <f t="shared" si="106"/>
        <v>44</v>
      </c>
      <c r="BV63" s="6">
        <f t="shared" si="106"/>
        <v>32</v>
      </c>
      <c r="BW63" s="6">
        <f t="shared" si="106"/>
        <v>30</v>
      </c>
      <c r="BX63" s="6">
        <f t="shared" si="106"/>
        <v>15</v>
      </c>
      <c r="BY63" s="17">
        <f t="shared" si="1"/>
        <v>0.46875</v>
      </c>
      <c r="BZ63" s="6">
        <f>AVERAGE(AD413:AD419)</f>
        <v>5.6580687830687826E-4</v>
      </c>
      <c r="CA63" s="6">
        <f>AVERAGE(AE413:AE419)</f>
        <v>0.52380952380942858</v>
      </c>
      <c r="CB63" s="6">
        <f t="shared" ref="CB63:CP63" si="107">SUM(AF413:AF419)</f>
        <v>0</v>
      </c>
      <c r="CC63" s="6">
        <f t="shared" si="107"/>
        <v>0</v>
      </c>
      <c r="CD63" s="6">
        <f t="shared" si="107"/>
        <v>0</v>
      </c>
      <c r="CE63" s="6">
        <f t="shared" si="107"/>
        <v>0</v>
      </c>
      <c r="CF63" s="6">
        <f t="shared" si="107"/>
        <v>0</v>
      </c>
      <c r="CG63" s="10">
        <f t="shared" si="107"/>
        <v>0</v>
      </c>
      <c r="CH63" s="6">
        <f t="shared" si="107"/>
        <v>1395</v>
      </c>
      <c r="CI63" s="6">
        <f t="shared" si="107"/>
        <v>1591</v>
      </c>
      <c r="CJ63" s="6">
        <f t="shared" si="107"/>
        <v>3328</v>
      </c>
      <c r="CK63" s="6">
        <f t="shared" si="107"/>
        <v>0</v>
      </c>
      <c r="CL63" s="6">
        <f t="shared" si="107"/>
        <v>0</v>
      </c>
      <c r="CM63" s="6">
        <f t="shared" si="107"/>
        <v>0</v>
      </c>
      <c r="CN63" s="6">
        <f t="shared" si="107"/>
        <v>95</v>
      </c>
      <c r="CO63" s="6">
        <f t="shared" si="107"/>
        <v>0</v>
      </c>
      <c r="CP63" s="6">
        <f t="shared" si="107"/>
        <v>98</v>
      </c>
    </row>
    <row r="64" spans="2:94" x14ac:dyDescent="0.3">
      <c r="B64" s="69">
        <v>41911</v>
      </c>
      <c r="C64" s="6">
        <v>76</v>
      </c>
      <c r="D64" s="6">
        <v>25</v>
      </c>
      <c r="E64" s="6">
        <v>24</v>
      </c>
      <c r="F64" s="6">
        <v>5</v>
      </c>
      <c r="G64" s="17">
        <v>0.2</v>
      </c>
      <c r="H64" s="50">
        <v>1.9273148148148149E-3</v>
      </c>
      <c r="I64" s="56">
        <v>0.24</v>
      </c>
      <c r="J64" s="55">
        <v>8</v>
      </c>
      <c r="K64" s="8">
        <v>6</v>
      </c>
      <c r="L64" s="8">
        <v>6</v>
      </c>
      <c r="M64" s="8">
        <v>8</v>
      </c>
      <c r="N64" s="84">
        <v>1</v>
      </c>
      <c r="O64" s="10"/>
      <c r="P64" s="55">
        <v>20</v>
      </c>
      <c r="Q64" s="6">
        <v>1</v>
      </c>
      <c r="R64" s="6">
        <v>3</v>
      </c>
      <c r="S64" s="6"/>
      <c r="T64" s="6"/>
      <c r="U64" s="6"/>
      <c r="V64" s="6">
        <v>0</v>
      </c>
      <c r="W64" s="6">
        <v>0</v>
      </c>
      <c r="X64" s="72">
        <v>0</v>
      </c>
      <c r="Y64" s="6">
        <v>94</v>
      </c>
      <c r="Z64" s="6">
        <v>23</v>
      </c>
      <c r="AA64" s="6">
        <v>21</v>
      </c>
      <c r="AB64" s="6">
        <v>2</v>
      </c>
      <c r="AC64" s="17">
        <v>8.6956521739130432E-2</v>
      </c>
      <c r="AD64" s="50">
        <v>1.2520128824476651E-3</v>
      </c>
      <c r="AE64" s="56">
        <v>4.3478260869565202E-2</v>
      </c>
      <c r="AF64" s="55">
        <v>6</v>
      </c>
      <c r="AG64" s="8">
        <v>11</v>
      </c>
      <c r="AH64" s="8">
        <v>2</v>
      </c>
      <c r="AI64" s="8">
        <v>7</v>
      </c>
      <c r="AJ64" s="84">
        <v>0</v>
      </c>
      <c r="AK64" s="10"/>
      <c r="AL64" s="55">
        <v>8</v>
      </c>
      <c r="AM64" s="6">
        <v>6</v>
      </c>
      <c r="AN64" s="6">
        <v>5</v>
      </c>
      <c r="AO64" s="6"/>
      <c r="AP64" s="6"/>
      <c r="AQ64" s="6"/>
      <c r="AR64" s="6">
        <v>0</v>
      </c>
      <c r="AS64" s="6">
        <v>0</v>
      </c>
      <c r="AT64" s="72">
        <v>2</v>
      </c>
      <c r="AX64" s="5">
        <v>42267</v>
      </c>
      <c r="AY64" s="6">
        <f>SUM(C420:C426)</f>
        <v>1007</v>
      </c>
      <c r="AZ64" s="6">
        <f>SUM(D420:D426)</f>
        <v>264</v>
      </c>
      <c r="BA64" s="6">
        <f>SUM(E420:E426)</f>
        <v>250</v>
      </c>
      <c r="BB64" s="6">
        <f>SUM(F420:F426)</f>
        <v>70</v>
      </c>
      <c r="BC64" s="17">
        <f t="shared" si="0"/>
        <v>0.26515151515151514</v>
      </c>
      <c r="BD64" s="6">
        <f>AVERAGE(H420:H426)</f>
        <v>2.2441213156206524E-3</v>
      </c>
      <c r="BE64" s="6">
        <f>AVERAGE(I420:I426)</f>
        <v>0.21424589902814287</v>
      </c>
      <c r="BF64" s="6">
        <f t="shared" ref="BF64:BX64" si="108">SUM(J420:J426)</f>
        <v>55</v>
      </c>
      <c r="BG64" s="6">
        <f t="shared" si="108"/>
        <v>89</v>
      </c>
      <c r="BH64" s="6">
        <f t="shared" si="108"/>
        <v>47</v>
      </c>
      <c r="BI64" s="6">
        <f t="shared" si="108"/>
        <v>68</v>
      </c>
      <c r="BJ64" s="6">
        <f t="shared" si="108"/>
        <v>10</v>
      </c>
      <c r="BK64" s="10">
        <f t="shared" si="108"/>
        <v>0</v>
      </c>
      <c r="BL64" s="6">
        <f t="shared" si="108"/>
        <v>123</v>
      </c>
      <c r="BM64" s="6">
        <f t="shared" si="108"/>
        <v>143</v>
      </c>
      <c r="BN64" s="6">
        <f t="shared" si="108"/>
        <v>193</v>
      </c>
      <c r="BO64" s="6">
        <f t="shared" si="108"/>
        <v>0</v>
      </c>
      <c r="BP64" s="6">
        <f t="shared" si="108"/>
        <v>0</v>
      </c>
      <c r="BQ64" s="6">
        <f t="shared" si="108"/>
        <v>0</v>
      </c>
      <c r="BR64" s="6">
        <f t="shared" si="108"/>
        <v>1</v>
      </c>
      <c r="BS64" s="6">
        <f t="shared" si="108"/>
        <v>8</v>
      </c>
      <c r="BT64" s="6">
        <f t="shared" si="108"/>
        <v>8</v>
      </c>
      <c r="BU64" s="6">
        <f t="shared" si="108"/>
        <v>27</v>
      </c>
      <c r="BV64" s="6">
        <f t="shared" si="108"/>
        <v>23</v>
      </c>
      <c r="BW64" s="6">
        <f t="shared" si="108"/>
        <v>21</v>
      </c>
      <c r="BX64" s="6">
        <f t="shared" si="108"/>
        <v>9</v>
      </c>
      <c r="BY64" s="17">
        <f t="shared" si="1"/>
        <v>0.39130434782608697</v>
      </c>
      <c r="BZ64" s="6">
        <f>AVERAGE(AD420:AD426)</f>
        <v>2.9898904006046866E-4</v>
      </c>
      <c r="CA64" s="6">
        <f>AVERAGE(AE420:AE426)</f>
        <v>0.65918367346928586</v>
      </c>
      <c r="CB64" s="6">
        <f t="shared" ref="CB64:CP64" si="109">SUM(AF420:AF426)</f>
        <v>0</v>
      </c>
      <c r="CC64" s="6">
        <f t="shared" si="109"/>
        <v>0</v>
      </c>
      <c r="CD64" s="6">
        <f t="shared" si="109"/>
        <v>0</v>
      </c>
      <c r="CE64" s="6">
        <f t="shared" si="109"/>
        <v>0</v>
      </c>
      <c r="CF64" s="6">
        <f t="shared" si="109"/>
        <v>0</v>
      </c>
      <c r="CG64" s="10">
        <f t="shared" si="109"/>
        <v>0</v>
      </c>
      <c r="CH64" s="6">
        <f t="shared" si="109"/>
        <v>1369</v>
      </c>
      <c r="CI64" s="6">
        <f t="shared" si="109"/>
        <v>1538</v>
      </c>
      <c r="CJ64" s="6">
        <f t="shared" si="109"/>
        <v>3326</v>
      </c>
      <c r="CK64" s="6">
        <f t="shared" si="109"/>
        <v>0</v>
      </c>
      <c r="CL64" s="6">
        <f t="shared" si="109"/>
        <v>0</v>
      </c>
      <c r="CM64" s="6">
        <f t="shared" si="109"/>
        <v>0</v>
      </c>
      <c r="CN64" s="6">
        <f t="shared" si="109"/>
        <v>71</v>
      </c>
      <c r="CO64" s="6">
        <f t="shared" si="109"/>
        <v>0</v>
      </c>
      <c r="CP64" s="6">
        <f t="shared" si="109"/>
        <v>94</v>
      </c>
    </row>
    <row r="65" spans="2:94" x14ac:dyDescent="0.3">
      <c r="B65" s="69">
        <v>41912</v>
      </c>
      <c r="C65" s="6">
        <v>108</v>
      </c>
      <c r="D65" s="6">
        <v>22</v>
      </c>
      <c r="E65" s="6">
        <v>22</v>
      </c>
      <c r="F65" s="6">
        <v>3</v>
      </c>
      <c r="G65" s="17">
        <v>0.13636363636363635</v>
      </c>
      <c r="H65" s="50">
        <v>2.9413930976430976E-3</v>
      </c>
      <c r="I65" s="56">
        <v>0.13636363636363599</v>
      </c>
      <c r="J65" s="55">
        <v>6</v>
      </c>
      <c r="K65" s="8">
        <v>13</v>
      </c>
      <c r="L65" s="8">
        <v>7</v>
      </c>
      <c r="M65" s="8">
        <v>6</v>
      </c>
      <c r="N65" s="84">
        <v>0</v>
      </c>
      <c r="O65" s="10"/>
      <c r="P65" s="55">
        <v>11</v>
      </c>
      <c r="Q65" s="6">
        <v>1</v>
      </c>
      <c r="R65" s="6">
        <v>7</v>
      </c>
      <c r="S65" s="6"/>
      <c r="T65" s="6"/>
      <c r="U65" s="6"/>
      <c r="V65" s="6">
        <v>0</v>
      </c>
      <c r="W65" s="6">
        <v>3</v>
      </c>
      <c r="X65" s="72">
        <v>0</v>
      </c>
      <c r="Y65" s="6">
        <v>51</v>
      </c>
      <c r="Z65" s="6">
        <v>18</v>
      </c>
      <c r="AA65" s="6">
        <v>18</v>
      </c>
      <c r="AB65" s="6">
        <v>4</v>
      </c>
      <c r="AC65" s="17">
        <v>0.22222222222222221</v>
      </c>
      <c r="AD65" s="50">
        <v>1.6454475308641974E-3</v>
      </c>
      <c r="AE65" s="56">
        <v>5.5555555555555601E-2</v>
      </c>
      <c r="AF65" s="55">
        <v>2</v>
      </c>
      <c r="AG65" s="8">
        <v>6</v>
      </c>
      <c r="AH65" s="8">
        <v>4</v>
      </c>
      <c r="AI65" s="8">
        <v>6</v>
      </c>
      <c r="AJ65" s="84">
        <v>0</v>
      </c>
      <c r="AK65" s="10"/>
      <c r="AL65" s="55">
        <v>11</v>
      </c>
      <c r="AM65" s="6">
        <v>1</v>
      </c>
      <c r="AN65" s="6">
        <v>5</v>
      </c>
      <c r="AO65" s="6"/>
      <c r="AP65" s="6"/>
      <c r="AQ65" s="6"/>
      <c r="AR65" s="6">
        <v>0</v>
      </c>
      <c r="AS65" s="6">
        <v>0</v>
      </c>
      <c r="AT65" s="72">
        <v>1</v>
      </c>
      <c r="AX65" s="5">
        <v>42274</v>
      </c>
      <c r="AY65" s="6">
        <f>SUM(C427:C433)</f>
        <v>897</v>
      </c>
      <c r="AZ65" s="6">
        <f>SUM(D427:D433)</f>
        <v>243</v>
      </c>
      <c r="BA65" s="6">
        <f>SUM(E427:E433)</f>
        <v>236</v>
      </c>
      <c r="BB65" s="6">
        <f>SUM(F427:F433)</f>
        <v>58</v>
      </c>
      <c r="BC65" s="17">
        <f t="shared" si="0"/>
        <v>0.23868312757201646</v>
      </c>
      <c r="BD65" s="6">
        <f>AVERAGE(H427:H433)</f>
        <v>2.2393987227728698E-3</v>
      </c>
      <c r="BE65" s="6">
        <f>AVERAGE(I427:I433)</f>
        <v>0.13888869285142857</v>
      </c>
      <c r="BF65" s="6">
        <f t="shared" ref="BF65:BX65" si="110">SUM(J427:J433)</f>
        <v>44</v>
      </c>
      <c r="BG65" s="6">
        <f t="shared" si="110"/>
        <v>63</v>
      </c>
      <c r="BH65" s="6">
        <f t="shared" si="110"/>
        <v>48</v>
      </c>
      <c r="BI65" s="6">
        <f t="shared" si="110"/>
        <v>53</v>
      </c>
      <c r="BJ65" s="6">
        <f t="shared" si="110"/>
        <v>6</v>
      </c>
      <c r="BK65" s="10">
        <f t="shared" si="110"/>
        <v>0</v>
      </c>
      <c r="BL65" s="6">
        <f t="shared" si="110"/>
        <v>142</v>
      </c>
      <c r="BM65" s="6">
        <f t="shared" si="110"/>
        <v>171</v>
      </c>
      <c r="BN65" s="6">
        <f t="shared" si="110"/>
        <v>223</v>
      </c>
      <c r="BO65" s="6">
        <f t="shared" si="110"/>
        <v>0</v>
      </c>
      <c r="BP65" s="6">
        <f t="shared" si="110"/>
        <v>0</v>
      </c>
      <c r="BQ65" s="6">
        <f t="shared" si="110"/>
        <v>0</v>
      </c>
      <c r="BR65" s="6">
        <f t="shared" si="110"/>
        <v>0</v>
      </c>
      <c r="BS65" s="6">
        <f t="shared" si="110"/>
        <v>18</v>
      </c>
      <c r="BT65" s="6">
        <f t="shared" si="110"/>
        <v>10</v>
      </c>
      <c r="BU65" s="6">
        <f t="shared" si="110"/>
        <v>23</v>
      </c>
      <c r="BV65" s="6">
        <f t="shared" si="110"/>
        <v>21</v>
      </c>
      <c r="BW65" s="6">
        <f t="shared" si="110"/>
        <v>20</v>
      </c>
      <c r="BX65" s="6">
        <f t="shared" si="110"/>
        <v>2</v>
      </c>
      <c r="BY65" s="17">
        <f t="shared" si="1"/>
        <v>9.5238095238095233E-2</v>
      </c>
      <c r="BZ65" s="6">
        <f>AVERAGE(AD427:AD433)</f>
        <v>1.8339395943562609E-4</v>
      </c>
      <c r="CA65" s="6">
        <f>AVERAGE(AE427:AE433)</f>
        <v>0.19523809523799998</v>
      </c>
      <c r="CB65" s="6">
        <f t="shared" ref="CB65:CP65" si="111">SUM(AF427:AF433)</f>
        <v>0</v>
      </c>
      <c r="CC65" s="6">
        <f t="shared" si="111"/>
        <v>0</v>
      </c>
      <c r="CD65" s="6">
        <f t="shared" si="111"/>
        <v>0</v>
      </c>
      <c r="CE65" s="6">
        <f t="shared" si="111"/>
        <v>0</v>
      </c>
      <c r="CF65" s="6">
        <f t="shared" si="111"/>
        <v>0</v>
      </c>
      <c r="CG65" s="10">
        <f t="shared" si="111"/>
        <v>0</v>
      </c>
      <c r="CH65" s="6">
        <f t="shared" si="111"/>
        <v>2104</v>
      </c>
      <c r="CI65" s="6">
        <f t="shared" si="111"/>
        <v>2309</v>
      </c>
      <c r="CJ65" s="6">
        <f t="shared" si="111"/>
        <v>4248</v>
      </c>
      <c r="CK65" s="6">
        <f t="shared" si="111"/>
        <v>0</v>
      </c>
      <c r="CL65" s="6">
        <f t="shared" si="111"/>
        <v>0</v>
      </c>
      <c r="CM65" s="6">
        <f t="shared" si="111"/>
        <v>0</v>
      </c>
      <c r="CN65" s="6">
        <f t="shared" si="111"/>
        <v>61</v>
      </c>
      <c r="CO65" s="6">
        <f t="shared" si="111"/>
        <v>0</v>
      </c>
      <c r="CP65" s="6">
        <f t="shared" si="111"/>
        <v>139</v>
      </c>
    </row>
    <row r="66" spans="2:94" x14ac:dyDescent="0.3">
      <c r="B66" s="69">
        <v>41913</v>
      </c>
      <c r="C66" s="6">
        <v>100</v>
      </c>
      <c r="D66" s="6">
        <v>31</v>
      </c>
      <c r="E66" s="6">
        <v>25</v>
      </c>
      <c r="F66" s="6">
        <v>12</v>
      </c>
      <c r="G66" s="17">
        <v>0.38709677419354838</v>
      </c>
      <c r="H66" s="50">
        <v>1.7211768219832736E-3</v>
      </c>
      <c r="I66" s="56">
        <v>0.25806451612903197</v>
      </c>
      <c r="J66" s="55">
        <v>5</v>
      </c>
      <c r="K66" s="8">
        <v>8</v>
      </c>
      <c r="L66" s="8">
        <v>8</v>
      </c>
      <c r="M66" s="8">
        <v>6</v>
      </c>
      <c r="N66" s="84">
        <v>2</v>
      </c>
      <c r="O66" s="10"/>
      <c r="P66" s="55">
        <v>18</v>
      </c>
      <c r="Q66" s="6">
        <v>0</v>
      </c>
      <c r="R66" s="6">
        <v>8</v>
      </c>
      <c r="S66" s="6"/>
      <c r="T66" s="6"/>
      <c r="U66" s="6"/>
      <c r="V66" s="6">
        <v>0</v>
      </c>
      <c r="W66" s="6">
        <v>1</v>
      </c>
      <c r="X66" s="72">
        <v>0</v>
      </c>
      <c r="Y66" s="6">
        <v>61</v>
      </c>
      <c r="Z66" s="6">
        <v>22</v>
      </c>
      <c r="AA66" s="6">
        <v>22</v>
      </c>
      <c r="AB66" s="6">
        <v>5</v>
      </c>
      <c r="AC66" s="17">
        <v>0.22727272727272727</v>
      </c>
      <c r="AD66" s="50">
        <v>5.4766414141414147E-4</v>
      </c>
      <c r="AE66" s="56">
        <v>4.5454545454545497E-2</v>
      </c>
      <c r="AF66" s="55">
        <v>6</v>
      </c>
      <c r="AG66" s="8">
        <v>7</v>
      </c>
      <c r="AH66" s="8">
        <v>2</v>
      </c>
      <c r="AI66" s="8">
        <v>7</v>
      </c>
      <c r="AJ66" s="84">
        <v>0</v>
      </c>
      <c r="AK66" s="10"/>
      <c r="AL66" s="55">
        <v>9</v>
      </c>
      <c r="AM66" s="6">
        <v>8</v>
      </c>
      <c r="AN66" s="6">
        <v>5</v>
      </c>
      <c r="AO66" s="6"/>
      <c r="AP66" s="6"/>
      <c r="AQ66" s="6"/>
      <c r="AR66" s="6">
        <v>0</v>
      </c>
      <c r="AS66" s="6">
        <v>0</v>
      </c>
      <c r="AT66" s="72">
        <v>0</v>
      </c>
      <c r="AX66" s="5">
        <v>42281</v>
      </c>
      <c r="AY66" s="6">
        <f>SUM(C434:C440)</f>
        <v>1101</v>
      </c>
      <c r="AZ66" s="6">
        <f>SUM(D434:D440)</f>
        <v>285</v>
      </c>
      <c r="BA66" s="6">
        <f>SUM(E434:E440)</f>
        <v>276</v>
      </c>
      <c r="BB66" s="6">
        <f>SUM(F434:F440)</f>
        <v>85</v>
      </c>
      <c r="BC66" s="17">
        <f t="shared" si="0"/>
        <v>0.2982456140350877</v>
      </c>
      <c r="BD66" s="6">
        <f>AVERAGE(H434:H440)</f>
        <v>2.0797918510429211E-3</v>
      </c>
      <c r="BE66" s="6">
        <f>AVERAGE(I434:I440)</f>
        <v>0.16308776883157144</v>
      </c>
      <c r="BF66" s="6">
        <f t="shared" ref="BF66:BX66" si="112">SUM(J434:J440)</f>
        <v>47</v>
      </c>
      <c r="BG66" s="6">
        <f t="shared" si="112"/>
        <v>82</v>
      </c>
      <c r="BH66" s="6">
        <f t="shared" si="112"/>
        <v>39</v>
      </c>
      <c r="BI66" s="6">
        <f t="shared" si="112"/>
        <v>64</v>
      </c>
      <c r="BJ66" s="6">
        <f t="shared" si="112"/>
        <v>15</v>
      </c>
      <c r="BK66" s="10">
        <f t="shared" si="112"/>
        <v>0</v>
      </c>
      <c r="BL66" s="6">
        <f t="shared" si="112"/>
        <v>131</v>
      </c>
      <c r="BM66" s="6">
        <f t="shared" si="112"/>
        <v>156</v>
      </c>
      <c r="BN66" s="6">
        <f t="shared" si="112"/>
        <v>231</v>
      </c>
      <c r="BO66" s="6">
        <f t="shared" si="112"/>
        <v>0</v>
      </c>
      <c r="BP66" s="6">
        <f t="shared" si="112"/>
        <v>0</v>
      </c>
      <c r="BQ66" s="6">
        <f t="shared" si="112"/>
        <v>0</v>
      </c>
      <c r="BR66" s="6">
        <f t="shared" si="112"/>
        <v>5</v>
      </c>
      <c r="BS66" s="6">
        <f t="shared" si="112"/>
        <v>16</v>
      </c>
      <c r="BT66" s="6">
        <f t="shared" si="112"/>
        <v>6</v>
      </c>
      <c r="BU66" s="6">
        <f t="shared" si="112"/>
        <v>360</v>
      </c>
      <c r="BV66" s="6">
        <f t="shared" si="112"/>
        <v>295</v>
      </c>
      <c r="BW66" s="6">
        <f t="shared" si="112"/>
        <v>291</v>
      </c>
      <c r="BX66" s="6">
        <f t="shared" si="112"/>
        <v>29</v>
      </c>
      <c r="BY66" s="17">
        <f t="shared" si="1"/>
        <v>9.8305084745762716E-2</v>
      </c>
      <c r="BZ66" s="6">
        <f>AVERAGE(AD434:AD440)</f>
        <v>1.6755870330714351E-4</v>
      </c>
      <c r="CA66" s="6">
        <f>AVERAGE(AE434:AE440)</f>
        <v>0.43340159836500003</v>
      </c>
      <c r="CB66" s="6">
        <f t="shared" ref="CB66:CP66" si="113">SUM(AF434:AF440)</f>
        <v>0</v>
      </c>
      <c r="CC66" s="6">
        <f t="shared" si="113"/>
        <v>0</v>
      </c>
      <c r="CD66" s="6">
        <f t="shared" si="113"/>
        <v>0</v>
      </c>
      <c r="CE66" s="6">
        <f t="shared" si="113"/>
        <v>0</v>
      </c>
      <c r="CF66" s="6">
        <f t="shared" si="113"/>
        <v>0</v>
      </c>
      <c r="CG66" s="10">
        <f t="shared" si="113"/>
        <v>0</v>
      </c>
      <c r="CH66" s="6">
        <f t="shared" si="113"/>
        <v>1876</v>
      </c>
      <c r="CI66" s="6">
        <f t="shared" si="113"/>
        <v>2064</v>
      </c>
      <c r="CJ66" s="6">
        <f t="shared" si="113"/>
        <v>3998</v>
      </c>
      <c r="CK66" s="6">
        <f t="shared" si="113"/>
        <v>0</v>
      </c>
      <c r="CL66" s="6">
        <f t="shared" si="113"/>
        <v>0</v>
      </c>
      <c r="CM66" s="6">
        <f t="shared" si="113"/>
        <v>0</v>
      </c>
      <c r="CN66" s="6">
        <f t="shared" si="113"/>
        <v>32</v>
      </c>
      <c r="CO66" s="6">
        <f t="shared" si="113"/>
        <v>0</v>
      </c>
      <c r="CP66" s="6">
        <f t="shared" si="113"/>
        <v>152</v>
      </c>
    </row>
    <row r="67" spans="2:94" x14ac:dyDescent="0.3">
      <c r="B67" s="69">
        <v>41914</v>
      </c>
      <c r="C67" s="6">
        <v>67</v>
      </c>
      <c r="D67" s="6">
        <v>23</v>
      </c>
      <c r="E67" s="6">
        <v>20</v>
      </c>
      <c r="F67" s="6">
        <v>9</v>
      </c>
      <c r="G67" s="17">
        <v>0.39130434782608697</v>
      </c>
      <c r="H67" s="50">
        <v>1.5353260869565217E-3</v>
      </c>
      <c r="I67" s="56">
        <v>0.173913043478261</v>
      </c>
      <c r="J67" s="55">
        <v>5</v>
      </c>
      <c r="K67" s="8">
        <v>8</v>
      </c>
      <c r="L67" s="8">
        <v>4</v>
      </c>
      <c r="M67" s="8">
        <v>9</v>
      </c>
      <c r="N67" s="84">
        <v>1</v>
      </c>
      <c r="O67" s="10"/>
      <c r="P67" s="55">
        <v>14</v>
      </c>
      <c r="Q67" s="6">
        <v>0</v>
      </c>
      <c r="R67" s="6">
        <v>6</v>
      </c>
      <c r="S67" s="6"/>
      <c r="T67" s="6"/>
      <c r="U67" s="6"/>
      <c r="V67" s="6">
        <v>0</v>
      </c>
      <c r="W67" s="6">
        <v>0</v>
      </c>
      <c r="X67" s="72">
        <v>0</v>
      </c>
      <c r="Y67" s="6">
        <v>49</v>
      </c>
      <c r="Z67" s="6">
        <v>13</v>
      </c>
      <c r="AA67" s="6">
        <v>12</v>
      </c>
      <c r="AB67" s="6">
        <v>6</v>
      </c>
      <c r="AC67" s="17">
        <v>0.46153846153846156</v>
      </c>
      <c r="AD67" s="50">
        <v>8.493589743589744E-4</v>
      </c>
      <c r="AE67" s="56">
        <v>0</v>
      </c>
      <c r="AF67" s="55">
        <v>3</v>
      </c>
      <c r="AG67" s="8">
        <v>3</v>
      </c>
      <c r="AH67" s="8">
        <v>3</v>
      </c>
      <c r="AI67" s="8">
        <v>6</v>
      </c>
      <c r="AJ67" s="84">
        <v>0</v>
      </c>
      <c r="AK67" s="10"/>
      <c r="AL67" s="55">
        <v>2</v>
      </c>
      <c r="AM67" s="6">
        <v>6</v>
      </c>
      <c r="AN67" s="6">
        <v>4</v>
      </c>
      <c r="AO67" s="6"/>
      <c r="AP67" s="6"/>
      <c r="AQ67" s="6"/>
      <c r="AR67" s="6">
        <v>0</v>
      </c>
      <c r="AS67" s="6">
        <v>0</v>
      </c>
      <c r="AT67" s="72">
        <v>0</v>
      </c>
      <c r="AX67" s="5">
        <v>42288</v>
      </c>
      <c r="AY67" s="6">
        <f>SUM(C441:C447)</f>
        <v>828</v>
      </c>
      <c r="AZ67" s="6">
        <f>SUM(D441:D447)</f>
        <v>227</v>
      </c>
      <c r="BA67" s="6">
        <f>SUM(E441:E447)</f>
        <v>216</v>
      </c>
      <c r="BB67" s="6">
        <f>SUM(F441:F447)</f>
        <v>66</v>
      </c>
      <c r="BC67" s="17">
        <f t="shared" si="0"/>
        <v>0.29074889867841408</v>
      </c>
      <c r="BD67" s="6">
        <f>AVERAGE(H441:H447)</f>
        <v>2.3773600788430738E-3</v>
      </c>
      <c r="BE67" s="6">
        <f>AVERAGE(I441:I447)</f>
        <v>0.13989237724985712</v>
      </c>
      <c r="BF67" s="6">
        <f t="shared" ref="BF67:BX67" si="114">SUM(J441:J447)</f>
        <v>65</v>
      </c>
      <c r="BG67" s="6">
        <f t="shared" si="114"/>
        <v>79</v>
      </c>
      <c r="BH67" s="6">
        <f t="shared" si="114"/>
        <v>48</v>
      </c>
      <c r="BI67" s="6">
        <f t="shared" si="114"/>
        <v>66</v>
      </c>
      <c r="BJ67" s="6">
        <f t="shared" si="114"/>
        <v>8</v>
      </c>
      <c r="BK67" s="10">
        <f t="shared" si="114"/>
        <v>0</v>
      </c>
      <c r="BL67" s="6">
        <f t="shared" si="114"/>
        <v>106</v>
      </c>
      <c r="BM67" s="6">
        <f t="shared" si="114"/>
        <v>122</v>
      </c>
      <c r="BN67" s="6">
        <f t="shared" si="114"/>
        <v>183</v>
      </c>
      <c r="BO67" s="6">
        <f t="shared" si="114"/>
        <v>0</v>
      </c>
      <c r="BP67" s="6">
        <f t="shared" si="114"/>
        <v>0</v>
      </c>
      <c r="BQ67" s="6">
        <f t="shared" si="114"/>
        <v>0</v>
      </c>
      <c r="BR67" s="6">
        <f t="shared" si="114"/>
        <v>1</v>
      </c>
      <c r="BS67" s="6">
        <f t="shared" si="114"/>
        <v>11</v>
      </c>
      <c r="BT67" s="6">
        <f t="shared" si="114"/>
        <v>6</v>
      </c>
      <c r="BU67" s="6">
        <f t="shared" si="114"/>
        <v>399</v>
      </c>
      <c r="BV67" s="6">
        <f t="shared" si="114"/>
        <v>333</v>
      </c>
      <c r="BW67" s="6">
        <f t="shared" si="114"/>
        <v>329</v>
      </c>
      <c r="BX67" s="6">
        <f t="shared" si="114"/>
        <v>33</v>
      </c>
      <c r="BY67" s="17">
        <f t="shared" si="1"/>
        <v>9.90990990990991E-2</v>
      </c>
      <c r="BZ67" s="6">
        <f>AVERAGE(AD441:AD447)</f>
        <v>3.6427143633828386E-4</v>
      </c>
      <c r="CA67" s="6">
        <f>AVERAGE(AE441:AE447)</f>
        <v>0.448143317933</v>
      </c>
      <c r="CB67" s="6">
        <f t="shared" ref="CB67:CP67" si="115">SUM(AF441:AF447)</f>
        <v>0</v>
      </c>
      <c r="CC67" s="6">
        <f t="shared" si="115"/>
        <v>0</v>
      </c>
      <c r="CD67" s="6">
        <f t="shared" si="115"/>
        <v>0</v>
      </c>
      <c r="CE67" s="6">
        <f t="shared" si="115"/>
        <v>0</v>
      </c>
      <c r="CF67" s="6">
        <f t="shared" si="115"/>
        <v>0</v>
      </c>
      <c r="CG67" s="10">
        <f t="shared" si="115"/>
        <v>0</v>
      </c>
      <c r="CH67" s="6">
        <f t="shared" si="115"/>
        <v>2388</v>
      </c>
      <c r="CI67" s="6">
        <f t="shared" si="115"/>
        <v>2595</v>
      </c>
      <c r="CJ67" s="6">
        <f t="shared" si="115"/>
        <v>4728</v>
      </c>
      <c r="CK67" s="6">
        <f t="shared" si="115"/>
        <v>0</v>
      </c>
      <c r="CL67" s="6">
        <f t="shared" si="115"/>
        <v>0</v>
      </c>
      <c r="CM67" s="6">
        <f t="shared" si="115"/>
        <v>0</v>
      </c>
      <c r="CN67" s="6">
        <f t="shared" si="115"/>
        <v>67</v>
      </c>
      <c r="CO67" s="6">
        <f t="shared" si="115"/>
        <v>0</v>
      </c>
      <c r="CP67" s="6">
        <f t="shared" si="115"/>
        <v>133</v>
      </c>
    </row>
    <row r="68" spans="2:94" x14ac:dyDescent="0.3">
      <c r="B68" s="69">
        <v>41915</v>
      </c>
      <c r="C68" s="6">
        <v>61</v>
      </c>
      <c r="D68" s="6">
        <v>15</v>
      </c>
      <c r="E68" s="6">
        <v>15</v>
      </c>
      <c r="F68" s="6">
        <v>4</v>
      </c>
      <c r="G68" s="17">
        <v>0.26666666666666666</v>
      </c>
      <c r="H68" s="50">
        <v>2.0339506172839506E-3</v>
      </c>
      <c r="I68" s="56">
        <v>0.2</v>
      </c>
      <c r="J68" s="55">
        <v>4</v>
      </c>
      <c r="K68" s="8">
        <v>5</v>
      </c>
      <c r="L68" s="8">
        <v>3</v>
      </c>
      <c r="M68" s="8">
        <v>5</v>
      </c>
      <c r="N68" s="84">
        <v>1</v>
      </c>
      <c r="O68" s="10"/>
      <c r="P68" s="55">
        <v>8</v>
      </c>
      <c r="Q68" s="6">
        <v>2</v>
      </c>
      <c r="R68" s="6">
        <v>2</v>
      </c>
      <c r="S68" s="6"/>
      <c r="T68" s="6"/>
      <c r="U68" s="6"/>
      <c r="V68" s="6">
        <v>0</v>
      </c>
      <c r="W68" s="6">
        <v>3</v>
      </c>
      <c r="X68" s="72">
        <v>0</v>
      </c>
      <c r="Y68" s="6">
        <v>89</v>
      </c>
      <c r="Z68" s="6">
        <v>24</v>
      </c>
      <c r="AA68" s="6">
        <v>24</v>
      </c>
      <c r="AB68" s="6">
        <v>4</v>
      </c>
      <c r="AC68" s="17">
        <v>0.16666666666666666</v>
      </c>
      <c r="AD68" s="50">
        <v>1.385030864197531E-3</v>
      </c>
      <c r="AE68" s="56">
        <v>0.125</v>
      </c>
      <c r="AF68" s="55">
        <v>8</v>
      </c>
      <c r="AG68" s="8">
        <v>8</v>
      </c>
      <c r="AH68" s="8">
        <v>5</v>
      </c>
      <c r="AI68" s="8">
        <v>9</v>
      </c>
      <c r="AJ68" s="84">
        <v>0</v>
      </c>
      <c r="AK68" s="10"/>
      <c r="AL68" s="55">
        <v>10</v>
      </c>
      <c r="AM68" s="6">
        <v>2</v>
      </c>
      <c r="AN68" s="6">
        <v>10</v>
      </c>
      <c r="AO68" s="6"/>
      <c r="AP68" s="6"/>
      <c r="AQ68" s="6"/>
      <c r="AR68" s="6">
        <v>0</v>
      </c>
      <c r="AS68" s="6">
        <v>0</v>
      </c>
      <c r="AT68" s="72">
        <v>2</v>
      </c>
      <c r="AX68" s="5">
        <v>42295</v>
      </c>
      <c r="AY68" s="6">
        <f>SUM(C448:C454)</f>
        <v>950</v>
      </c>
      <c r="AZ68" s="6">
        <f>SUM(D448:D454)</f>
        <v>276</v>
      </c>
      <c r="BA68" s="6">
        <f>SUM(E448:E454)</f>
        <v>266</v>
      </c>
      <c r="BB68" s="6">
        <f>SUM(F448:F454)</f>
        <v>85</v>
      </c>
      <c r="BC68" s="17">
        <f t="shared" si="0"/>
        <v>0.3079710144927536</v>
      </c>
      <c r="BD68" s="6">
        <f>AVERAGE(H448:H454)</f>
        <v>1.9484473791950851E-3</v>
      </c>
      <c r="BE68" s="6">
        <f>AVERAGE(I448:I454)</f>
        <v>0.16059543772042859</v>
      </c>
      <c r="BF68" s="6">
        <f t="shared" ref="BF68:BN68" si="116">SUM(J448:J454)</f>
        <v>39</v>
      </c>
      <c r="BG68" s="6">
        <f t="shared" si="116"/>
        <v>61</v>
      </c>
      <c r="BH68" s="6">
        <f t="shared" si="116"/>
        <v>33</v>
      </c>
      <c r="BI68" s="6">
        <f t="shared" si="116"/>
        <v>55</v>
      </c>
      <c r="BJ68" s="6">
        <f t="shared" si="116"/>
        <v>7</v>
      </c>
      <c r="BK68" s="10">
        <f t="shared" si="116"/>
        <v>0</v>
      </c>
      <c r="BL68" s="6">
        <f t="shared" si="116"/>
        <v>98</v>
      </c>
      <c r="BM68" s="6">
        <f t="shared" si="116"/>
        <v>127</v>
      </c>
      <c r="BN68" s="6">
        <f t="shared" si="116"/>
        <v>195</v>
      </c>
      <c r="BO68" s="6">
        <f>SUM(S448:S453)</f>
        <v>0</v>
      </c>
      <c r="BP68" s="6">
        <f t="shared" ref="BP68:BX68" si="117">SUM(T448:T454)</f>
        <v>0</v>
      </c>
      <c r="BQ68" s="6">
        <f t="shared" si="117"/>
        <v>0</v>
      </c>
      <c r="BR68" s="6">
        <f t="shared" si="117"/>
        <v>0</v>
      </c>
      <c r="BS68" s="6">
        <f t="shared" si="117"/>
        <v>11</v>
      </c>
      <c r="BT68" s="6">
        <f t="shared" si="117"/>
        <v>11</v>
      </c>
      <c r="BU68" s="6">
        <f t="shared" si="117"/>
        <v>390</v>
      </c>
      <c r="BV68" s="6">
        <f t="shared" si="117"/>
        <v>330</v>
      </c>
      <c r="BW68" s="6">
        <f t="shared" si="117"/>
        <v>328</v>
      </c>
      <c r="BX68" s="6">
        <f t="shared" si="117"/>
        <v>23</v>
      </c>
      <c r="BY68" s="17">
        <f t="shared" si="1"/>
        <v>6.9696969696969702E-2</v>
      </c>
      <c r="BZ68" s="6">
        <f>AVERAGE(AD448:AD454)</f>
        <v>2.4152837894573969E-4</v>
      </c>
      <c r="CA68" s="6">
        <f>AVERAGE(AE448:AE454)</f>
        <v>0.45110155595628576</v>
      </c>
      <c r="CB68" s="6">
        <f t="shared" ref="CB68:CJ68" si="118">SUM(AF448:AF454)</f>
        <v>0</v>
      </c>
      <c r="CC68" s="6">
        <f t="shared" si="118"/>
        <v>0</v>
      </c>
      <c r="CD68" s="6">
        <f t="shared" si="118"/>
        <v>0</v>
      </c>
      <c r="CE68" s="6">
        <f t="shared" si="118"/>
        <v>0</v>
      </c>
      <c r="CF68" s="6">
        <f t="shared" si="118"/>
        <v>0</v>
      </c>
      <c r="CG68" s="10">
        <f t="shared" si="118"/>
        <v>0</v>
      </c>
      <c r="CH68" s="6">
        <f t="shared" si="118"/>
        <v>7767</v>
      </c>
      <c r="CI68" s="6">
        <f t="shared" si="118"/>
        <v>8151</v>
      </c>
      <c r="CJ68" s="6">
        <f t="shared" si="118"/>
        <v>10229</v>
      </c>
      <c r="CK68" s="6">
        <f>SUM(AO448:AO453)</f>
        <v>0</v>
      </c>
      <c r="CL68" s="6">
        <f>SUM(AP448:AP454)</f>
        <v>0</v>
      </c>
      <c r="CM68" s="6">
        <f>SUM(AQ448:AQ454)</f>
        <v>0</v>
      </c>
      <c r="CN68" s="6">
        <f>SUM(AR448:AR454)</f>
        <v>71</v>
      </c>
      <c r="CO68" s="6">
        <f>SUM(AS448:AS454)</f>
        <v>0</v>
      </c>
      <c r="CP68" s="6">
        <f>SUM(AT448:AT454)</f>
        <v>306</v>
      </c>
    </row>
    <row r="69" spans="2:94" ht="16.2" thickBot="1" x14ac:dyDescent="0.35">
      <c r="B69" s="70">
        <v>41916</v>
      </c>
      <c r="C69" s="31">
        <v>77</v>
      </c>
      <c r="D69" s="31">
        <v>22</v>
      </c>
      <c r="E69" s="31">
        <v>17</v>
      </c>
      <c r="F69" s="31">
        <v>9</v>
      </c>
      <c r="G69" s="29">
        <v>0.40909090909090912</v>
      </c>
      <c r="H69" s="58">
        <v>1.1821338383838384E-3</v>
      </c>
      <c r="I69" s="59">
        <v>0.27272727272727298</v>
      </c>
      <c r="J69" s="57">
        <v>3</v>
      </c>
      <c r="K69" s="35">
        <v>6</v>
      </c>
      <c r="L69" s="35">
        <v>5</v>
      </c>
      <c r="M69" s="35">
        <v>8</v>
      </c>
      <c r="N69" s="85">
        <v>1</v>
      </c>
      <c r="O69" s="34"/>
      <c r="P69" s="57">
        <v>13</v>
      </c>
      <c r="Q69" s="31">
        <v>0</v>
      </c>
      <c r="R69" s="31">
        <v>5</v>
      </c>
      <c r="S69" s="31"/>
      <c r="T69" s="31"/>
      <c r="U69" s="31"/>
      <c r="V69" s="31">
        <v>0</v>
      </c>
      <c r="W69" s="31">
        <v>0</v>
      </c>
      <c r="X69" s="74">
        <v>0</v>
      </c>
      <c r="Y69" s="31">
        <v>27</v>
      </c>
      <c r="Z69" s="31">
        <v>10</v>
      </c>
      <c r="AA69" s="31">
        <v>10</v>
      </c>
      <c r="AB69" s="31">
        <v>1</v>
      </c>
      <c r="AC69" s="29">
        <v>0.1</v>
      </c>
      <c r="AD69" s="58">
        <v>1.1203703703703703E-3</v>
      </c>
      <c r="AE69" s="59">
        <v>0.1</v>
      </c>
      <c r="AF69" s="57">
        <v>1</v>
      </c>
      <c r="AG69" s="35">
        <v>2</v>
      </c>
      <c r="AH69" s="35">
        <v>2</v>
      </c>
      <c r="AI69" s="35">
        <v>2</v>
      </c>
      <c r="AJ69" s="85">
        <v>0</v>
      </c>
      <c r="AK69" s="34"/>
      <c r="AL69" s="57">
        <v>5</v>
      </c>
      <c r="AM69" s="31">
        <v>2</v>
      </c>
      <c r="AN69" s="31">
        <v>2</v>
      </c>
      <c r="AO69" s="31"/>
      <c r="AP69" s="31"/>
      <c r="AQ69" s="31"/>
      <c r="AR69" s="31">
        <v>1</v>
      </c>
      <c r="AS69" s="31">
        <v>0</v>
      </c>
      <c r="AT69" s="74">
        <v>0</v>
      </c>
      <c r="AX69" s="5">
        <v>42302</v>
      </c>
      <c r="AY69" s="6">
        <f>SUM(C455:C461)</f>
        <v>1344</v>
      </c>
      <c r="AZ69" s="6">
        <f>SUM(D455:D461)</f>
        <v>341</v>
      </c>
      <c r="BA69" s="6">
        <f>SUM(E455:E461)</f>
        <v>330</v>
      </c>
      <c r="BB69" s="6">
        <f>SUM(F455:F461)</f>
        <v>105</v>
      </c>
      <c r="BC69" s="17">
        <f t="shared" ref="BC69:BC78" si="119">IFERROR(BB69/AZ69,0)</f>
        <v>0.30791788856304986</v>
      </c>
      <c r="BD69" s="6">
        <f>AVERAGE(H455:H461)</f>
        <v>2.6311370198962764E-3</v>
      </c>
      <c r="BE69" s="6">
        <f>AVERAGE(I455:I461)</f>
        <v>0.16354556688728575</v>
      </c>
      <c r="BF69" s="6">
        <f t="shared" ref="BF69:BT69" si="120">SUM(J455:J461)</f>
        <v>45</v>
      </c>
      <c r="BG69" s="6">
        <f t="shared" si="120"/>
        <v>66</v>
      </c>
      <c r="BH69" s="6">
        <f t="shared" si="120"/>
        <v>38</v>
      </c>
      <c r="BI69" s="6">
        <f t="shared" si="120"/>
        <v>52</v>
      </c>
      <c r="BJ69" s="6">
        <f t="shared" si="120"/>
        <v>4</v>
      </c>
      <c r="BK69" s="10">
        <f t="shared" si="120"/>
        <v>0</v>
      </c>
      <c r="BL69" s="6">
        <f t="shared" si="120"/>
        <v>122</v>
      </c>
      <c r="BM69" s="6">
        <f t="shared" si="120"/>
        <v>167</v>
      </c>
      <c r="BN69" s="6">
        <f t="shared" si="120"/>
        <v>269</v>
      </c>
      <c r="BO69" s="6">
        <f t="shared" si="120"/>
        <v>0</v>
      </c>
      <c r="BP69" s="6">
        <f t="shared" si="120"/>
        <v>0</v>
      </c>
      <c r="BQ69" s="6">
        <f t="shared" si="120"/>
        <v>0</v>
      </c>
      <c r="BR69" s="6">
        <f t="shared" si="120"/>
        <v>8</v>
      </c>
      <c r="BS69" s="6">
        <f t="shared" si="120"/>
        <v>19</v>
      </c>
      <c r="BT69" s="6">
        <f t="shared" si="120"/>
        <v>12</v>
      </c>
      <c r="BU69" s="6">
        <f>SUM(Y455:Y461)</f>
        <v>322</v>
      </c>
      <c r="BV69" s="6">
        <f>SUM(Z455:Z461)</f>
        <v>259</v>
      </c>
      <c r="BW69" s="6">
        <f>SUM(AA455:AA461)</f>
        <v>256</v>
      </c>
      <c r="BX69" s="6">
        <f>SUM(AB455:AB461)</f>
        <v>20</v>
      </c>
      <c r="BY69" s="17">
        <f t="shared" ref="BY69:BY78" si="121">IFERROR(BX69/BV69,0)</f>
        <v>7.7220077220077218E-2</v>
      </c>
      <c r="BZ69" s="6">
        <f>AVERAGE(AD455:AD461)</f>
        <v>3.3299574217175363E-4</v>
      </c>
      <c r="CA69" s="6">
        <f>AVERAGE(AE455:AE461)</f>
        <v>0.47294625212485719</v>
      </c>
      <c r="CB69" s="6">
        <f t="shared" ref="CB69" si="122">SUM(AF455:AF461)</f>
        <v>0</v>
      </c>
      <c r="CC69" s="6">
        <f t="shared" ref="CC69" si="123">SUM(AG455:AG461)</f>
        <v>0</v>
      </c>
      <c r="CD69" s="6">
        <f t="shared" ref="CD69" si="124">SUM(AH455:AH461)</f>
        <v>0</v>
      </c>
      <c r="CE69" s="6">
        <f t="shared" ref="CE69" si="125">SUM(AI455:AI461)</f>
        <v>0</v>
      </c>
      <c r="CF69" s="6">
        <f t="shared" ref="CF69" si="126">SUM(AJ455:AJ461)</f>
        <v>0</v>
      </c>
      <c r="CG69" s="10">
        <f t="shared" ref="CG69" si="127">SUM(AK455:AK461)</f>
        <v>0</v>
      </c>
      <c r="CH69" s="6">
        <f t="shared" ref="CH69" si="128">SUM(AL455:AL461)</f>
        <v>4726</v>
      </c>
      <c r="CI69" s="6">
        <f t="shared" ref="CI69" si="129">SUM(AM455:AM461)</f>
        <v>5520</v>
      </c>
      <c r="CJ69" s="6">
        <f t="shared" ref="CJ69" si="130">SUM(AN455:AN461)</f>
        <v>7294</v>
      </c>
      <c r="CK69" s="6">
        <f t="shared" ref="CK69" si="131">SUM(AO455:AO461)</f>
        <v>0</v>
      </c>
      <c r="CL69" s="6">
        <f t="shared" ref="CL69" si="132">SUM(AP455:AP461)</f>
        <v>0</v>
      </c>
      <c r="CM69" s="6">
        <f t="shared" ref="CM69" si="133">SUM(AQ455:AQ461)</f>
        <v>0</v>
      </c>
      <c r="CN69" s="6">
        <f t="shared" ref="CN69" si="134">SUM(AR455:AR461)</f>
        <v>508</v>
      </c>
      <c r="CO69" s="6">
        <f t="shared" ref="CO69" si="135">SUM(AS455:AS461)</f>
        <v>0</v>
      </c>
      <c r="CP69" s="6">
        <f t="shared" ref="CP69" si="136">SUM(AT455:AT461)</f>
        <v>278</v>
      </c>
    </row>
    <row r="70" spans="2:94" x14ac:dyDescent="0.3">
      <c r="B70" s="66">
        <v>41917</v>
      </c>
      <c r="C70" s="53">
        <v>60</v>
      </c>
      <c r="D70" s="53">
        <v>14</v>
      </c>
      <c r="E70" s="53">
        <v>14</v>
      </c>
      <c r="F70" s="53">
        <v>3</v>
      </c>
      <c r="G70" s="54">
        <v>0.21428571428571427</v>
      </c>
      <c r="H70" s="67">
        <v>1.0962301587301587E-3</v>
      </c>
      <c r="I70" s="68">
        <v>0.214285714285714</v>
      </c>
      <c r="J70" s="52">
        <v>5</v>
      </c>
      <c r="K70" s="73">
        <v>6</v>
      </c>
      <c r="L70" s="73">
        <v>3</v>
      </c>
      <c r="M70" s="73">
        <v>7</v>
      </c>
      <c r="N70" s="86">
        <v>3</v>
      </c>
      <c r="O70" s="26"/>
      <c r="P70" s="52">
        <v>10</v>
      </c>
      <c r="Q70" s="53">
        <v>0</v>
      </c>
      <c r="R70" s="53">
        <v>4</v>
      </c>
      <c r="S70" s="53"/>
      <c r="T70" s="53"/>
      <c r="U70" s="53"/>
      <c r="V70" s="53">
        <v>0</v>
      </c>
      <c r="W70" s="53">
        <v>0</v>
      </c>
      <c r="X70" s="71">
        <v>0</v>
      </c>
      <c r="Y70" s="53">
        <v>44</v>
      </c>
      <c r="Z70" s="53">
        <v>10</v>
      </c>
      <c r="AA70" s="53">
        <v>10</v>
      </c>
      <c r="AB70" s="53">
        <v>1</v>
      </c>
      <c r="AC70" s="54">
        <v>0.1</v>
      </c>
      <c r="AD70" s="67">
        <v>1.6423611111111111E-3</v>
      </c>
      <c r="AE70" s="68">
        <v>0</v>
      </c>
      <c r="AF70" s="52">
        <v>3</v>
      </c>
      <c r="AG70" s="73">
        <v>6</v>
      </c>
      <c r="AH70" s="73">
        <v>6</v>
      </c>
      <c r="AI70" s="73">
        <v>3</v>
      </c>
      <c r="AJ70" s="86">
        <v>0</v>
      </c>
      <c r="AK70" s="26"/>
      <c r="AL70" s="52">
        <v>5</v>
      </c>
      <c r="AM70" s="53">
        <v>3</v>
      </c>
      <c r="AN70" s="53">
        <v>2</v>
      </c>
      <c r="AO70" s="53"/>
      <c r="AP70" s="53"/>
      <c r="AQ70" s="53"/>
      <c r="AR70" s="53">
        <v>0</v>
      </c>
      <c r="AS70" s="53">
        <v>0</v>
      </c>
      <c r="AT70" s="71">
        <v>0</v>
      </c>
      <c r="AX70" s="5">
        <v>42309</v>
      </c>
      <c r="AY70" s="6">
        <f>SUM(C462:C468)</f>
        <v>1538</v>
      </c>
      <c r="AZ70" s="6">
        <f>SUM(D462:D468)</f>
        <v>461</v>
      </c>
      <c r="BA70" s="6">
        <f>SUM(E462:E468)</f>
        <v>441</v>
      </c>
      <c r="BB70" s="6">
        <f>SUM(F462:F468)</f>
        <v>144</v>
      </c>
      <c r="BC70" s="17">
        <f t="shared" si="119"/>
        <v>0.31236442516268981</v>
      </c>
      <c r="BD70" s="6">
        <f>AVERAGE(H462:H468)</f>
        <v>1.698672844678516E-3</v>
      </c>
      <c r="BE70" s="6">
        <f>AVERAGE(I462:I468)</f>
        <v>0.21841947014900001</v>
      </c>
      <c r="BF70" s="6">
        <f t="shared" ref="BF70:BT70" si="137">SUM(J462:J468)</f>
        <v>109</v>
      </c>
      <c r="BG70" s="6">
        <f t="shared" si="137"/>
        <v>175</v>
      </c>
      <c r="BH70" s="6">
        <f t="shared" si="137"/>
        <v>93</v>
      </c>
      <c r="BI70" s="6">
        <f t="shared" si="137"/>
        <v>126</v>
      </c>
      <c r="BJ70" s="6">
        <f t="shared" si="137"/>
        <v>0</v>
      </c>
      <c r="BK70" s="10">
        <f t="shared" si="137"/>
        <v>0</v>
      </c>
      <c r="BL70" s="6">
        <f t="shared" si="137"/>
        <v>241</v>
      </c>
      <c r="BM70" s="6">
        <f t="shared" si="137"/>
        <v>346</v>
      </c>
      <c r="BN70" s="6">
        <f t="shared" si="137"/>
        <v>105</v>
      </c>
      <c r="BO70" s="6">
        <f t="shared" si="137"/>
        <v>0</v>
      </c>
      <c r="BP70" s="6">
        <f t="shared" si="137"/>
        <v>0</v>
      </c>
      <c r="BQ70" s="6">
        <f t="shared" si="137"/>
        <v>0</v>
      </c>
      <c r="BR70" s="6">
        <f t="shared" si="137"/>
        <v>10</v>
      </c>
      <c r="BS70" s="6">
        <f t="shared" si="137"/>
        <v>20</v>
      </c>
      <c r="BT70" s="6">
        <f t="shared" si="137"/>
        <v>183</v>
      </c>
      <c r="BU70" s="6">
        <f>SUM(Y462:Y468)</f>
        <v>5593</v>
      </c>
      <c r="BV70" s="6">
        <f>SUM(Z462:Z468)</f>
        <v>4165</v>
      </c>
      <c r="BW70" s="6">
        <f>SUM(AA462:AA468)</f>
        <v>4077</v>
      </c>
      <c r="BX70" s="6">
        <f>SUM(AB462:AB468)</f>
        <v>518</v>
      </c>
      <c r="BY70" s="17">
        <f t="shared" si="121"/>
        <v>0.12436974789915967</v>
      </c>
      <c r="BZ70" s="6">
        <f>AVERAGE(AD462:AD468)</f>
        <v>2.2276641760112734E-4</v>
      </c>
      <c r="CA70" s="6">
        <f>AVERAGE(AE462:AE468)</f>
        <v>0.38510692043085715</v>
      </c>
      <c r="CB70" s="6">
        <f t="shared" ref="CB70" si="138">SUM(AF462:AF468)</f>
        <v>69</v>
      </c>
      <c r="CC70" s="6">
        <f t="shared" ref="CC70" si="139">SUM(AG462:AG468)</f>
        <v>339</v>
      </c>
      <c r="CD70" s="6">
        <f t="shared" ref="CD70" si="140">SUM(AH462:AH468)</f>
        <v>82</v>
      </c>
      <c r="CE70" s="6">
        <f t="shared" ref="CE70" si="141">SUM(AI462:AI468)</f>
        <v>476</v>
      </c>
      <c r="CF70" s="6">
        <f t="shared" ref="CF70" si="142">SUM(AJ462:AJ468)</f>
        <v>0</v>
      </c>
      <c r="CG70" s="10">
        <f t="shared" ref="CG70" si="143">SUM(AK462:AK468)</f>
        <v>0</v>
      </c>
      <c r="CH70" s="6">
        <f t="shared" ref="CH70" si="144">SUM(AL462:AL468)</f>
        <v>1918</v>
      </c>
      <c r="CI70" s="6">
        <f t="shared" ref="CI70" si="145">SUM(AM462:AM468)</f>
        <v>3098</v>
      </c>
      <c r="CJ70" s="6">
        <f t="shared" ref="CJ70" si="146">SUM(AN462:AN468)</f>
        <v>939</v>
      </c>
      <c r="CK70" s="6">
        <f t="shared" ref="CK70" si="147">SUM(AO462:AO468)</f>
        <v>0</v>
      </c>
      <c r="CL70" s="6">
        <f t="shared" ref="CL70" si="148">SUM(AP462:AP468)</f>
        <v>0</v>
      </c>
      <c r="CM70" s="6">
        <f t="shared" ref="CM70" si="149">SUM(AQ462:AQ468)</f>
        <v>0</v>
      </c>
      <c r="CN70" s="6">
        <f t="shared" ref="CN70" si="150">SUM(AR462:AR468)</f>
        <v>279</v>
      </c>
      <c r="CO70" s="6">
        <f t="shared" ref="CO70" si="151">SUM(AS462:AS468)</f>
        <v>0</v>
      </c>
      <c r="CP70" s="6">
        <f t="shared" ref="CP70" si="152">SUM(AT462:AT468)</f>
        <v>975</v>
      </c>
    </row>
    <row r="71" spans="2:94" x14ac:dyDescent="0.3">
      <c r="B71" s="69">
        <v>41918</v>
      </c>
      <c r="C71" s="6">
        <v>123</v>
      </c>
      <c r="D71" s="6">
        <v>28</v>
      </c>
      <c r="E71" s="6">
        <v>26</v>
      </c>
      <c r="F71" s="6">
        <v>8</v>
      </c>
      <c r="G71" s="17">
        <v>0.2857142857142857</v>
      </c>
      <c r="H71" s="50">
        <v>2.732308201058201E-3</v>
      </c>
      <c r="I71" s="56">
        <v>0.17857142857142899</v>
      </c>
      <c r="J71" s="55">
        <v>5</v>
      </c>
      <c r="K71" s="8">
        <v>13</v>
      </c>
      <c r="L71" s="8">
        <v>10</v>
      </c>
      <c r="M71" s="8">
        <v>9</v>
      </c>
      <c r="N71" s="84">
        <v>1</v>
      </c>
      <c r="O71" s="10"/>
      <c r="P71" s="55">
        <v>20</v>
      </c>
      <c r="Q71" s="6">
        <v>0</v>
      </c>
      <c r="R71" s="6">
        <v>5</v>
      </c>
      <c r="S71" s="6"/>
      <c r="T71" s="6"/>
      <c r="U71" s="6"/>
      <c r="V71" s="6">
        <v>0</v>
      </c>
      <c r="W71" s="6">
        <v>1</v>
      </c>
      <c r="X71" s="72">
        <v>0</v>
      </c>
      <c r="Y71" s="6">
        <v>72</v>
      </c>
      <c r="Z71" s="6">
        <v>18</v>
      </c>
      <c r="AA71" s="6">
        <v>18</v>
      </c>
      <c r="AB71" s="6">
        <v>1</v>
      </c>
      <c r="AC71" s="17">
        <v>5.5555555555555552E-2</v>
      </c>
      <c r="AD71" s="50">
        <v>1.4068930041152264E-3</v>
      </c>
      <c r="AE71" s="56">
        <v>0</v>
      </c>
      <c r="AF71" s="55">
        <v>6</v>
      </c>
      <c r="AG71" s="8">
        <v>10</v>
      </c>
      <c r="AH71" s="8">
        <v>4</v>
      </c>
      <c r="AI71" s="8">
        <v>7</v>
      </c>
      <c r="AJ71" s="84">
        <v>0</v>
      </c>
      <c r="AK71" s="10"/>
      <c r="AL71" s="55">
        <v>7</v>
      </c>
      <c r="AM71" s="6">
        <v>4</v>
      </c>
      <c r="AN71" s="6">
        <v>7</v>
      </c>
      <c r="AO71" s="6"/>
      <c r="AP71" s="6"/>
      <c r="AQ71" s="6"/>
      <c r="AR71" s="6">
        <v>0</v>
      </c>
      <c r="AS71" s="6">
        <v>0</v>
      </c>
      <c r="AT71" s="72">
        <v>0</v>
      </c>
      <c r="AX71" s="5">
        <v>42316</v>
      </c>
      <c r="AY71" s="6">
        <f>SUM(C469:C475)</f>
        <v>1495</v>
      </c>
      <c r="AZ71" s="6">
        <f>SUM(D469:D475)</f>
        <v>419</v>
      </c>
      <c r="BA71" s="6">
        <f>SUM(E469:E475)</f>
        <v>400</v>
      </c>
      <c r="BB71" s="6">
        <f>SUM(F469:F475)</f>
        <v>123</v>
      </c>
      <c r="BC71" s="17">
        <f t="shared" si="119"/>
        <v>0.2935560859188544</v>
      </c>
      <c r="BD71" s="6">
        <f>AVERAGE(H469:H475)</f>
        <v>1.7511457963811164E-3</v>
      </c>
      <c r="BE71" s="6">
        <f>AVERAGE(I469:I475)</f>
        <v>0.180446357157</v>
      </c>
      <c r="BF71" s="6">
        <f t="shared" ref="BF71:BT71" si="153">SUM(J469:J475)</f>
        <v>95</v>
      </c>
      <c r="BG71" s="6">
        <f t="shared" si="153"/>
        <v>143</v>
      </c>
      <c r="BH71" s="6">
        <f t="shared" si="153"/>
        <v>101</v>
      </c>
      <c r="BI71" s="6">
        <f t="shared" si="153"/>
        <v>119</v>
      </c>
      <c r="BJ71" s="6">
        <f t="shared" si="153"/>
        <v>0</v>
      </c>
      <c r="BK71" s="10">
        <f t="shared" si="153"/>
        <v>0</v>
      </c>
      <c r="BL71" s="6">
        <f t="shared" si="153"/>
        <v>214</v>
      </c>
      <c r="BM71" s="6">
        <f t="shared" si="153"/>
        <v>308</v>
      </c>
      <c r="BN71" s="6">
        <f t="shared" si="153"/>
        <v>96</v>
      </c>
      <c r="BO71" s="6">
        <f t="shared" si="153"/>
        <v>0</v>
      </c>
      <c r="BP71" s="6">
        <f t="shared" si="153"/>
        <v>0</v>
      </c>
      <c r="BQ71" s="6">
        <f t="shared" si="153"/>
        <v>0</v>
      </c>
      <c r="BR71" s="6">
        <f t="shared" si="153"/>
        <v>4</v>
      </c>
      <c r="BS71" s="6">
        <f t="shared" si="153"/>
        <v>19</v>
      </c>
      <c r="BT71" s="6">
        <f t="shared" si="153"/>
        <v>170</v>
      </c>
      <c r="BU71" s="6">
        <f>SUM(Y469:Y475)</f>
        <v>6734</v>
      </c>
      <c r="BV71" s="6">
        <f>SUM(Z469:Z475)</f>
        <v>5131</v>
      </c>
      <c r="BW71" s="6">
        <f>SUM(AA469:AA475)</f>
        <v>5025</v>
      </c>
      <c r="BX71" s="6">
        <f>SUM(AB469:AB475)</f>
        <v>650</v>
      </c>
      <c r="BY71" s="17">
        <f t="shared" si="121"/>
        <v>0.12668095887741182</v>
      </c>
      <c r="BZ71" s="6">
        <f>AVERAGE(AD469:AD475)</f>
        <v>1.9608488331015567E-4</v>
      </c>
      <c r="CA71" s="6">
        <f>AVERAGE(AE469:AE475)</f>
        <v>0.40299623077599994</v>
      </c>
      <c r="CB71" s="6">
        <f t="shared" ref="CB71" si="154">SUM(AF469:AF475)</f>
        <v>91</v>
      </c>
      <c r="CC71" s="6">
        <f t="shared" ref="CC71" si="155">SUM(AG469:AG475)</f>
        <v>380</v>
      </c>
      <c r="CD71" s="6">
        <f t="shared" ref="CD71" si="156">SUM(AH469:AH475)</f>
        <v>84</v>
      </c>
      <c r="CE71" s="6">
        <f t="shared" ref="CE71" si="157">SUM(AI469:AI475)</f>
        <v>651</v>
      </c>
      <c r="CF71" s="6">
        <f t="shared" ref="CF71" si="158">SUM(AJ469:AJ475)</f>
        <v>0</v>
      </c>
      <c r="CG71" s="10">
        <f t="shared" ref="CG71" si="159">SUM(AK469:AK475)</f>
        <v>0</v>
      </c>
      <c r="CH71" s="6">
        <f t="shared" ref="CH71" si="160">SUM(AL469:AL475)</f>
        <v>2376</v>
      </c>
      <c r="CI71" s="6">
        <f t="shared" ref="CI71" si="161">SUM(AM469:AM475)</f>
        <v>4132</v>
      </c>
      <c r="CJ71" s="6">
        <f t="shared" ref="CJ71" si="162">SUM(AN469:AN475)</f>
        <v>868</v>
      </c>
      <c r="CK71" s="6">
        <f t="shared" ref="CK71" si="163">SUM(AO469:AO475)</f>
        <v>0</v>
      </c>
      <c r="CL71" s="6">
        <f t="shared" ref="CL71" si="164">SUM(AP469:AP475)</f>
        <v>0</v>
      </c>
      <c r="CM71" s="6">
        <f t="shared" ref="CM71" si="165">SUM(AQ469:AQ475)</f>
        <v>0</v>
      </c>
      <c r="CN71" s="6">
        <f t="shared" ref="CN71" si="166">SUM(AR469:AR475)</f>
        <v>495</v>
      </c>
      <c r="CO71" s="6">
        <f t="shared" ref="CO71" si="167">SUM(AS469:AS475)</f>
        <v>0</v>
      </c>
      <c r="CP71" s="6">
        <f t="shared" ref="CP71" si="168">SUM(AT469:AT475)</f>
        <v>1172</v>
      </c>
    </row>
    <row r="72" spans="2:94" x14ac:dyDescent="0.3">
      <c r="B72" s="69">
        <v>41919</v>
      </c>
      <c r="C72" s="6">
        <v>82</v>
      </c>
      <c r="D72" s="6">
        <v>25</v>
      </c>
      <c r="E72" s="6">
        <v>24</v>
      </c>
      <c r="F72" s="6">
        <v>9</v>
      </c>
      <c r="G72" s="17">
        <v>0.36</v>
      </c>
      <c r="H72" s="50">
        <v>1.3074074074074073E-3</v>
      </c>
      <c r="I72" s="56">
        <v>0.16</v>
      </c>
      <c r="J72" s="55">
        <v>3</v>
      </c>
      <c r="K72" s="8">
        <v>10</v>
      </c>
      <c r="L72" s="8">
        <v>4</v>
      </c>
      <c r="M72" s="8">
        <v>9</v>
      </c>
      <c r="N72" s="84">
        <v>2</v>
      </c>
      <c r="O72" s="10"/>
      <c r="P72" s="55">
        <v>15</v>
      </c>
      <c r="Q72" s="6">
        <v>0</v>
      </c>
      <c r="R72" s="6">
        <v>7</v>
      </c>
      <c r="S72" s="6"/>
      <c r="T72" s="6"/>
      <c r="U72" s="6"/>
      <c r="V72" s="6">
        <v>0</v>
      </c>
      <c r="W72" s="6">
        <v>5</v>
      </c>
      <c r="X72" s="72">
        <v>0</v>
      </c>
      <c r="Y72" s="6">
        <v>51</v>
      </c>
      <c r="Z72" s="6">
        <v>13</v>
      </c>
      <c r="AA72" s="6">
        <v>13</v>
      </c>
      <c r="AB72" s="6">
        <v>3</v>
      </c>
      <c r="AC72" s="17">
        <v>0.23076923076923078</v>
      </c>
      <c r="AD72" s="50">
        <v>1.0354344729344731E-3</v>
      </c>
      <c r="AE72" s="56">
        <v>7.69230769230769E-2</v>
      </c>
      <c r="AF72" s="55">
        <v>6</v>
      </c>
      <c r="AG72" s="8">
        <v>6</v>
      </c>
      <c r="AH72" s="8">
        <v>2</v>
      </c>
      <c r="AI72" s="8">
        <v>5</v>
      </c>
      <c r="AJ72" s="84">
        <v>0</v>
      </c>
      <c r="AK72" s="10"/>
      <c r="AL72" s="55">
        <v>8</v>
      </c>
      <c r="AM72" s="6">
        <v>1</v>
      </c>
      <c r="AN72" s="6">
        <v>4</v>
      </c>
      <c r="AO72" s="6"/>
      <c r="AP72" s="6"/>
      <c r="AQ72" s="6"/>
      <c r="AR72" s="6">
        <v>0</v>
      </c>
      <c r="AS72" s="6">
        <v>0</v>
      </c>
      <c r="AT72" s="72">
        <v>0</v>
      </c>
      <c r="AX72" s="5">
        <v>42323</v>
      </c>
      <c r="AY72" s="6">
        <f>SUM(C476:C482)</f>
        <v>1727</v>
      </c>
      <c r="AZ72" s="6">
        <f>SUM(D476:D482)</f>
        <v>444</v>
      </c>
      <c r="BA72" s="6">
        <f>SUM(E476:E482)</f>
        <v>423</v>
      </c>
      <c r="BB72" s="6">
        <f>SUM(F476:F482)</f>
        <v>137</v>
      </c>
      <c r="BC72" s="17">
        <f t="shared" si="119"/>
        <v>0.30855855855855857</v>
      </c>
      <c r="BD72" s="6">
        <f>AVERAGE(H476:H482)</f>
        <v>2.2209051169420073E-3</v>
      </c>
      <c r="BE72" s="6">
        <f>AVERAGE(I476:I482)</f>
        <v>0.14052048340685716</v>
      </c>
      <c r="BF72" s="6">
        <f t="shared" ref="BF72:BT72" si="169">SUM(J476:J482)</f>
        <v>141</v>
      </c>
      <c r="BG72" s="6">
        <f t="shared" si="169"/>
        <v>183</v>
      </c>
      <c r="BH72" s="6">
        <f t="shared" si="169"/>
        <v>120</v>
      </c>
      <c r="BI72" s="6">
        <f t="shared" si="169"/>
        <v>136</v>
      </c>
      <c r="BJ72" s="6">
        <f t="shared" si="169"/>
        <v>0</v>
      </c>
      <c r="BK72" s="10">
        <f t="shared" si="169"/>
        <v>0</v>
      </c>
      <c r="BL72" s="6">
        <f t="shared" si="169"/>
        <v>237</v>
      </c>
      <c r="BM72" s="6">
        <f t="shared" si="169"/>
        <v>308</v>
      </c>
      <c r="BN72" s="6">
        <f t="shared" si="169"/>
        <v>124</v>
      </c>
      <c r="BO72" s="6">
        <f t="shared" si="169"/>
        <v>0</v>
      </c>
      <c r="BP72" s="6">
        <f t="shared" si="169"/>
        <v>0</v>
      </c>
      <c r="BQ72" s="6">
        <f t="shared" si="169"/>
        <v>0</v>
      </c>
      <c r="BR72" s="6">
        <f t="shared" si="169"/>
        <v>4</v>
      </c>
      <c r="BS72" s="6">
        <f t="shared" si="169"/>
        <v>16</v>
      </c>
      <c r="BT72" s="6">
        <f t="shared" si="169"/>
        <v>190</v>
      </c>
      <c r="BU72" s="6">
        <f>SUM(Y476:Y482)</f>
        <v>7045</v>
      </c>
      <c r="BV72" s="6">
        <f>SUM(Z476:Z482)</f>
        <v>5521</v>
      </c>
      <c r="BW72" s="6">
        <f>SUM(AA476:AA482)</f>
        <v>5386</v>
      </c>
      <c r="BX72" s="6">
        <f>SUM(AB476:AB482)</f>
        <v>658</v>
      </c>
      <c r="BY72" s="17">
        <f t="shared" si="121"/>
        <v>0.11918130773410614</v>
      </c>
      <c r="BZ72" s="6">
        <f>AVERAGE(AD476:AD482)</f>
        <v>1.7478055635265237E-4</v>
      </c>
      <c r="CA72" s="6">
        <f>AVERAGE(AE476:AE482)</f>
        <v>0.4138757612468571</v>
      </c>
      <c r="CB72" s="6">
        <f t="shared" ref="CB72" si="170">SUM(AF476:AF482)</f>
        <v>83</v>
      </c>
      <c r="CC72" s="6">
        <f t="shared" ref="CC72" si="171">SUM(AG476:AG482)</f>
        <v>324</v>
      </c>
      <c r="CD72" s="6">
        <f t="shared" ref="CD72" si="172">SUM(AH476:AH482)</f>
        <v>76</v>
      </c>
      <c r="CE72" s="6">
        <f t="shared" ref="CE72" si="173">SUM(AI476:AI482)</f>
        <v>616</v>
      </c>
      <c r="CF72" s="6">
        <f t="shared" ref="CF72" si="174">SUM(AJ476:AJ482)</f>
        <v>0</v>
      </c>
      <c r="CG72" s="10">
        <f t="shared" ref="CG72" si="175">SUM(AK476:AK482)</f>
        <v>0</v>
      </c>
      <c r="CH72" s="6">
        <f t="shared" ref="CH72" si="176">SUM(AL476:AL482)</f>
        <v>2609</v>
      </c>
      <c r="CI72" s="6">
        <f t="shared" ref="CI72" si="177">SUM(AM476:AM482)</f>
        <v>4471</v>
      </c>
      <c r="CJ72" s="6">
        <f t="shared" ref="CJ72" si="178">SUM(AN476:AN482)</f>
        <v>863</v>
      </c>
      <c r="CK72" s="6">
        <f t="shared" ref="CK72" si="179">SUM(AO476:AO482)</f>
        <v>0</v>
      </c>
      <c r="CL72" s="6">
        <f t="shared" ref="CL72" si="180">SUM(AP476:AP482)</f>
        <v>0</v>
      </c>
      <c r="CM72" s="6">
        <f t="shared" ref="CM72" si="181">SUM(AQ476:AQ482)</f>
        <v>0</v>
      </c>
      <c r="CN72" s="6">
        <f t="shared" ref="CN72" si="182">SUM(AR476:AR482)</f>
        <v>700</v>
      </c>
      <c r="CO72" s="6">
        <f t="shared" ref="CO72" si="183">SUM(AS476:AS482)</f>
        <v>0</v>
      </c>
      <c r="CP72" s="6">
        <f t="shared" ref="CP72" si="184">SUM(AT476:AT482)</f>
        <v>1124</v>
      </c>
    </row>
    <row r="73" spans="2:94" x14ac:dyDescent="0.3">
      <c r="B73" s="69">
        <v>41920</v>
      </c>
      <c r="C73" s="6">
        <v>59</v>
      </c>
      <c r="D73" s="6">
        <v>13</v>
      </c>
      <c r="E73" s="6">
        <v>10</v>
      </c>
      <c r="F73" s="6">
        <v>7</v>
      </c>
      <c r="G73" s="17">
        <v>0.53846153846153844</v>
      </c>
      <c r="H73" s="50">
        <v>1.3728632478632479E-3</v>
      </c>
      <c r="I73" s="56">
        <v>0.15384615384615399</v>
      </c>
      <c r="J73" s="55">
        <v>6</v>
      </c>
      <c r="K73" s="8">
        <v>3</v>
      </c>
      <c r="L73" s="8">
        <v>3</v>
      </c>
      <c r="M73" s="8">
        <v>4</v>
      </c>
      <c r="N73" s="84">
        <v>2</v>
      </c>
      <c r="O73" s="10"/>
      <c r="P73" s="55">
        <v>5</v>
      </c>
      <c r="Q73" s="6">
        <v>0</v>
      </c>
      <c r="R73" s="6">
        <v>6</v>
      </c>
      <c r="S73" s="6"/>
      <c r="T73" s="6"/>
      <c r="U73" s="6"/>
      <c r="V73" s="6">
        <v>0</v>
      </c>
      <c r="W73" s="6">
        <v>0</v>
      </c>
      <c r="X73" s="72">
        <v>0</v>
      </c>
      <c r="Y73" s="6">
        <v>88</v>
      </c>
      <c r="Z73" s="6">
        <v>20</v>
      </c>
      <c r="AA73" s="6">
        <v>20</v>
      </c>
      <c r="AB73" s="6">
        <v>5</v>
      </c>
      <c r="AC73" s="17">
        <v>0.25</v>
      </c>
      <c r="AD73" s="50">
        <v>1.3466435185185185E-3</v>
      </c>
      <c r="AE73" s="56">
        <v>0</v>
      </c>
      <c r="AF73" s="55">
        <v>7</v>
      </c>
      <c r="AG73" s="8">
        <v>8</v>
      </c>
      <c r="AH73" s="8">
        <v>4</v>
      </c>
      <c r="AI73" s="8">
        <v>11</v>
      </c>
      <c r="AJ73" s="84">
        <v>0</v>
      </c>
      <c r="AK73" s="10"/>
      <c r="AL73" s="55">
        <v>10</v>
      </c>
      <c r="AM73" s="6">
        <v>2</v>
      </c>
      <c r="AN73" s="6">
        <v>7</v>
      </c>
      <c r="AO73" s="6"/>
      <c r="AP73" s="6"/>
      <c r="AQ73" s="6"/>
      <c r="AR73" s="6">
        <v>0</v>
      </c>
      <c r="AS73" s="6">
        <v>0</v>
      </c>
      <c r="AT73" s="72">
        <v>1</v>
      </c>
      <c r="AX73" s="5">
        <v>42330</v>
      </c>
      <c r="AY73" s="6">
        <f>SUM(C483:C489)</f>
        <v>1567</v>
      </c>
      <c r="AZ73" s="6">
        <f>SUM(D483:D489)</f>
        <v>384</v>
      </c>
      <c r="BA73" s="6">
        <f>SUM(E483:E489)</f>
        <v>367</v>
      </c>
      <c r="BB73" s="6">
        <f>SUM(F483:F489)</f>
        <v>114</v>
      </c>
      <c r="BC73" s="17">
        <f t="shared" si="119"/>
        <v>0.296875</v>
      </c>
      <c r="BD73" s="6">
        <f>AVERAGE(H483:H489)</f>
        <v>2.2599116454510744E-3</v>
      </c>
      <c r="BE73" s="6">
        <f>AVERAGE(I483:I489)</f>
        <v>0.12817010650557142</v>
      </c>
      <c r="BF73" s="6">
        <f t="shared" ref="BF73:BT73" si="185">SUM(J483:J489)</f>
        <v>112</v>
      </c>
      <c r="BG73" s="6">
        <f t="shared" si="185"/>
        <v>151</v>
      </c>
      <c r="BH73" s="6">
        <f t="shared" si="185"/>
        <v>106</v>
      </c>
      <c r="BI73" s="6">
        <f t="shared" si="185"/>
        <v>130</v>
      </c>
      <c r="BJ73" s="6">
        <f t="shared" si="185"/>
        <v>0</v>
      </c>
      <c r="BK73" s="10">
        <f t="shared" si="185"/>
        <v>0</v>
      </c>
      <c r="BL73" s="6">
        <f t="shared" si="185"/>
        <v>186</v>
      </c>
      <c r="BM73" s="6">
        <f t="shared" si="185"/>
        <v>270</v>
      </c>
      <c r="BN73" s="6">
        <f t="shared" si="185"/>
        <v>110</v>
      </c>
      <c r="BO73" s="6">
        <f t="shared" si="185"/>
        <v>0</v>
      </c>
      <c r="BP73" s="6">
        <f t="shared" si="185"/>
        <v>0</v>
      </c>
      <c r="BQ73" s="6">
        <f t="shared" si="185"/>
        <v>0</v>
      </c>
      <c r="BR73" s="6">
        <f t="shared" si="185"/>
        <v>0</v>
      </c>
      <c r="BS73" s="6">
        <f t="shared" si="185"/>
        <v>22</v>
      </c>
      <c r="BT73" s="6">
        <f t="shared" si="185"/>
        <v>172</v>
      </c>
      <c r="BU73" s="6">
        <f>SUM(Y483:Y489)</f>
        <v>6974</v>
      </c>
      <c r="BV73" s="6">
        <f>SUM(Z483:Z489)</f>
        <v>5381</v>
      </c>
      <c r="BW73" s="6">
        <f>SUM(AA483:AA489)</f>
        <v>5228</v>
      </c>
      <c r="BX73" s="6">
        <f>SUM(AB483:AB489)</f>
        <v>747</v>
      </c>
      <c r="BY73" s="17">
        <f t="shared" si="121"/>
        <v>0.13882178033822709</v>
      </c>
      <c r="BZ73" s="6">
        <f>AVERAGE(AD483:AD489)</f>
        <v>1.8486316407913898E-4</v>
      </c>
      <c r="CA73" s="6">
        <f>AVERAGE(AE483:AE489)</f>
        <v>0.39737731899971429</v>
      </c>
      <c r="CB73" s="6">
        <f t="shared" ref="CB73" si="186">SUM(AF483:AF489)</f>
        <v>84</v>
      </c>
      <c r="CC73" s="6">
        <f t="shared" ref="CC73" si="187">SUM(AG483:AG489)</f>
        <v>315</v>
      </c>
      <c r="CD73" s="6">
        <f t="shared" ref="CD73" si="188">SUM(AH483:AH489)</f>
        <v>64</v>
      </c>
      <c r="CE73" s="6">
        <f t="shared" ref="CE73" si="189">SUM(AI483:AI489)</f>
        <v>614</v>
      </c>
      <c r="CF73" s="6">
        <f t="shared" ref="CF73" si="190">SUM(AJ483:AJ489)</f>
        <v>0</v>
      </c>
      <c r="CG73" s="10">
        <f t="shared" ref="CG73" si="191">SUM(AK483:AK489)</f>
        <v>0</v>
      </c>
      <c r="CH73" s="6">
        <f t="shared" ref="CH73" si="192">SUM(AL483:AL489)</f>
        <v>2579</v>
      </c>
      <c r="CI73" s="6">
        <f t="shared" ref="CI73" si="193">SUM(AM483:AM489)</f>
        <v>4227</v>
      </c>
      <c r="CJ73" s="6">
        <f t="shared" ref="CJ73" si="194">SUM(AN483:AN489)</f>
        <v>963</v>
      </c>
      <c r="CK73" s="6">
        <f t="shared" ref="CK73" si="195">SUM(AO483:AO489)</f>
        <v>0</v>
      </c>
      <c r="CL73" s="6">
        <f t="shared" ref="CL73" si="196">SUM(AP483:AP489)</f>
        <v>0</v>
      </c>
      <c r="CM73" s="6">
        <f t="shared" ref="CM73" si="197">SUM(AQ483:AQ489)</f>
        <v>0</v>
      </c>
      <c r="CN73" s="6">
        <f t="shared" ref="CN73" si="198">SUM(AR483:AR489)</f>
        <v>572</v>
      </c>
      <c r="CO73" s="6">
        <f t="shared" ref="CO73" si="199">SUM(AS483:AS489)</f>
        <v>0</v>
      </c>
      <c r="CP73" s="6">
        <f t="shared" ref="CP73" si="200">SUM(AT483:AT489)</f>
        <v>1121</v>
      </c>
    </row>
    <row r="74" spans="2:94" x14ac:dyDescent="0.3">
      <c r="B74" s="69">
        <v>41921</v>
      </c>
      <c r="C74" s="6">
        <v>119</v>
      </c>
      <c r="D74" s="6">
        <v>20</v>
      </c>
      <c r="E74" s="6">
        <v>19</v>
      </c>
      <c r="F74" s="6">
        <v>4</v>
      </c>
      <c r="G74" s="17">
        <v>0.2</v>
      </c>
      <c r="H74" s="50">
        <v>9.6064814814814819E-4</v>
      </c>
      <c r="I74" s="56">
        <v>0.15</v>
      </c>
      <c r="J74" s="55">
        <v>7</v>
      </c>
      <c r="K74" s="8">
        <v>8</v>
      </c>
      <c r="L74" s="8">
        <v>5</v>
      </c>
      <c r="M74" s="8">
        <v>8</v>
      </c>
      <c r="N74" s="84">
        <v>2</v>
      </c>
      <c r="O74" s="10"/>
      <c r="P74" s="55">
        <v>14</v>
      </c>
      <c r="Q74" s="6">
        <v>1</v>
      </c>
      <c r="R74" s="6">
        <v>4</v>
      </c>
      <c r="S74" s="6"/>
      <c r="T74" s="6"/>
      <c r="U74" s="6"/>
      <c r="V74" s="6">
        <v>0</v>
      </c>
      <c r="W74" s="6">
        <v>0</v>
      </c>
      <c r="X74" s="72">
        <v>0</v>
      </c>
      <c r="Y74" s="6">
        <v>126</v>
      </c>
      <c r="Z74" s="6">
        <v>33</v>
      </c>
      <c r="AA74" s="6">
        <v>30</v>
      </c>
      <c r="AB74" s="6">
        <v>6</v>
      </c>
      <c r="AC74" s="17">
        <v>0.18181818181818182</v>
      </c>
      <c r="AD74" s="50">
        <v>1.1044472502805835E-3</v>
      </c>
      <c r="AE74" s="56">
        <v>6.0606060606060601E-2</v>
      </c>
      <c r="AF74" s="55">
        <v>8</v>
      </c>
      <c r="AG74" s="8">
        <v>12</v>
      </c>
      <c r="AH74" s="8">
        <v>6</v>
      </c>
      <c r="AI74" s="8">
        <v>10</v>
      </c>
      <c r="AJ74" s="84">
        <v>0</v>
      </c>
      <c r="AK74" s="10"/>
      <c r="AL74" s="55">
        <v>13</v>
      </c>
      <c r="AM74" s="6">
        <v>1</v>
      </c>
      <c r="AN74" s="6">
        <v>10</v>
      </c>
      <c r="AO74" s="6"/>
      <c r="AP74" s="6"/>
      <c r="AQ74" s="6"/>
      <c r="AR74" s="6">
        <v>4</v>
      </c>
      <c r="AS74" s="6">
        <v>0</v>
      </c>
      <c r="AT74" s="72">
        <v>2</v>
      </c>
      <c r="AX74" s="5">
        <v>42337</v>
      </c>
      <c r="AY74" s="6">
        <f>SUM(C490:C496)</f>
        <v>458</v>
      </c>
      <c r="AZ74" s="6">
        <f>SUM(D490:D496)</f>
        <v>112</v>
      </c>
      <c r="BA74" s="6">
        <f>SUM(E490:E496)</f>
        <v>107</v>
      </c>
      <c r="BB74" s="6">
        <f>SUM(F490:F496)</f>
        <v>33</v>
      </c>
      <c r="BC74" s="17">
        <f t="shared" si="119"/>
        <v>0.29464285714285715</v>
      </c>
      <c r="BD74" s="6">
        <f>AVERAGE(H490:H496)</f>
        <v>2.3212448559670781E-3</v>
      </c>
      <c r="BE74" s="6">
        <f>AVERAGE(I490:I496)</f>
        <v>0.1125</v>
      </c>
      <c r="BF74" s="6">
        <f t="shared" ref="BF74:BT74" si="201">SUM(J490:J496)</f>
        <v>27</v>
      </c>
      <c r="BG74" s="6">
        <f t="shared" si="201"/>
        <v>48</v>
      </c>
      <c r="BH74" s="6">
        <f t="shared" si="201"/>
        <v>29</v>
      </c>
      <c r="BI74" s="6">
        <f t="shared" si="201"/>
        <v>36</v>
      </c>
      <c r="BJ74" s="6">
        <f t="shared" si="201"/>
        <v>0</v>
      </c>
      <c r="BK74" s="10">
        <f t="shared" si="201"/>
        <v>0</v>
      </c>
      <c r="BL74" s="6">
        <f t="shared" si="201"/>
        <v>63</v>
      </c>
      <c r="BM74" s="6">
        <f t="shared" si="201"/>
        <v>84</v>
      </c>
      <c r="BN74" s="6">
        <f t="shared" si="201"/>
        <v>24</v>
      </c>
      <c r="BO74" s="6">
        <f t="shared" si="201"/>
        <v>0</v>
      </c>
      <c r="BP74" s="6">
        <f t="shared" si="201"/>
        <v>0</v>
      </c>
      <c r="BQ74" s="6">
        <f t="shared" si="201"/>
        <v>0</v>
      </c>
      <c r="BR74" s="6">
        <f t="shared" si="201"/>
        <v>0</v>
      </c>
      <c r="BS74" s="6">
        <f t="shared" si="201"/>
        <v>5</v>
      </c>
      <c r="BT74" s="6">
        <f t="shared" si="201"/>
        <v>47</v>
      </c>
      <c r="BU74" s="6">
        <f>SUM(Y490:Y496)</f>
        <v>1671</v>
      </c>
      <c r="BV74" s="6">
        <f>SUM(Z490:Z496)</f>
        <v>1321</v>
      </c>
      <c r="BW74" s="6">
        <f>SUM(AA490:AA496)</f>
        <v>1277</v>
      </c>
      <c r="BX74" s="6">
        <f>SUM(AB490:AB496)</f>
        <v>191</v>
      </c>
      <c r="BY74" s="17">
        <f t="shared" si="121"/>
        <v>0.14458743376230129</v>
      </c>
      <c r="BZ74" s="6">
        <f>AVERAGE(AD490:AD496)</f>
        <v>2.2335132595832839E-4</v>
      </c>
      <c r="CA74" s="6">
        <f>AVERAGE(AE490:AE496)</f>
        <v>0.37847852389549996</v>
      </c>
      <c r="CB74" s="6">
        <f t="shared" ref="CB74" si="202">SUM(AF490:AF496)</f>
        <v>17</v>
      </c>
      <c r="CC74" s="6">
        <f t="shared" ref="CC74" si="203">SUM(AG490:AG496)</f>
        <v>77</v>
      </c>
      <c r="CD74" s="6">
        <f t="shared" ref="CD74" si="204">SUM(AH490:AH496)</f>
        <v>16</v>
      </c>
      <c r="CE74" s="6">
        <f t="shared" ref="CE74" si="205">SUM(AI490:AI496)</f>
        <v>151</v>
      </c>
      <c r="CF74" s="6">
        <f t="shared" ref="CF74" si="206">SUM(AJ490:AJ496)</f>
        <v>0</v>
      </c>
      <c r="CG74" s="10">
        <f t="shared" ref="CG74" si="207">SUM(AK490:AK496)</f>
        <v>0</v>
      </c>
      <c r="CH74" s="6">
        <f t="shared" ref="CH74" si="208">SUM(AL490:AL496)</f>
        <v>648</v>
      </c>
      <c r="CI74" s="6">
        <f t="shared" ref="CI74" si="209">SUM(AM490:AM496)</f>
        <v>1083</v>
      </c>
      <c r="CJ74" s="6">
        <f t="shared" ref="CJ74" si="210">SUM(AN490:AN496)</f>
        <v>179</v>
      </c>
      <c r="CK74" s="6">
        <f t="shared" ref="CK74" si="211">SUM(AO490:AO496)</f>
        <v>0</v>
      </c>
      <c r="CL74" s="6">
        <f t="shared" ref="CL74" si="212">SUM(AP490:AP496)</f>
        <v>0</v>
      </c>
      <c r="CM74" s="6">
        <f t="shared" ref="CM74" si="213">SUM(AQ490:AQ496)</f>
        <v>0</v>
      </c>
      <c r="CN74" s="6">
        <f t="shared" ref="CN74" si="214">SUM(AR490:AR496)</f>
        <v>147</v>
      </c>
      <c r="CO74" s="6">
        <f t="shared" ref="CO74" si="215">SUM(AS490:AS496)</f>
        <v>0</v>
      </c>
      <c r="CP74" s="6">
        <f t="shared" ref="CP74" si="216">SUM(AT490:AT496)</f>
        <v>269</v>
      </c>
    </row>
    <row r="75" spans="2:94" x14ac:dyDescent="0.3">
      <c r="B75" s="69">
        <v>41922</v>
      </c>
      <c r="C75" s="6">
        <v>129</v>
      </c>
      <c r="D75" s="6">
        <v>28</v>
      </c>
      <c r="E75" s="6">
        <v>24</v>
      </c>
      <c r="F75" s="6">
        <v>11</v>
      </c>
      <c r="G75" s="17">
        <v>0.39285714285714285</v>
      </c>
      <c r="H75" s="50">
        <v>3.1522817460317458E-3</v>
      </c>
      <c r="I75" s="56">
        <v>0.28571428571428598</v>
      </c>
      <c r="J75" s="55">
        <v>11</v>
      </c>
      <c r="K75" s="8">
        <v>10</v>
      </c>
      <c r="L75" s="8">
        <v>10</v>
      </c>
      <c r="M75" s="8">
        <v>9</v>
      </c>
      <c r="N75" s="84">
        <v>3</v>
      </c>
      <c r="O75" s="10"/>
      <c r="P75" s="55">
        <v>20</v>
      </c>
      <c r="Q75" s="6">
        <v>0</v>
      </c>
      <c r="R75" s="6">
        <v>5</v>
      </c>
      <c r="S75" s="6"/>
      <c r="T75" s="6"/>
      <c r="U75" s="6"/>
      <c r="V75" s="6">
        <v>0</v>
      </c>
      <c r="W75" s="6">
        <v>0</v>
      </c>
      <c r="X75" s="72">
        <v>1</v>
      </c>
      <c r="Y75" s="6">
        <v>68</v>
      </c>
      <c r="Z75" s="6">
        <v>16</v>
      </c>
      <c r="AA75" s="6">
        <v>14</v>
      </c>
      <c r="AB75" s="6">
        <v>5</v>
      </c>
      <c r="AC75" s="17">
        <v>0.3125</v>
      </c>
      <c r="AD75" s="50">
        <v>1.7035590277777778E-3</v>
      </c>
      <c r="AE75" s="56">
        <v>0.125</v>
      </c>
      <c r="AF75" s="55">
        <v>3</v>
      </c>
      <c r="AG75" s="8">
        <v>7</v>
      </c>
      <c r="AH75" s="8">
        <v>2</v>
      </c>
      <c r="AI75" s="8">
        <v>6</v>
      </c>
      <c r="AJ75" s="84">
        <v>0</v>
      </c>
      <c r="AK75" s="10"/>
      <c r="AL75" s="55">
        <v>4</v>
      </c>
      <c r="AM75" s="6">
        <v>4</v>
      </c>
      <c r="AN75" s="6">
        <v>5</v>
      </c>
      <c r="AO75" s="6"/>
      <c r="AP75" s="6"/>
      <c r="AQ75" s="6"/>
      <c r="AR75" s="6">
        <v>1</v>
      </c>
      <c r="AS75" s="6">
        <v>0</v>
      </c>
      <c r="AT75" s="72">
        <v>0</v>
      </c>
      <c r="AX75" s="5">
        <v>42344</v>
      </c>
      <c r="AY75" s="6">
        <f>SUM(C497:C503)</f>
        <v>0</v>
      </c>
      <c r="AZ75" s="6">
        <f>SUM(D497:D503)</f>
        <v>0</v>
      </c>
      <c r="BA75" s="6">
        <f>SUM(E497:E503)</f>
        <v>0</v>
      </c>
      <c r="BB75" s="6">
        <f>SUM(F497:F503)</f>
        <v>0</v>
      </c>
      <c r="BC75" s="17">
        <f t="shared" si="119"/>
        <v>0</v>
      </c>
      <c r="BD75" s="6" t="e">
        <f>AVERAGE(H497:H503)</f>
        <v>#DIV/0!</v>
      </c>
      <c r="BE75" s="6" t="e">
        <f>AVERAGE(I497:I503)</f>
        <v>#DIV/0!</v>
      </c>
      <c r="BF75" s="6">
        <f t="shared" ref="BF75:BT75" si="217">SUM(J497:J503)</f>
        <v>0</v>
      </c>
      <c r="BG75" s="6">
        <f t="shared" si="217"/>
        <v>0</v>
      </c>
      <c r="BH75" s="6">
        <f t="shared" si="217"/>
        <v>0</v>
      </c>
      <c r="BI75" s="6">
        <f t="shared" si="217"/>
        <v>0</v>
      </c>
      <c r="BJ75" s="6">
        <f t="shared" si="217"/>
        <v>0</v>
      </c>
      <c r="BK75" s="10">
        <f t="shared" si="217"/>
        <v>0</v>
      </c>
      <c r="BL75" s="6">
        <f t="shared" si="217"/>
        <v>0</v>
      </c>
      <c r="BM75" s="6">
        <f t="shared" si="217"/>
        <v>0</v>
      </c>
      <c r="BN75" s="6">
        <f t="shared" si="217"/>
        <v>0</v>
      </c>
      <c r="BO75" s="6">
        <f t="shared" si="217"/>
        <v>0</v>
      </c>
      <c r="BP75" s="6">
        <f t="shared" si="217"/>
        <v>0</v>
      </c>
      <c r="BQ75" s="6">
        <f t="shared" si="217"/>
        <v>0</v>
      </c>
      <c r="BR75" s="6">
        <f t="shared" si="217"/>
        <v>0</v>
      </c>
      <c r="BS75" s="6">
        <f t="shared" si="217"/>
        <v>0</v>
      </c>
      <c r="BT75" s="6">
        <f t="shared" si="217"/>
        <v>0</v>
      </c>
      <c r="BU75" s="6">
        <f>SUM(Y497:Y503)</f>
        <v>0</v>
      </c>
      <c r="BV75" s="6">
        <f>SUM(Z497:Z503)</f>
        <v>0</v>
      </c>
      <c r="BW75" s="6">
        <f>SUM(AA497:AA503)</f>
        <v>0</v>
      </c>
      <c r="BX75" s="6">
        <f>SUM(AB497:AB503)</f>
        <v>0</v>
      </c>
      <c r="BY75" s="17">
        <f t="shared" si="121"/>
        <v>0</v>
      </c>
      <c r="BZ75" s="6" t="e">
        <f>AVERAGE(AD497:AD503)</f>
        <v>#DIV/0!</v>
      </c>
      <c r="CA75" s="6" t="e">
        <f>AVERAGE(AE497:AE503)</f>
        <v>#DIV/0!</v>
      </c>
      <c r="CB75" s="6">
        <f t="shared" ref="CB75" si="218">SUM(AF497:AF503)</f>
        <v>0</v>
      </c>
      <c r="CC75" s="6">
        <f t="shared" ref="CC75" si="219">SUM(AG497:AG503)</f>
        <v>0</v>
      </c>
      <c r="CD75" s="6">
        <f t="shared" ref="CD75" si="220">SUM(AH497:AH503)</f>
        <v>0</v>
      </c>
      <c r="CE75" s="6">
        <f t="shared" ref="CE75" si="221">SUM(AI497:AI503)</f>
        <v>0</v>
      </c>
      <c r="CF75" s="6">
        <f t="shared" ref="CF75" si="222">SUM(AJ497:AJ503)</f>
        <v>0</v>
      </c>
      <c r="CG75" s="10">
        <f t="shared" ref="CG75" si="223">SUM(AK497:AK503)</f>
        <v>0</v>
      </c>
      <c r="CH75" s="6">
        <f t="shared" ref="CH75" si="224">SUM(AL497:AL503)</f>
        <v>0</v>
      </c>
      <c r="CI75" s="6">
        <f t="shared" ref="CI75" si="225">SUM(AM497:AM503)</f>
        <v>0</v>
      </c>
      <c r="CJ75" s="6">
        <f t="shared" ref="CJ75" si="226">SUM(AN497:AN503)</f>
        <v>0</v>
      </c>
      <c r="CK75" s="6">
        <f t="shared" ref="CK75" si="227">SUM(AO497:AO503)</f>
        <v>0</v>
      </c>
      <c r="CL75" s="6">
        <f t="shared" ref="CL75" si="228">SUM(AP497:AP503)</f>
        <v>0</v>
      </c>
      <c r="CM75" s="6">
        <f t="shared" ref="CM75" si="229">SUM(AQ497:AQ503)</f>
        <v>0</v>
      </c>
      <c r="CN75" s="6">
        <f t="shared" ref="CN75" si="230">SUM(AR497:AR503)</f>
        <v>0</v>
      </c>
      <c r="CO75" s="6">
        <f t="shared" ref="CO75" si="231">SUM(AS497:AS503)</f>
        <v>0</v>
      </c>
      <c r="CP75" s="6">
        <f t="shared" ref="CP75" si="232">SUM(AT497:AT503)</f>
        <v>0</v>
      </c>
    </row>
    <row r="76" spans="2:94" ht="16.2" thickBot="1" x14ac:dyDescent="0.35">
      <c r="B76" s="70">
        <v>41923</v>
      </c>
      <c r="C76" s="31">
        <v>42</v>
      </c>
      <c r="D76" s="31">
        <v>12</v>
      </c>
      <c r="E76" s="31">
        <v>10</v>
      </c>
      <c r="F76" s="31">
        <v>5</v>
      </c>
      <c r="G76" s="29">
        <v>0.41666666666666669</v>
      </c>
      <c r="H76" s="58">
        <v>1.1574074074074073E-3</v>
      </c>
      <c r="I76" s="59">
        <v>0.16666666666666699</v>
      </c>
      <c r="J76" s="57">
        <v>5</v>
      </c>
      <c r="K76" s="35">
        <v>5</v>
      </c>
      <c r="L76" s="35">
        <v>3</v>
      </c>
      <c r="M76" s="35">
        <v>4</v>
      </c>
      <c r="N76" s="85">
        <v>2</v>
      </c>
      <c r="O76" s="34"/>
      <c r="P76" s="57">
        <v>6</v>
      </c>
      <c r="Q76" s="31">
        <v>2</v>
      </c>
      <c r="R76" s="31">
        <v>2</v>
      </c>
      <c r="S76" s="31"/>
      <c r="T76" s="31"/>
      <c r="U76" s="31"/>
      <c r="V76" s="31">
        <v>0</v>
      </c>
      <c r="W76" s="31">
        <v>0</v>
      </c>
      <c r="X76" s="74">
        <v>0</v>
      </c>
      <c r="Y76" s="31">
        <v>9</v>
      </c>
      <c r="Z76" s="31">
        <v>5</v>
      </c>
      <c r="AA76" s="31">
        <v>5</v>
      </c>
      <c r="AB76" s="31">
        <v>1</v>
      </c>
      <c r="AC76" s="29">
        <v>0.2</v>
      </c>
      <c r="AD76" s="58">
        <v>1.25E-4</v>
      </c>
      <c r="AE76" s="59">
        <v>0.2</v>
      </c>
      <c r="AF76" s="57">
        <v>1</v>
      </c>
      <c r="AG76" s="35">
        <v>0</v>
      </c>
      <c r="AH76" s="35">
        <v>0</v>
      </c>
      <c r="AI76" s="35">
        <v>0</v>
      </c>
      <c r="AJ76" s="85">
        <v>0</v>
      </c>
      <c r="AK76" s="34"/>
      <c r="AL76" s="57">
        <v>2</v>
      </c>
      <c r="AM76" s="31">
        <v>1</v>
      </c>
      <c r="AN76" s="31">
        <v>1</v>
      </c>
      <c r="AO76" s="31"/>
      <c r="AP76" s="31"/>
      <c r="AQ76" s="31"/>
      <c r="AR76" s="31">
        <v>0</v>
      </c>
      <c r="AS76" s="31">
        <v>0</v>
      </c>
      <c r="AT76" s="74">
        <v>1</v>
      </c>
      <c r="AX76" s="5">
        <v>42351</v>
      </c>
      <c r="AY76" s="6">
        <f>SUM(C504:C510)</f>
        <v>0</v>
      </c>
      <c r="AZ76" s="6">
        <f>SUM(D504:D510)</f>
        <v>0</v>
      </c>
      <c r="BA76" s="6">
        <f>SUM(E504:E510)</f>
        <v>0</v>
      </c>
      <c r="BB76" s="6">
        <f>SUM(F504:F510)</f>
        <v>0</v>
      </c>
      <c r="BC76" s="17">
        <f t="shared" si="119"/>
        <v>0</v>
      </c>
      <c r="BD76" s="6" t="e">
        <f>AVERAGE(H504:H510)</f>
        <v>#DIV/0!</v>
      </c>
      <c r="BE76" s="6" t="e">
        <f>AVERAGE(I504:I510)</f>
        <v>#DIV/0!</v>
      </c>
      <c r="BF76" s="6">
        <f t="shared" ref="BF76:BT76" si="233">SUM(J504:J510)</f>
        <v>0</v>
      </c>
      <c r="BG76" s="6">
        <f t="shared" si="233"/>
        <v>0</v>
      </c>
      <c r="BH76" s="6">
        <f t="shared" si="233"/>
        <v>0</v>
      </c>
      <c r="BI76" s="6">
        <f t="shared" si="233"/>
        <v>0</v>
      </c>
      <c r="BJ76" s="6">
        <f t="shared" si="233"/>
        <v>0</v>
      </c>
      <c r="BK76" s="10">
        <f t="shared" si="233"/>
        <v>0</v>
      </c>
      <c r="BL76" s="6">
        <f t="shared" si="233"/>
        <v>0</v>
      </c>
      <c r="BM76" s="6">
        <f t="shared" si="233"/>
        <v>0</v>
      </c>
      <c r="BN76" s="6">
        <f t="shared" si="233"/>
        <v>0</v>
      </c>
      <c r="BO76" s="6">
        <f t="shared" si="233"/>
        <v>0</v>
      </c>
      <c r="BP76" s="6">
        <f t="shared" si="233"/>
        <v>0</v>
      </c>
      <c r="BQ76" s="6">
        <f t="shared" si="233"/>
        <v>0</v>
      </c>
      <c r="BR76" s="6">
        <f t="shared" si="233"/>
        <v>0</v>
      </c>
      <c r="BS76" s="6">
        <f t="shared" si="233"/>
        <v>0</v>
      </c>
      <c r="BT76" s="6">
        <f t="shared" si="233"/>
        <v>0</v>
      </c>
      <c r="BU76" s="6">
        <f>SUM(Y504:Y510)</f>
        <v>0</v>
      </c>
      <c r="BV76" s="6">
        <f>SUM(Z504:Z510)</f>
        <v>0</v>
      </c>
      <c r="BW76" s="6">
        <f>SUM(AA504:AA510)</f>
        <v>0</v>
      </c>
      <c r="BX76" s="6">
        <f>SUM(AB504:AB510)</f>
        <v>0</v>
      </c>
      <c r="BY76" s="17">
        <f t="shared" si="121"/>
        <v>0</v>
      </c>
      <c r="BZ76" s="6" t="e">
        <f>AVERAGE(AD504:AD510)</f>
        <v>#DIV/0!</v>
      </c>
      <c r="CA76" s="6" t="e">
        <f>AVERAGE(AE504:AE510)</f>
        <v>#DIV/0!</v>
      </c>
      <c r="CB76" s="6">
        <f t="shared" ref="CB76" si="234">SUM(AF504:AF510)</f>
        <v>0</v>
      </c>
      <c r="CC76" s="6">
        <f t="shared" ref="CC76" si="235">SUM(AG504:AG510)</f>
        <v>0</v>
      </c>
      <c r="CD76" s="6">
        <f t="shared" ref="CD76" si="236">SUM(AH504:AH510)</f>
        <v>0</v>
      </c>
      <c r="CE76" s="6">
        <f t="shared" ref="CE76" si="237">SUM(AI504:AI510)</f>
        <v>0</v>
      </c>
      <c r="CF76" s="6">
        <f t="shared" ref="CF76" si="238">SUM(AJ504:AJ510)</f>
        <v>0</v>
      </c>
      <c r="CG76" s="10">
        <f t="shared" ref="CG76" si="239">SUM(AK504:AK510)</f>
        <v>0</v>
      </c>
      <c r="CH76" s="6">
        <f t="shared" ref="CH76" si="240">SUM(AL504:AL510)</f>
        <v>0</v>
      </c>
      <c r="CI76" s="6">
        <f t="shared" ref="CI76" si="241">SUM(AM504:AM510)</f>
        <v>0</v>
      </c>
      <c r="CJ76" s="6">
        <f t="shared" ref="CJ76" si="242">SUM(AN504:AN510)</f>
        <v>0</v>
      </c>
      <c r="CK76" s="6">
        <f t="shared" ref="CK76" si="243">SUM(AO504:AO510)</f>
        <v>0</v>
      </c>
      <c r="CL76" s="6">
        <f t="shared" ref="CL76" si="244">SUM(AP504:AP510)</f>
        <v>0</v>
      </c>
      <c r="CM76" s="6">
        <f t="shared" ref="CM76" si="245">SUM(AQ504:AQ510)</f>
        <v>0</v>
      </c>
      <c r="CN76" s="6">
        <f t="shared" ref="CN76" si="246">SUM(AR504:AR510)</f>
        <v>0</v>
      </c>
      <c r="CO76" s="6">
        <f t="shared" ref="CO76" si="247">SUM(AS504:AS510)</f>
        <v>0</v>
      </c>
      <c r="CP76" s="6">
        <f t="shared" ref="CP76" si="248">SUM(AT504:AT510)</f>
        <v>0</v>
      </c>
    </row>
    <row r="77" spans="2:94" x14ac:dyDescent="0.3">
      <c r="B77" s="66">
        <v>41924</v>
      </c>
      <c r="C77" s="53">
        <v>20</v>
      </c>
      <c r="D77" s="53">
        <v>8</v>
      </c>
      <c r="E77" s="53">
        <v>8</v>
      </c>
      <c r="F77" s="53">
        <v>3</v>
      </c>
      <c r="G77" s="54">
        <v>0.375</v>
      </c>
      <c r="H77" s="67">
        <v>2.0905671296296297E-3</v>
      </c>
      <c r="I77" s="68">
        <v>0.375</v>
      </c>
      <c r="J77" s="52">
        <v>1</v>
      </c>
      <c r="K77" s="73">
        <v>3</v>
      </c>
      <c r="L77" s="73">
        <v>0</v>
      </c>
      <c r="M77" s="73">
        <v>2</v>
      </c>
      <c r="N77" s="86">
        <v>0</v>
      </c>
      <c r="O77" s="26"/>
      <c r="P77" s="52">
        <v>6</v>
      </c>
      <c r="Q77" s="53">
        <v>0</v>
      </c>
      <c r="R77" s="53">
        <v>2</v>
      </c>
      <c r="S77" s="53"/>
      <c r="T77" s="53"/>
      <c r="U77" s="53"/>
      <c r="V77" s="53">
        <v>0</v>
      </c>
      <c r="W77" s="53">
        <v>0</v>
      </c>
      <c r="X77" s="71">
        <v>0</v>
      </c>
      <c r="Y77" s="53">
        <v>47</v>
      </c>
      <c r="Z77" s="53">
        <v>12</v>
      </c>
      <c r="AA77" s="53">
        <v>12</v>
      </c>
      <c r="AB77" s="53">
        <v>1</v>
      </c>
      <c r="AC77" s="54">
        <v>8.3333333333333329E-2</v>
      </c>
      <c r="AD77" s="67">
        <v>8.2947530864197535E-4</v>
      </c>
      <c r="AE77" s="68">
        <v>8.3333333333333301E-2</v>
      </c>
      <c r="AF77" s="52">
        <v>2</v>
      </c>
      <c r="AG77" s="73">
        <v>4</v>
      </c>
      <c r="AH77" s="73">
        <v>2</v>
      </c>
      <c r="AI77" s="73">
        <v>5</v>
      </c>
      <c r="AJ77" s="86">
        <v>0</v>
      </c>
      <c r="AK77" s="26"/>
      <c r="AL77" s="52">
        <v>6</v>
      </c>
      <c r="AM77" s="53">
        <v>0</v>
      </c>
      <c r="AN77" s="53">
        <v>6</v>
      </c>
      <c r="AO77" s="53"/>
      <c r="AP77" s="53"/>
      <c r="AQ77" s="53"/>
      <c r="AR77" s="53">
        <v>0</v>
      </c>
      <c r="AS77" s="53">
        <v>0</v>
      </c>
      <c r="AT77" s="71">
        <v>0</v>
      </c>
      <c r="AX77" s="5">
        <v>42358</v>
      </c>
      <c r="AY77" s="6">
        <f>SUM(C511:C517)</f>
        <v>0</v>
      </c>
      <c r="AZ77" s="6">
        <f>SUM(D511:D517)</f>
        <v>0</v>
      </c>
      <c r="BA77" s="6">
        <f>SUM(E511:E517)</f>
        <v>0</v>
      </c>
      <c r="BB77" s="6">
        <f>SUM(F511:F517)</f>
        <v>0</v>
      </c>
      <c r="BC77" s="17">
        <f t="shared" si="119"/>
        <v>0</v>
      </c>
      <c r="BD77" s="6" t="e">
        <f>AVERAGE(H511:H517)</f>
        <v>#DIV/0!</v>
      </c>
      <c r="BE77" s="6" t="e">
        <f>AVERAGE(I511:I517)</f>
        <v>#DIV/0!</v>
      </c>
      <c r="BF77" s="6">
        <f t="shared" ref="BF77:BT77" si="249">SUM(J511:J517)</f>
        <v>0</v>
      </c>
      <c r="BG77" s="6">
        <f t="shared" si="249"/>
        <v>0</v>
      </c>
      <c r="BH77" s="6">
        <f t="shared" si="249"/>
        <v>0</v>
      </c>
      <c r="BI77" s="6">
        <f t="shared" si="249"/>
        <v>0</v>
      </c>
      <c r="BJ77" s="6">
        <f t="shared" si="249"/>
        <v>0</v>
      </c>
      <c r="BK77" s="10">
        <f t="shared" si="249"/>
        <v>0</v>
      </c>
      <c r="BL77" s="6">
        <f t="shared" si="249"/>
        <v>0</v>
      </c>
      <c r="BM77" s="6">
        <f t="shared" si="249"/>
        <v>0</v>
      </c>
      <c r="BN77" s="6">
        <f t="shared" si="249"/>
        <v>0</v>
      </c>
      <c r="BO77" s="6">
        <f t="shared" si="249"/>
        <v>0</v>
      </c>
      <c r="BP77" s="6">
        <f t="shared" si="249"/>
        <v>0</v>
      </c>
      <c r="BQ77" s="6">
        <f t="shared" si="249"/>
        <v>0</v>
      </c>
      <c r="BR77" s="6">
        <f t="shared" si="249"/>
        <v>0</v>
      </c>
      <c r="BS77" s="6">
        <f t="shared" si="249"/>
        <v>0</v>
      </c>
      <c r="BT77" s="6">
        <f t="shared" si="249"/>
        <v>0</v>
      </c>
      <c r="BU77" s="6">
        <f>SUM(Y511:Y517)</f>
        <v>0</v>
      </c>
      <c r="BV77" s="6">
        <f>SUM(Z511:Z517)</f>
        <v>0</v>
      </c>
      <c r="BW77" s="6">
        <f>SUM(AA511:AA517)</f>
        <v>0</v>
      </c>
      <c r="BX77" s="6">
        <f>SUM(AB511:AB517)</f>
        <v>0</v>
      </c>
      <c r="BY77" s="17">
        <f t="shared" si="121"/>
        <v>0</v>
      </c>
      <c r="BZ77" s="6" t="e">
        <f>AVERAGE(AD511:AD517)</f>
        <v>#DIV/0!</v>
      </c>
      <c r="CA77" s="6" t="e">
        <f>AVERAGE(AE511:AE517)</f>
        <v>#DIV/0!</v>
      </c>
      <c r="CB77" s="6">
        <f t="shared" ref="CB77" si="250">SUM(AF511:AF517)</f>
        <v>0</v>
      </c>
      <c r="CC77" s="6">
        <f t="shared" ref="CC77" si="251">SUM(AG511:AG517)</f>
        <v>0</v>
      </c>
      <c r="CD77" s="6">
        <f t="shared" ref="CD77" si="252">SUM(AH511:AH517)</f>
        <v>0</v>
      </c>
      <c r="CE77" s="6">
        <f t="shared" ref="CE77" si="253">SUM(AI511:AI517)</f>
        <v>0</v>
      </c>
      <c r="CF77" s="6">
        <f t="shared" ref="CF77" si="254">SUM(AJ511:AJ517)</f>
        <v>0</v>
      </c>
      <c r="CG77" s="10">
        <f t="shared" ref="CG77" si="255">SUM(AK511:AK517)</f>
        <v>0</v>
      </c>
      <c r="CH77" s="6">
        <f t="shared" ref="CH77" si="256">SUM(AL511:AL517)</f>
        <v>0</v>
      </c>
      <c r="CI77" s="6">
        <f t="shared" ref="CI77" si="257">SUM(AM511:AM517)</f>
        <v>0</v>
      </c>
      <c r="CJ77" s="6">
        <f t="shared" ref="CJ77" si="258">SUM(AN511:AN517)</f>
        <v>0</v>
      </c>
      <c r="CK77" s="6">
        <f t="shared" ref="CK77" si="259">SUM(AO511:AO517)</f>
        <v>0</v>
      </c>
      <c r="CL77" s="6">
        <f t="shared" ref="CL77" si="260">SUM(AP511:AP517)</f>
        <v>0</v>
      </c>
      <c r="CM77" s="6">
        <f t="shared" ref="CM77" si="261">SUM(AQ511:AQ517)</f>
        <v>0</v>
      </c>
      <c r="CN77" s="6">
        <f t="shared" ref="CN77" si="262">SUM(AR511:AR517)</f>
        <v>0</v>
      </c>
      <c r="CO77" s="6">
        <f t="shared" ref="CO77" si="263">SUM(AS511:AS517)</f>
        <v>0</v>
      </c>
      <c r="CP77" s="6">
        <f t="shared" ref="CP77" si="264">SUM(AT511:AT517)</f>
        <v>0</v>
      </c>
    </row>
    <row r="78" spans="2:94" x14ac:dyDescent="0.3">
      <c r="B78" s="69">
        <v>41925</v>
      </c>
      <c r="C78" s="6">
        <v>81</v>
      </c>
      <c r="D78" s="6">
        <v>21</v>
      </c>
      <c r="E78" s="6">
        <v>20</v>
      </c>
      <c r="F78" s="6">
        <v>4</v>
      </c>
      <c r="G78" s="17">
        <v>0.19047619047619047</v>
      </c>
      <c r="H78" s="50">
        <v>1.7124118165784833E-3</v>
      </c>
      <c r="I78" s="56">
        <v>0.28571428571428598</v>
      </c>
      <c r="J78" s="55">
        <v>5</v>
      </c>
      <c r="K78" s="8">
        <v>6</v>
      </c>
      <c r="L78" s="8">
        <v>5</v>
      </c>
      <c r="M78" s="8">
        <v>5</v>
      </c>
      <c r="N78" s="84">
        <v>1</v>
      </c>
      <c r="O78" s="10"/>
      <c r="P78" s="55">
        <v>11</v>
      </c>
      <c r="Q78" s="6">
        <v>0</v>
      </c>
      <c r="R78" s="6">
        <v>8</v>
      </c>
      <c r="S78" s="6"/>
      <c r="T78" s="6"/>
      <c r="U78" s="6"/>
      <c r="V78" s="6">
        <v>0</v>
      </c>
      <c r="W78" s="6">
        <v>1</v>
      </c>
      <c r="X78" s="72">
        <v>0</v>
      </c>
      <c r="Y78" s="6">
        <v>77</v>
      </c>
      <c r="Z78" s="6">
        <v>18</v>
      </c>
      <c r="AA78" s="6">
        <v>18</v>
      </c>
      <c r="AB78" s="6">
        <v>2</v>
      </c>
      <c r="AC78" s="17">
        <v>0.1111111111111111</v>
      </c>
      <c r="AD78" s="50">
        <v>1.9669495884773666E-3</v>
      </c>
      <c r="AE78" s="56">
        <v>0</v>
      </c>
      <c r="AF78" s="55">
        <v>5</v>
      </c>
      <c r="AG78" s="8">
        <v>9</v>
      </c>
      <c r="AH78" s="8">
        <v>5</v>
      </c>
      <c r="AI78" s="8">
        <v>9</v>
      </c>
      <c r="AJ78" s="84">
        <v>0</v>
      </c>
      <c r="AK78" s="10"/>
      <c r="AL78" s="55">
        <v>9</v>
      </c>
      <c r="AM78" s="6">
        <v>1</v>
      </c>
      <c r="AN78" s="6">
        <v>7</v>
      </c>
      <c r="AO78" s="6"/>
      <c r="AP78" s="6"/>
      <c r="AQ78" s="6"/>
      <c r="AR78" s="6">
        <v>0</v>
      </c>
      <c r="AS78" s="6">
        <v>0</v>
      </c>
      <c r="AT78" s="72">
        <v>1</v>
      </c>
      <c r="AX78" s="5">
        <v>42365</v>
      </c>
      <c r="AY78" s="3">
        <f>SUM(C518:C522)</f>
        <v>0</v>
      </c>
      <c r="AZ78" s="3">
        <f>SUM(D518:D522)</f>
        <v>0</v>
      </c>
      <c r="BA78" s="3">
        <f>SUM(E518:E522)</f>
        <v>0</v>
      </c>
      <c r="BB78" s="3">
        <f>SUM(F518:F522)</f>
        <v>0</v>
      </c>
      <c r="BC78" s="17">
        <f t="shared" si="119"/>
        <v>0</v>
      </c>
      <c r="BD78" s="3" t="e">
        <f>AVERAGE(H518:H522)</f>
        <v>#DIV/0!</v>
      </c>
      <c r="BE78" s="3" t="e">
        <f>AVERAGE(I518:I522)</f>
        <v>#DIV/0!</v>
      </c>
      <c r="BF78" s="3">
        <f t="shared" ref="BF78:BT78" si="265">SUM(J518:J522)</f>
        <v>0</v>
      </c>
      <c r="BG78" s="3">
        <f t="shared" si="265"/>
        <v>0</v>
      </c>
      <c r="BH78" s="3">
        <f t="shared" si="265"/>
        <v>0</v>
      </c>
      <c r="BI78" s="3">
        <f t="shared" si="265"/>
        <v>0</v>
      </c>
      <c r="BJ78" s="3">
        <f t="shared" si="265"/>
        <v>0</v>
      </c>
      <c r="BK78" s="10">
        <f t="shared" si="265"/>
        <v>0</v>
      </c>
      <c r="BL78" s="3">
        <f t="shared" si="265"/>
        <v>0</v>
      </c>
      <c r="BM78" s="3">
        <f t="shared" si="265"/>
        <v>0</v>
      </c>
      <c r="BN78" s="3">
        <f t="shared" si="265"/>
        <v>0</v>
      </c>
      <c r="BO78" s="3">
        <f t="shared" si="265"/>
        <v>0</v>
      </c>
      <c r="BP78" s="3">
        <f t="shared" si="265"/>
        <v>0</v>
      </c>
      <c r="BQ78" s="3">
        <f t="shared" si="265"/>
        <v>0</v>
      </c>
      <c r="BR78" s="3">
        <f t="shared" si="265"/>
        <v>0</v>
      </c>
      <c r="BS78" s="3">
        <f t="shared" si="265"/>
        <v>0</v>
      </c>
      <c r="BT78" s="3">
        <f t="shared" si="265"/>
        <v>0</v>
      </c>
      <c r="BU78" s="3">
        <f>SUM(Y518:Y522)</f>
        <v>0</v>
      </c>
      <c r="BV78" s="3">
        <f>SUM(Z518:Z522)</f>
        <v>0</v>
      </c>
      <c r="BW78" s="3">
        <f>SUM(AA518:AA522)</f>
        <v>0</v>
      </c>
      <c r="BX78" s="3">
        <f>SUM(AB518:AB522)</f>
        <v>0</v>
      </c>
      <c r="BY78" s="17">
        <f t="shared" si="121"/>
        <v>0</v>
      </c>
      <c r="BZ78" s="3" t="e">
        <f>AVERAGE(AD518:AD522)</f>
        <v>#DIV/0!</v>
      </c>
      <c r="CA78" s="3" t="e">
        <f>AVERAGE(AE518:AE522)</f>
        <v>#DIV/0!</v>
      </c>
      <c r="CB78" s="3">
        <f t="shared" ref="CB78" si="266">SUM(AF518:AF522)</f>
        <v>0</v>
      </c>
      <c r="CC78" s="3">
        <f t="shared" ref="CC78" si="267">SUM(AG518:AG522)</f>
        <v>0</v>
      </c>
      <c r="CD78" s="3">
        <f t="shared" ref="CD78" si="268">SUM(AH518:AH522)</f>
        <v>0</v>
      </c>
      <c r="CE78" s="3">
        <f t="shared" ref="CE78" si="269">SUM(AI518:AI522)</f>
        <v>0</v>
      </c>
      <c r="CF78" s="3">
        <f t="shared" ref="CF78" si="270">SUM(AJ518:AJ522)</f>
        <v>0</v>
      </c>
      <c r="CG78" s="10">
        <f t="shared" ref="CG78" si="271">SUM(AK518:AK522)</f>
        <v>0</v>
      </c>
      <c r="CH78" s="3">
        <f t="shared" ref="CH78" si="272">SUM(AL518:AL522)</f>
        <v>0</v>
      </c>
      <c r="CI78" s="3">
        <f t="shared" ref="CI78" si="273">SUM(AM518:AM522)</f>
        <v>0</v>
      </c>
      <c r="CJ78" s="3">
        <f t="shared" ref="CJ78" si="274">SUM(AN518:AN522)</f>
        <v>0</v>
      </c>
      <c r="CK78" s="3">
        <f t="shared" ref="CK78" si="275">SUM(AO518:AO522)</f>
        <v>0</v>
      </c>
      <c r="CL78" s="3">
        <f t="shared" ref="CL78" si="276">SUM(AP518:AP522)</f>
        <v>0</v>
      </c>
      <c r="CM78" s="3">
        <f t="shared" ref="CM78" si="277">SUM(AQ518:AQ522)</f>
        <v>0</v>
      </c>
      <c r="CN78" s="3">
        <f t="shared" ref="CN78" si="278">SUM(AR518:AR522)</f>
        <v>0</v>
      </c>
      <c r="CO78" s="3">
        <f t="shared" ref="CO78" si="279">SUM(AS518:AS522)</f>
        <v>0</v>
      </c>
      <c r="CP78" s="3">
        <f t="shared" ref="CP78" si="280">SUM(AT518:AT522)</f>
        <v>0</v>
      </c>
    </row>
    <row r="79" spans="2:94" x14ac:dyDescent="0.3">
      <c r="B79" s="69">
        <v>41926</v>
      </c>
      <c r="C79" s="6">
        <v>82</v>
      </c>
      <c r="D79" s="6">
        <v>21</v>
      </c>
      <c r="E79" s="6">
        <v>18</v>
      </c>
      <c r="F79" s="6">
        <v>5</v>
      </c>
      <c r="G79" s="17">
        <v>0.23809523809523808</v>
      </c>
      <c r="H79" s="50">
        <v>3.3719135802469133E-3</v>
      </c>
      <c r="I79" s="56">
        <v>0.38095238095238099</v>
      </c>
      <c r="J79" s="55">
        <v>5</v>
      </c>
      <c r="K79" s="8">
        <v>8</v>
      </c>
      <c r="L79" s="8">
        <v>9</v>
      </c>
      <c r="M79" s="8">
        <v>7</v>
      </c>
      <c r="N79" s="84">
        <v>3</v>
      </c>
      <c r="O79" s="10"/>
      <c r="P79" s="55">
        <v>12</v>
      </c>
      <c r="Q79" s="6">
        <v>0</v>
      </c>
      <c r="R79" s="6">
        <v>3</v>
      </c>
      <c r="S79" s="6"/>
      <c r="T79" s="6"/>
      <c r="U79" s="6"/>
      <c r="V79" s="6">
        <v>0</v>
      </c>
      <c r="W79" s="6">
        <v>2</v>
      </c>
      <c r="X79" s="72">
        <v>1</v>
      </c>
      <c r="Y79" s="6">
        <v>43</v>
      </c>
      <c r="Z79" s="6">
        <v>17</v>
      </c>
      <c r="AA79" s="6">
        <v>16</v>
      </c>
      <c r="AB79" s="6">
        <v>4</v>
      </c>
      <c r="AC79" s="17">
        <v>0.23529411764705882</v>
      </c>
      <c r="AD79" s="50">
        <v>4.1326252723311542E-4</v>
      </c>
      <c r="AE79" s="56">
        <v>0.23529411764705899</v>
      </c>
      <c r="AF79" s="55">
        <v>1</v>
      </c>
      <c r="AG79" s="8">
        <v>5</v>
      </c>
      <c r="AH79" s="8">
        <v>2</v>
      </c>
      <c r="AI79" s="8">
        <v>4</v>
      </c>
      <c r="AJ79" s="84">
        <v>0</v>
      </c>
      <c r="AK79" s="10"/>
      <c r="AL79" s="55">
        <v>5</v>
      </c>
      <c r="AM79" s="6">
        <v>0</v>
      </c>
      <c r="AN79" s="6">
        <v>11</v>
      </c>
      <c r="AO79" s="6"/>
      <c r="AP79" s="6"/>
      <c r="AQ79" s="6"/>
      <c r="AR79" s="6">
        <v>0</v>
      </c>
      <c r="AS79" s="6">
        <v>1</v>
      </c>
      <c r="AT79" s="72">
        <v>0</v>
      </c>
      <c r="AX79" s="76"/>
    </row>
    <row r="80" spans="2:94" x14ac:dyDescent="0.3">
      <c r="B80" s="69">
        <v>41927</v>
      </c>
      <c r="C80" s="6">
        <v>81</v>
      </c>
      <c r="D80" s="6">
        <v>23</v>
      </c>
      <c r="E80" s="6">
        <v>23</v>
      </c>
      <c r="F80" s="6">
        <v>1</v>
      </c>
      <c r="G80" s="17">
        <v>4.3478260869565216E-2</v>
      </c>
      <c r="H80" s="50">
        <v>1.3194444444444445E-3</v>
      </c>
      <c r="I80" s="56">
        <v>0.173913043478261</v>
      </c>
      <c r="J80" s="55">
        <v>8</v>
      </c>
      <c r="K80" s="8">
        <v>5</v>
      </c>
      <c r="L80" s="8">
        <v>5</v>
      </c>
      <c r="M80" s="8">
        <v>7</v>
      </c>
      <c r="N80" s="84">
        <v>1</v>
      </c>
      <c r="O80" s="10"/>
      <c r="P80" s="55">
        <v>20</v>
      </c>
      <c r="Q80" s="6">
        <v>0</v>
      </c>
      <c r="R80" s="6">
        <v>3</v>
      </c>
      <c r="S80" s="6"/>
      <c r="T80" s="6"/>
      <c r="U80" s="6"/>
      <c r="V80" s="6">
        <v>0</v>
      </c>
      <c r="W80" s="6">
        <v>1</v>
      </c>
      <c r="X80" s="72">
        <v>0</v>
      </c>
      <c r="Y80" s="6">
        <v>33</v>
      </c>
      <c r="Z80" s="6">
        <v>13</v>
      </c>
      <c r="AA80" s="6">
        <v>11</v>
      </c>
      <c r="AB80" s="6">
        <v>4</v>
      </c>
      <c r="AC80" s="17">
        <v>0.30769230769230771</v>
      </c>
      <c r="AD80" s="50">
        <v>4.8700142450142455E-4</v>
      </c>
      <c r="AE80" s="56">
        <v>7.69230769230769E-2</v>
      </c>
      <c r="AF80" s="55">
        <v>1</v>
      </c>
      <c r="AG80" s="8">
        <v>4</v>
      </c>
      <c r="AH80" s="8">
        <v>1</v>
      </c>
      <c r="AI80" s="8">
        <v>3</v>
      </c>
      <c r="AJ80" s="84">
        <v>0</v>
      </c>
      <c r="AK80" s="10"/>
      <c r="AL80" s="55">
        <v>6</v>
      </c>
      <c r="AM80" s="6">
        <v>0</v>
      </c>
      <c r="AN80" s="6">
        <v>4</v>
      </c>
      <c r="AO80" s="6"/>
      <c r="AP80" s="6"/>
      <c r="AQ80" s="6"/>
      <c r="AR80" s="6">
        <v>0</v>
      </c>
      <c r="AS80" s="6">
        <v>0</v>
      </c>
      <c r="AT80" s="72">
        <v>1</v>
      </c>
      <c r="AX80" s="76"/>
    </row>
    <row r="81" spans="2:50" x14ac:dyDescent="0.3">
      <c r="B81" s="69">
        <v>41928</v>
      </c>
      <c r="C81" s="6">
        <v>67</v>
      </c>
      <c r="D81" s="6">
        <v>12</v>
      </c>
      <c r="E81" s="6">
        <v>12</v>
      </c>
      <c r="F81" s="6">
        <v>5</v>
      </c>
      <c r="G81" s="17">
        <v>0.41666666666666669</v>
      </c>
      <c r="H81" s="50">
        <v>2.1296296296296298E-3</v>
      </c>
      <c r="I81" s="56">
        <v>8.3333333333333301E-2</v>
      </c>
      <c r="J81" s="55">
        <v>3</v>
      </c>
      <c r="K81" s="8">
        <v>4</v>
      </c>
      <c r="L81" s="8">
        <v>6</v>
      </c>
      <c r="M81" s="8">
        <v>5</v>
      </c>
      <c r="N81" s="84">
        <v>1</v>
      </c>
      <c r="O81" s="10"/>
      <c r="P81" s="55">
        <v>9</v>
      </c>
      <c r="Q81" s="6">
        <v>0</v>
      </c>
      <c r="R81" s="6">
        <v>2</v>
      </c>
      <c r="S81" s="6"/>
      <c r="T81" s="6"/>
      <c r="U81" s="6"/>
      <c r="V81" s="6">
        <v>0</v>
      </c>
      <c r="W81" s="6">
        <v>2</v>
      </c>
      <c r="X81" s="72">
        <v>0</v>
      </c>
      <c r="Y81" s="6">
        <v>22</v>
      </c>
      <c r="Z81" s="6">
        <v>9</v>
      </c>
      <c r="AA81" s="6">
        <v>8</v>
      </c>
      <c r="AB81" s="6">
        <v>7</v>
      </c>
      <c r="AC81" s="17">
        <v>0.77777777777777779</v>
      </c>
      <c r="AD81" s="50">
        <v>1.3361625514403293E-3</v>
      </c>
      <c r="AE81" s="56">
        <v>0.11111111111111099</v>
      </c>
      <c r="AF81" s="55">
        <v>5</v>
      </c>
      <c r="AG81" s="8">
        <v>2</v>
      </c>
      <c r="AH81" s="8">
        <v>4</v>
      </c>
      <c r="AI81" s="8">
        <v>2</v>
      </c>
      <c r="AJ81" s="84">
        <v>0</v>
      </c>
      <c r="AK81" s="10"/>
      <c r="AL81" s="55">
        <v>3</v>
      </c>
      <c r="AM81" s="6">
        <v>0</v>
      </c>
      <c r="AN81" s="6">
        <v>4</v>
      </c>
      <c r="AO81" s="6"/>
      <c r="AP81" s="6"/>
      <c r="AQ81" s="6"/>
      <c r="AR81" s="6">
        <v>0</v>
      </c>
      <c r="AS81" s="6">
        <v>0</v>
      </c>
      <c r="AT81" s="72">
        <v>1</v>
      </c>
      <c r="AX81" s="76"/>
    </row>
    <row r="82" spans="2:50" x14ac:dyDescent="0.3">
      <c r="B82" s="69">
        <v>41929</v>
      </c>
      <c r="C82" s="6">
        <v>59</v>
      </c>
      <c r="D82" s="6">
        <v>15</v>
      </c>
      <c r="E82" s="6">
        <v>14</v>
      </c>
      <c r="F82" s="6">
        <v>8</v>
      </c>
      <c r="G82" s="17">
        <v>0.53333333333333333</v>
      </c>
      <c r="H82" s="50">
        <v>2.2175925925925926E-3</v>
      </c>
      <c r="I82" s="56">
        <v>0.133333333333333</v>
      </c>
      <c r="J82" s="55">
        <v>7</v>
      </c>
      <c r="K82" s="8">
        <v>8</v>
      </c>
      <c r="L82" s="8">
        <v>1</v>
      </c>
      <c r="M82" s="8">
        <v>6</v>
      </c>
      <c r="N82" s="84">
        <v>0</v>
      </c>
      <c r="O82" s="10"/>
      <c r="P82" s="55">
        <v>8</v>
      </c>
      <c r="Q82" s="6">
        <v>0</v>
      </c>
      <c r="R82" s="6">
        <v>5</v>
      </c>
      <c r="S82" s="6"/>
      <c r="T82" s="6"/>
      <c r="U82" s="6"/>
      <c r="V82" s="6">
        <v>0</v>
      </c>
      <c r="W82" s="6">
        <v>0</v>
      </c>
      <c r="X82" s="72">
        <v>3</v>
      </c>
      <c r="Y82" s="6">
        <v>27</v>
      </c>
      <c r="Z82" s="6">
        <v>8</v>
      </c>
      <c r="AA82" s="6">
        <v>8</v>
      </c>
      <c r="AB82" s="6">
        <v>4</v>
      </c>
      <c r="AC82" s="17">
        <v>0.5</v>
      </c>
      <c r="AD82" s="50">
        <v>5.0057870370370371E-4</v>
      </c>
      <c r="AE82" s="56">
        <v>0</v>
      </c>
      <c r="AF82" s="55">
        <v>1</v>
      </c>
      <c r="AG82" s="8">
        <v>2</v>
      </c>
      <c r="AH82" s="8">
        <v>1</v>
      </c>
      <c r="AI82" s="8">
        <v>2</v>
      </c>
      <c r="AJ82" s="84">
        <v>0</v>
      </c>
      <c r="AK82" s="10"/>
      <c r="AL82" s="55">
        <v>4</v>
      </c>
      <c r="AM82" s="6">
        <v>0</v>
      </c>
      <c r="AN82" s="6">
        <v>4</v>
      </c>
      <c r="AO82" s="6"/>
      <c r="AP82" s="6"/>
      <c r="AQ82" s="6"/>
      <c r="AR82" s="6">
        <v>0</v>
      </c>
      <c r="AS82" s="6">
        <v>1</v>
      </c>
      <c r="AT82" s="72">
        <v>1</v>
      </c>
      <c r="AX82" s="76"/>
    </row>
    <row r="83" spans="2:50" ht="16.2" thickBot="1" x14ac:dyDescent="0.35">
      <c r="B83" s="70">
        <v>41930</v>
      </c>
      <c r="C83" s="31">
        <v>65</v>
      </c>
      <c r="D83" s="31">
        <v>13</v>
      </c>
      <c r="E83" s="31">
        <v>13</v>
      </c>
      <c r="F83" s="31">
        <v>2</v>
      </c>
      <c r="G83" s="29">
        <v>0.15384615384615385</v>
      </c>
      <c r="H83" s="58">
        <v>9.0544871794871794E-4</v>
      </c>
      <c r="I83" s="59">
        <v>0.230769230769231</v>
      </c>
      <c r="J83" s="57">
        <v>4</v>
      </c>
      <c r="K83" s="35">
        <v>8</v>
      </c>
      <c r="L83" s="35">
        <v>5</v>
      </c>
      <c r="M83" s="35">
        <v>7</v>
      </c>
      <c r="N83" s="85">
        <v>1</v>
      </c>
      <c r="O83" s="34"/>
      <c r="P83" s="57">
        <v>8</v>
      </c>
      <c r="Q83" s="31">
        <v>0</v>
      </c>
      <c r="R83" s="31">
        <v>2</v>
      </c>
      <c r="S83" s="31"/>
      <c r="T83" s="31"/>
      <c r="U83" s="31"/>
      <c r="V83" s="31">
        <v>0</v>
      </c>
      <c r="W83" s="31">
        <v>0</v>
      </c>
      <c r="X83" s="74">
        <v>3</v>
      </c>
      <c r="Y83" s="31">
        <v>14</v>
      </c>
      <c r="Z83" s="31">
        <v>4</v>
      </c>
      <c r="AA83" s="31">
        <v>4</v>
      </c>
      <c r="AB83" s="31">
        <v>0</v>
      </c>
      <c r="AC83" s="29">
        <v>0</v>
      </c>
      <c r="AD83" s="58">
        <v>1.4380787037037038E-3</v>
      </c>
      <c r="AE83" s="59">
        <v>0</v>
      </c>
      <c r="AF83" s="57">
        <v>0</v>
      </c>
      <c r="AG83" s="35">
        <v>3</v>
      </c>
      <c r="AH83" s="35">
        <v>2</v>
      </c>
      <c r="AI83" s="35">
        <v>1</v>
      </c>
      <c r="AJ83" s="85">
        <v>0</v>
      </c>
      <c r="AK83" s="34"/>
      <c r="AL83" s="57">
        <v>0</v>
      </c>
      <c r="AM83" s="31">
        <v>0</v>
      </c>
      <c r="AN83" s="31">
        <v>3</v>
      </c>
      <c r="AO83" s="31"/>
      <c r="AP83" s="31"/>
      <c r="AQ83" s="31"/>
      <c r="AR83" s="31">
        <v>0</v>
      </c>
      <c r="AS83" s="31">
        <v>0</v>
      </c>
      <c r="AT83" s="74">
        <v>1</v>
      </c>
      <c r="AX83" s="76"/>
    </row>
    <row r="84" spans="2:50" x14ac:dyDescent="0.3">
      <c r="B84" s="66">
        <v>41931</v>
      </c>
      <c r="C84" s="53">
        <v>49</v>
      </c>
      <c r="D84" s="53">
        <v>13</v>
      </c>
      <c r="E84" s="53">
        <v>12</v>
      </c>
      <c r="F84" s="53">
        <v>6</v>
      </c>
      <c r="G84" s="54">
        <v>0.46153846153846156</v>
      </c>
      <c r="H84" s="67">
        <v>1.4182692307692308E-3</v>
      </c>
      <c r="I84" s="68">
        <v>0.15384615384615399</v>
      </c>
      <c r="J84" s="52">
        <v>3</v>
      </c>
      <c r="K84" s="73">
        <v>5</v>
      </c>
      <c r="L84" s="73">
        <v>4</v>
      </c>
      <c r="M84" s="73">
        <v>2</v>
      </c>
      <c r="N84" s="86">
        <v>0</v>
      </c>
      <c r="O84" s="26"/>
      <c r="P84" s="52">
        <v>5</v>
      </c>
      <c r="Q84" s="53">
        <v>0</v>
      </c>
      <c r="R84" s="53">
        <v>5</v>
      </c>
      <c r="S84" s="53"/>
      <c r="T84" s="53"/>
      <c r="U84" s="53"/>
      <c r="V84" s="53">
        <v>0</v>
      </c>
      <c r="W84" s="53">
        <v>1</v>
      </c>
      <c r="X84" s="71">
        <v>1</v>
      </c>
      <c r="Y84" s="53">
        <v>35</v>
      </c>
      <c r="Z84" s="53">
        <v>12</v>
      </c>
      <c r="AA84" s="53">
        <v>12</v>
      </c>
      <c r="AB84" s="53">
        <v>2</v>
      </c>
      <c r="AC84" s="54">
        <v>0.16666666666666666</v>
      </c>
      <c r="AD84" s="67">
        <v>1.0908564814814815E-3</v>
      </c>
      <c r="AE84" s="68">
        <v>0.16666666666666699</v>
      </c>
      <c r="AF84" s="52">
        <v>2</v>
      </c>
      <c r="AG84" s="73">
        <v>4</v>
      </c>
      <c r="AH84" s="73">
        <v>3</v>
      </c>
      <c r="AI84" s="73">
        <v>6</v>
      </c>
      <c r="AJ84" s="86">
        <v>0</v>
      </c>
      <c r="AK84" s="26"/>
      <c r="AL84" s="52">
        <v>8</v>
      </c>
      <c r="AM84" s="53">
        <v>0</v>
      </c>
      <c r="AN84" s="53">
        <v>3</v>
      </c>
      <c r="AO84" s="53"/>
      <c r="AP84" s="53"/>
      <c r="AQ84" s="53"/>
      <c r="AR84" s="53">
        <v>0</v>
      </c>
      <c r="AS84" s="53">
        <v>0</v>
      </c>
      <c r="AT84" s="71">
        <v>1</v>
      </c>
      <c r="AX84" s="76"/>
    </row>
    <row r="85" spans="2:50" x14ac:dyDescent="0.3">
      <c r="B85" s="69">
        <v>41932</v>
      </c>
      <c r="C85" s="6">
        <v>61</v>
      </c>
      <c r="D85" s="6">
        <v>15</v>
      </c>
      <c r="E85" s="6">
        <v>13</v>
      </c>
      <c r="F85" s="6">
        <v>6</v>
      </c>
      <c r="G85" s="17">
        <v>0.4</v>
      </c>
      <c r="H85" s="50">
        <v>1.3371913580246914E-3</v>
      </c>
      <c r="I85" s="56">
        <v>0.33333333333333298</v>
      </c>
      <c r="J85" s="55">
        <v>5</v>
      </c>
      <c r="K85" s="8">
        <v>4</v>
      </c>
      <c r="L85" s="8">
        <v>4</v>
      </c>
      <c r="M85" s="8">
        <v>4</v>
      </c>
      <c r="N85" s="84">
        <v>0</v>
      </c>
      <c r="O85" s="10"/>
      <c r="P85" s="55">
        <v>7</v>
      </c>
      <c r="Q85" s="6">
        <v>0</v>
      </c>
      <c r="R85" s="6">
        <v>5</v>
      </c>
      <c r="S85" s="6"/>
      <c r="T85" s="6"/>
      <c r="U85" s="6"/>
      <c r="V85" s="6">
        <v>0</v>
      </c>
      <c r="W85" s="6">
        <v>1</v>
      </c>
      <c r="X85" s="72">
        <v>0</v>
      </c>
      <c r="Y85" s="6">
        <v>38</v>
      </c>
      <c r="Z85" s="6">
        <v>13</v>
      </c>
      <c r="AA85" s="6">
        <v>13</v>
      </c>
      <c r="AB85" s="6">
        <v>3</v>
      </c>
      <c r="AC85" s="17">
        <v>0.23076923076923078</v>
      </c>
      <c r="AD85" s="50">
        <v>2.1376424501424502E-3</v>
      </c>
      <c r="AE85" s="56">
        <v>0.230769230769231</v>
      </c>
      <c r="AF85" s="55">
        <v>5</v>
      </c>
      <c r="AG85" s="8">
        <v>4</v>
      </c>
      <c r="AH85" s="8">
        <v>1</v>
      </c>
      <c r="AI85" s="8">
        <v>6</v>
      </c>
      <c r="AJ85" s="84">
        <v>0</v>
      </c>
      <c r="AK85" s="10"/>
      <c r="AL85" s="55">
        <v>6</v>
      </c>
      <c r="AM85" s="6">
        <v>2</v>
      </c>
      <c r="AN85" s="6">
        <v>4</v>
      </c>
      <c r="AO85" s="6"/>
      <c r="AP85" s="6"/>
      <c r="AQ85" s="6"/>
      <c r="AR85" s="6">
        <v>1</v>
      </c>
      <c r="AS85" s="6">
        <v>0</v>
      </c>
      <c r="AT85" s="72">
        <v>0</v>
      </c>
      <c r="AX85" s="76"/>
    </row>
    <row r="86" spans="2:50" x14ac:dyDescent="0.3">
      <c r="B86" s="69">
        <v>41933</v>
      </c>
      <c r="C86" s="6">
        <v>41</v>
      </c>
      <c r="D86" s="6">
        <v>14</v>
      </c>
      <c r="E86" s="6">
        <v>14</v>
      </c>
      <c r="F86" s="6">
        <v>4</v>
      </c>
      <c r="G86" s="17">
        <v>0.2857142857142857</v>
      </c>
      <c r="H86" s="50">
        <v>2.6413690476190478E-3</v>
      </c>
      <c r="I86" s="56">
        <v>0.35714285714285698</v>
      </c>
      <c r="J86" s="55">
        <v>4</v>
      </c>
      <c r="K86" s="8">
        <v>4</v>
      </c>
      <c r="L86" s="8">
        <v>1</v>
      </c>
      <c r="M86" s="8">
        <v>7</v>
      </c>
      <c r="N86" s="84">
        <v>2</v>
      </c>
      <c r="O86" s="10"/>
      <c r="P86" s="55">
        <v>8</v>
      </c>
      <c r="Q86" s="6">
        <v>0</v>
      </c>
      <c r="R86" s="6">
        <v>4</v>
      </c>
      <c r="S86" s="6"/>
      <c r="T86" s="6"/>
      <c r="U86" s="6"/>
      <c r="V86" s="6">
        <v>0</v>
      </c>
      <c r="W86" s="6">
        <v>3</v>
      </c>
      <c r="X86" s="72">
        <v>1</v>
      </c>
      <c r="Y86" s="6">
        <v>79</v>
      </c>
      <c r="Z86" s="6">
        <v>18</v>
      </c>
      <c r="AA86" s="6">
        <v>15</v>
      </c>
      <c r="AB86" s="6">
        <v>5</v>
      </c>
      <c r="AC86" s="17">
        <v>0.27777777777777779</v>
      </c>
      <c r="AD86" s="50">
        <v>1.5136316872427984E-3</v>
      </c>
      <c r="AE86" s="56">
        <v>0.16666666666666699</v>
      </c>
      <c r="AF86" s="55">
        <v>6</v>
      </c>
      <c r="AG86" s="8">
        <v>6</v>
      </c>
      <c r="AH86" s="8">
        <v>5</v>
      </c>
      <c r="AI86" s="8">
        <v>8</v>
      </c>
      <c r="AJ86" s="84">
        <v>0</v>
      </c>
      <c r="AK86" s="10"/>
      <c r="AL86" s="55">
        <v>6</v>
      </c>
      <c r="AM86" s="6">
        <v>5</v>
      </c>
      <c r="AN86" s="6">
        <v>4</v>
      </c>
      <c r="AO86" s="6"/>
      <c r="AP86" s="6"/>
      <c r="AQ86" s="6"/>
      <c r="AR86" s="6">
        <v>0</v>
      </c>
      <c r="AS86" s="6">
        <v>0</v>
      </c>
      <c r="AT86" s="72">
        <v>0</v>
      </c>
      <c r="AX86" s="76"/>
    </row>
    <row r="87" spans="2:50" x14ac:dyDescent="0.3">
      <c r="B87" s="69">
        <v>41934</v>
      </c>
      <c r="C87" s="6">
        <v>55</v>
      </c>
      <c r="D87" s="6">
        <v>19</v>
      </c>
      <c r="E87" s="6">
        <v>18</v>
      </c>
      <c r="F87" s="6">
        <v>4</v>
      </c>
      <c r="G87" s="17">
        <v>0.21052631578947367</v>
      </c>
      <c r="H87" s="50">
        <v>6.1464424951267064E-4</v>
      </c>
      <c r="I87" s="56">
        <v>0.31578947368421101</v>
      </c>
      <c r="J87" s="55">
        <v>5</v>
      </c>
      <c r="K87" s="8">
        <v>4</v>
      </c>
      <c r="L87" s="8">
        <v>4</v>
      </c>
      <c r="M87" s="8">
        <v>7</v>
      </c>
      <c r="N87" s="84">
        <v>0</v>
      </c>
      <c r="O87" s="10"/>
      <c r="P87" s="55">
        <v>12</v>
      </c>
      <c r="Q87" s="6">
        <v>0</v>
      </c>
      <c r="R87" s="6">
        <v>3</v>
      </c>
      <c r="S87" s="6"/>
      <c r="T87" s="6"/>
      <c r="U87" s="6"/>
      <c r="V87" s="6">
        <v>0</v>
      </c>
      <c r="W87" s="6">
        <v>1</v>
      </c>
      <c r="X87" s="72">
        <v>2</v>
      </c>
      <c r="Y87" s="6">
        <v>57</v>
      </c>
      <c r="Z87" s="6">
        <v>16</v>
      </c>
      <c r="AA87" s="6">
        <v>15</v>
      </c>
      <c r="AB87" s="6">
        <v>3</v>
      </c>
      <c r="AC87" s="17">
        <v>0.1875</v>
      </c>
      <c r="AD87" s="50">
        <v>3.1495949074074074E-3</v>
      </c>
      <c r="AE87" s="56">
        <v>0</v>
      </c>
      <c r="AF87" s="55">
        <v>3</v>
      </c>
      <c r="AG87" s="8">
        <v>8</v>
      </c>
      <c r="AH87" s="8">
        <v>5</v>
      </c>
      <c r="AI87" s="8">
        <v>5</v>
      </c>
      <c r="AJ87" s="84">
        <v>0</v>
      </c>
      <c r="AK87" s="10"/>
      <c r="AL87" s="55">
        <v>8</v>
      </c>
      <c r="AM87" s="6">
        <v>0</v>
      </c>
      <c r="AN87" s="6">
        <v>7</v>
      </c>
      <c r="AO87" s="6"/>
      <c r="AP87" s="6"/>
      <c r="AQ87" s="6"/>
      <c r="AR87" s="6">
        <v>0</v>
      </c>
      <c r="AS87" s="6">
        <v>0</v>
      </c>
      <c r="AT87" s="72">
        <v>1</v>
      </c>
      <c r="AX87" s="76"/>
    </row>
    <row r="88" spans="2:50" x14ac:dyDescent="0.3">
      <c r="B88" s="69">
        <v>41935</v>
      </c>
      <c r="C88" s="6">
        <v>41</v>
      </c>
      <c r="D88" s="6">
        <v>13</v>
      </c>
      <c r="E88" s="6">
        <v>12</v>
      </c>
      <c r="F88" s="6">
        <v>4</v>
      </c>
      <c r="G88" s="17">
        <v>0.30769230769230771</v>
      </c>
      <c r="H88" s="50">
        <v>7.5943732193732192E-4</v>
      </c>
      <c r="I88" s="56">
        <v>0.15384615384615399</v>
      </c>
      <c r="J88" s="55">
        <v>4</v>
      </c>
      <c r="K88" s="8">
        <v>3</v>
      </c>
      <c r="L88" s="8">
        <v>3</v>
      </c>
      <c r="M88" s="8">
        <v>6</v>
      </c>
      <c r="N88" s="84">
        <v>1</v>
      </c>
      <c r="O88" s="10"/>
      <c r="P88" s="55">
        <v>8</v>
      </c>
      <c r="Q88" s="6">
        <v>0</v>
      </c>
      <c r="R88" s="6">
        <v>2</v>
      </c>
      <c r="S88" s="6"/>
      <c r="T88" s="6"/>
      <c r="U88" s="6"/>
      <c r="V88" s="6">
        <v>0</v>
      </c>
      <c r="W88" s="6">
        <v>1</v>
      </c>
      <c r="X88" s="72">
        <v>2</v>
      </c>
      <c r="Y88" s="6">
        <v>72</v>
      </c>
      <c r="Z88" s="6">
        <v>24</v>
      </c>
      <c r="AA88" s="6">
        <v>22</v>
      </c>
      <c r="AB88" s="6">
        <v>5</v>
      </c>
      <c r="AC88" s="17">
        <v>0.20833333333333334</v>
      </c>
      <c r="AD88" s="50">
        <v>9.9729938271604949E-4</v>
      </c>
      <c r="AE88" s="56">
        <v>0.16666666666666699</v>
      </c>
      <c r="AF88" s="55">
        <v>4</v>
      </c>
      <c r="AG88" s="8">
        <v>8</v>
      </c>
      <c r="AH88" s="8">
        <v>6</v>
      </c>
      <c r="AI88" s="8">
        <v>5</v>
      </c>
      <c r="AJ88" s="84">
        <v>0</v>
      </c>
      <c r="AK88" s="10"/>
      <c r="AL88" s="55">
        <v>6</v>
      </c>
      <c r="AM88" s="6">
        <v>4</v>
      </c>
      <c r="AN88" s="6">
        <v>9</v>
      </c>
      <c r="AO88" s="6"/>
      <c r="AP88" s="6"/>
      <c r="AQ88" s="6"/>
      <c r="AR88" s="6">
        <v>0</v>
      </c>
      <c r="AS88" s="6">
        <v>1</v>
      </c>
      <c r="AT88" s="72">
        <v>2</v>
      </c>
      <c r="AX88" s="76"/>
    </row>
    <row r="89" spans="2:50" x14ac:dyDescent="0.3">
      <c r="B89" s="69">
        <v>41936</v>
      </c>
      <c r="C89" s="6">
        <v>41</v>
      </c>
      <c r="D89" s="6">
        <v>12</v>
      </c>
      <c r="E89" s="6">
        <v>12</v>
      </c>
      <c r="F89" s="6">
        <v>2</v>
      </c>
      <c r="G89" s="17">
        <v>0.16666666666666666</v>
      </c>
      <c r="H89" s="50">
        <v>1.1255787037037037E-3</v>
      </c>
      <c r="I89" s="56">
        <v>0.16666666666666699</v>
      </c>
      <c r="J89" s="55">
        <v>3</v>
      </c>
      <c r="K89" s="8">
        <v>6</v>
      </c>
      <c r="L89" s="8">
        <v>2</v>
      </c>
      <c r="M89" s="8">
        <v>5</v>
      </c>
      <c r="N89" s="84">
        <v>0</v>
      </c>
      <c r="O89" s="10"/>
      <c r="P89" s="55">
        <v>9</v>
      </c>
      <c r="Q89" s="6">
        <v>0</v>
      </c>
      <c r="R89" s="6">
        <v>2</v>
      </c>
      <c r="S89" s="6"/>
      <c r="T89" s="6"/>
      <c r="U89" s="6"/>
      <c r="V89" s="6">
        <v>0</v>
      </c>
      <c r="W89" s="6">
        <v>1</v>
      </c>
      <c r="X89" s="72">
        <v>0</v>
      </c>
      <c r="Y89" s="6">
        <v>73</v>
      </c>
      <c r="Z89" s="6">
        <v>20</v>
      </c>
      <c r="AA89" s="6">
        <v>20</v>
      </c>
      <c r="AB89" s="6">
        <v>2</v>
      </c>
      <c r="AC89" s="17">
        <v>0.1</v>
      </c>
      <c r="AD89" s="50">
        <v>1.6302083333333333E-3</v>
      </c>
      <c r="AE89" s="56">
        <v>0.1</v>
      </c>
      <c r="AF89" s="55">
        <v>4</v>
      </c>
      <c r="AG89" s="8">
        <v>9</v>
      </c>
      <c r="AH89" s="8">
        <v>5</v>
      </c>
      <c r="AI89" s="8">
        <v>9</v>
      </c>
      <c r="AJ89" s="84">
        <v>0</v>
      </c>
      <c r="AK89" s="10"/>
      <c r="AL89" s="55">
        <v>8</v>
      </c>
      <c r="AM89" s="6">
        <v>2</v>
      </c>
      <c r="AN89" s="6">
        <v>9</v>
      </c>
      <c r="AO89" s="6"/>
      <c r="AP89" s="6"/>
      <c r="AQ89" s="6"/>
      <c r="AR89" s="6">
        <v>1</v>
      </c>
      <c r="AS89" s="6">
        <v>0</v>
      </c>
      <c r="AT89" s="72">
        <v>0</v>
      </c>
      <c r="AX89" s="76"/>
    </row>
    <row r="90" spans="2:50" ht="16.2" thickBot="1" x14ac:dyDescent="0.35">
      <c r="B90" s="70">
        <v>41937</v>
      </c>
      <c r="C90" s="31">
        <v>56</v>
      </c>
      <c r="D90" s="31">
        <v>13</v>
      </c>
      <c r="E90" s="31">
        <v>11</v>
      </c>
      <c r="F90" s="31">
        <v>5</v>
      </c>
      <c r="G90" s="29">
        <v>0.38461538461538464</v>
      </c>
      <c r="H90" s="58">
        <v>1.897257834757835E-3</v>
      </c>
      <c r="I90" s="59">
        <v>0.230769230769231</v>
      </c>
      <c r="J90" s="57">
        <v>3</v>
      </c>
      <c r="K90" s="35">
        <v>6</v>
      </c>
      <c r="L90" s="35">
        <v>1</v>
      </c>
      <c r="M90" s="35">
        <v>5</v>
      </c>
      <c r="N90" s="85">
        <v>2</v>
      </c>
      <c r="O90" s="34"/>
      <c r="P90" s="57">
        <v>7</v>
      </c>
      <c r="Q90" s="31">
        <v>0</v>
      </c>
      <c r="R90" s="31">
        <v>1</v>
      </c>
      <c r="S90" s="31"/>
      <c r="T90" s="31"/>
      <c r="U90" s="31"/>
      <c r="V90" s="31">
        <v>0</v>
      </c>
      <c r="W90" s="31">
        <v>2</v>
      </c>
      <c r="X90" s="74">
        <v>1</v>
      </c>
      <c r="Y90" s="31">
        <v>23</v>
      </c>
      <c r="Z90" s="31">
        <v>4</v>
      </c>
      <c r="AA90" s="31">
        <v>4</v>
      </c>
      <c r="AB90" s="31">
        <v>0</v>
      </c>
      <c r="AC90" s="29">
        <v>0</v>
      </c>
      <c r="AD90" s="58">
        <v>2.4247685185185184E-3</v>
      </c>
      <c r="AE90" s="59">
        <v>0</v>
      </c>
      <c r="AF90" s="57">
        <v>1</v>
      </c>
      <c r="AG90" s="35">
        <v>2</v>
      </c>
      <c r="AH90" s="35">
        <v>1</v>
      </c>
      <c r="AI90" s="35">
        <v>1</v>
      </c>
      <c r="AJ90" s="85">
        <v>0</v>
      </c>
      <c r="AK90" s="34"/>
      <c r="AL90" s="57">
        <v>3</v>
      </c>
      <c r="AM90" s="31">
        <v>0</v>
      </c>
      <c r="AN90" s="31">
        <v>2</v>
      </c>
      <c r="AO90" s="31"/>
      <c r="AP90" s="31"/>
      <c r="AQ90" s="31"/>
      <c r="AR90" s="31">
        <v>0</v>
      </c>
      <c r="AS90" s="31">
        <v>0</v>
      </c>
      <c r="AT90" s="74">
        <v>0</v>
      </c>
      <c r="AX90" s="76"/>
    </row>
    <row r="91" spans="2:50" x14ac:dyDescent="0.3">
      <c r="B91" s="66">
        <v>41938</v>
      </c>
      <c r="C91" s="53">
        <v>16</v>
      </c>
      <c r="D91" s="53">
        <v>9</v>
      </c>
      <c r="E91" s="53">
        <v>9</v>
      </c>
      <c r="F91" s="53">
        <v>2</v>
      </c>
      <c r="G91" s="54">
        <v>0.22222222222222221</v>
      </c>
      <c r="H91" s="67">
        <v>1.8518518518518518E-4</v>
      </c>
      <c r="I91" s="68">
        <v>0.66666666666666696</v>
      </c>
      <c r="J91" s="52">
        <v>3</v>
      </c>
      <c r="K91" s="73">
        <v>1</v>
      </c>
      <c r="L91" s="73">
        <v>1</v>
      </c>
      <c r="M91" s="73">
        <v>2</v>
      </c>
      <c r="N91" s="86">
        <v>0</v>
      </c>
      <c r="O91" s="26"/>
      <c r="P91" s="52">
        <v>6</v>
      </c>
      <c r="Q91" s="53">
        <v>0</v>
      </c>
      <c r="R91" s="53">
        <v>0</v>
      </c>
      <c r="S91" s="53"/>
      <c r="T91" s="53"/>
      <c r="U91" s="53"/>
      <c r="V91" s="53">
        <v>0</v>
      </c>
      <c r="W91" s="53">
        <v>2</v>
      </c>
      <c r="X91" s="71">
        <v>1</v>
      </c>
      <c r="Y91" s="53">
        <v>39</v>
      </c>
      <c r="Z91" s="53">
        <v>7</v>
      </c>
      <c r="AA91" s="53">
        <v>7</v>
      </c>
      <c r="AB91" s="53">
        <v>0</v>
      </c>
      <c r="AC91" s="54">
        <v>0</v>
      </c>
      <c r="AD91" s="67">
        <v>1.6302910052910053E-3</v>
      </c>
      <c r="AE91" s="68">
        <v>0</v>
      </c>
      <c r="AF91" s="52">
        <v>4</v>
      </c>
      <c r="AG91" s="73">
        <v>5</v>
      </c>
      <c r="AH91" s="73">
        <v>0</v>
      </c>
      <c r="AI91" s="73">
        <v>5</v>
      </c>
      <c r="AJ91" s="86">
        <v>0</v>
      </c>
      <c r="AK91" s="26"/>
      <c r="AL91" s="52">
        <v>3</v>
      </c>
      <c r="AM91" s="53">
        <v>0</v>
      </c>
      <c r="AN91" s="53">
        <v>3</v>
      </c>
      <c r="AO91" s="53"/>
      <c r="AP91" s="53"/>
      <c r="AQ91" s="53"/>
      <c r="AR91" s="53">
        <v>0</v>
      </c>
      <c r="AS91" s="53">
        <v>0</v>
      </c>
      <c r="AT91" s="71">
        <v>1</v>
      </c>
      <c r="AX91" s="76"/>
    </row>
    <row r="92" spans="2:50" x14ac:dyDescent="0.3">
      <c r="B92" s="69">
        <v>41939</v>
      </c>
      <c r="C92" s="6">
        <v>76</v>
      </c>
      <c r="D92" s="6">
        <v>23</v>
      </c>
      <c r="E92" s="6">
        <v>23</v>
      </c>
      <c r="F92" s="6">
        <v>3</v>
      </c>
      <c r="G92" s="17">
        <v>0.13043478260869565</v>
      </c>
      <c r="H92" s="50">
        <v>1.0265700483091788E-3</v>
      </c>
      <c r="I92" s="56">
        <v>0.26086956521739102</v>
      </c>
      <c r="J92" s="55">
        <v>6</v>
      </c>
      <c r="K92" s="8">
        <v>8</v>
      </c>
      <c r="L92" s="8">
        <v>7</v>
      </c>
      <c r="M92" s="8">
        <v>12</v>
      </c>
      <c r="N92" s="84">
        <v>0</v>
      </c>
      <c r="O92" s="10"/>
      <c r="P92" s="55">
        <v>15</v>
      </c>
      <c r="Q92" s="6">
        <v>2</v>
      </c>
      <c r="R92" s="6">
        <v>4</v>
      </c>
      <c r="S92" s="6"/>
      <c r="T92" s="6"/>
      <c r="U92" s="6"/>
      <c r="V92" s="6">
        <v>0</v>
      </c>
      <c r="W92" s="6">
        <v>1</v>
      </c>
      <c r="X92" s="72">
        <v>1</v>
      </c>
      <c r="Y92" s="6">
        <v>73</v>
      </c>
      <c r="Z92" s="6">
        <v>21</v>
      </c>
      <c r="AA92" s="6">
        <v>20</v>
      </c>
      <c r="AB92" s="6">
        <v>4</v>
      </c>
      <c r="AC92" s="17">
        <v>0.19047619047619047</v>
      </c>
      <c r="AD92" s="50">
        <v>1.3216490299823632E-3</v>
      </c>
      <c r="AE92" s="56">
        <v>0.14285714285714299</v>
      </c>
      <c r="AF92" s="55">
        <v>3</v>
      </c>
      <c r="AG92" s="8">
        <v>7</v>
      </c>
      <c r="AH92" s="8">
        <v>3</v>
      </c>
      <c r="AI92" s="8">
        <v>12</v>
      </c>
      <c r="AJ92" s="84">
        <v>0</v>
      </c>
      <c r="AK92" s="10"/>
      <c r="AL92" s="55">
        <v>11</v>
      </c>
      <c r="AM92" s="6">
        <v>2</v>
      </c>
      <c r="AN92" s="6">
        <v>7</v>
      </c>
      <c r="AO92" s="6"/>
      <c r="AP92" s="6"/>
      <c r="AQ92" s="6"/>
      <c r="AR92" s="6">
        <v>0</v>
      </c>
      <c r="AS92" s="6">
        <v>0</v>
      </c>
      <c r="AT92" s="72">
        <v>0</v>
      </c>
      <c r="AX92" s="76"/>
    </row>
    <row r="93" spans="2:50" x14ac:dyDescent="0.3">
      <c r="B93" s="69">
        <v>41940</v>
      </c>
      <c r="C93" s="6">
        <v>86</v>
      </c>
      <c r="D93" s="6">
        <v>20</v>
      </c>
      <c r="E93" s="6">
        <v>16</v>
      </c>
      <c r="F93" s="6">
        <v>7</v>
      </c>
      <c r="G93" s="17">
        <v>0.35</v>
      </c>
      <c r="H93" s="50">
        <v>1.9068287037037038E-3</v>
      </c>
      <c r="I93" s="56">
        <v>0.2</v>
      </c>
      <c r="J93" s="55">
        <v>7</v>
      </c>
      <c r="K93" s="8">
        <v>7</v>
      </c>
      <c r="L93" s="8">
        <v>6</v>
      </c>
      <c r="M93" s="8">
        <v>8</v>
      </c>
      <c r="N93" s="84">
        <v>0</v>
      </c>
      <c r="O93" s="10"/>
      <c r="P93" s="55">
        <v>12</v>
      </c>
      <c r="Q93" s="6">
        <v>0</v>
      </c>
      <c r="R93" s="6">
        <v>5</v>
      </c>
      <c r="S93" s="6"/>
      <c r="T93" s="6"/>
      <c r="U93" s="6"/>
      <c r="V93" s="6">
        <v>0</v>
      </c>
      <c r="W93" s="6">
        <v>1</v>
      </c>
      <c r="X93" s="72">
        <v>0</v>
      </c>
      <c r="Y93" s="6">
        <v>71</v>
      </c>
      <c r="Z93" s="6">
        <v>19</v>
      </c>
      <c r="AA93" s="6">
        <v>19</v>
      </c>
      <c r="AB93" s="6">
        <v>4</v>
      </c>
      <c r="AC93" s="17">
        <v>0.21052631578947367</v>
      </c>
      <c r="AD93" s="50">
        <v>1.0934454191033139E-3</v>
      </c>
      <c r="AE93" s="56">
        <v>0</v>
      </c>
      <c r="AF93" s="55">
        <v>5</v>
      </c>
      <c r="AG93" s="8">
        <v>7</v>
      </c>
      <c r="AH93" s="8">
        <v>3</v>
      </c>
      <c r="AI93" s="8">
        <v>9</v>
      </c>
      <c r="AJ93" s="84">
        <v>0</v>
      </c>
      <c r="AK93" s="10"/>
      <c r="AL93" s="55">
        <v>8</v>
      </c>
      <c r="AM93" s="6">
        <v>0</v>
      </c>
      <c r="AN93" s="6">
        <v>9</v>
      </c>
      <c r="AO93" s="6"/>
      <c r="AP93" s="6"/>
      <c r="AQ93" s="6"/>
      <c r="AR93" s="6">
        <v>0</v>
      </c>
      <c r="AS93" s="6">
        <v>0</v>
      </c>
      <c r="AT93" s="72">
        <v>2</v>
      </c>
      <c r="AX93" s="76"/>
    </row>
    <row r="94" spans="2:50" x14ac:dyDescent="0.3">
      <c r="B94" s="69">
        <v>41941</v>
      </c>
      <c r="C94" s="6">
        <v>94</v>
      </c>
      <c r="D94" s="6">
        <v>21</v>
      </c>
      <c r="E94" s="6">
        <v>20</v>
      </c>
      <c r="F94" s="6">
        <v>6</v>
      </c>
      <c r="G94" s="17">
        <v>0.2857142857142857</v>
      </c>
      <c r="H94" s="50">
        <v>6.2775573192239858E-4</v>
      </c>
      <c r="I94" s="56">
        <v>0.28571428571428598</v>
      </c>
      <c r="J94" s="55">
        <v>8</v>
      </c>
      <c r="K94" s="8">
        <v>10</v>
      </c>
      <c r="L94" s="8">
        <v>5</v>
      </c>
      <c r="M94" s="8">
        <v>9</v>
      </c>
      <c r="N94" s="84">
        <v>2</v>
      </c>
      <c r="O94" s="10"/>
      <c r="P94" s="55">
        <v>10</v>
      </c>
      <c r="Q94" s="6">
        <v>1</v>
      </c>
      <c r="R94" s="6">
        <v>8</v>
      </c>
      <c r="S94" s="6"/>
      <c r="T94" s="6"/>
      <c r="U94" s="6"/>
      <c r="V94" s="6">
        <v>0</v>
      </c>
      <c r="W94" s="6">
        <v>1</v>
      </c>
      <c r="X94" s="72">
        <v>0</v>
      </c>
      <c r="Y94" s="6">
        <v>63</v>
      </c>
      <c r="Z94" s="6">
        <v>18</v>
      </c>
      <c r="AA94" s="6">
        <v>17</v>
      </c>
      <c r="AB94" s="6">
        <v>5</v>
      </c>
      <c r="AC94" s="17">
        <v>0.27777777777777779</v>
      </c>
      <c r="AD94" s="50">
        <v>6.7515432098765439E-4</v>
      </c>
      <c r="AE94" s="56">
        <v>0.11111111111111099</v>
      </c>
      <c r="AF94" s="55">
        <v>4</v>
      </c>
      <c r="AG94" s="8">
        <v>7</v>
      </c>
      <c r="AH94" s="8">
        <v>4</v>
      </c>
      <c r="AI94" s="8">
        <v>8</v>
      </c>
      <c r="AJ94" s="84">
        <v>0</v>
      </c>
      <c r="AK94" s="10"/>
      <c r="AL94" s="55">
        <v>7</v>
      </c>
      <c r="AM94" s="6">
        <v>0</v>
      </c>
      <c r="AN94" s="6">
        <v>9</v>
      </c>
      <c r="AO94" s="6"/>
      <c r="AP94" s="6"/>
      <c r="AQ94" s="6"/>
      <c r="AR94" s="6">
        <v>0</v>
      </c>
      <c r="AS94" s="6">
        <v>0</v>
      </c>
      <c r="AT94" s="72">
        <v>1</v>
      </c>
      <c r="AX94" s="76"/>
    </row>
    <row r="95" spans="2:50" x14ac:dyDescent="0.3">
      <c r="B95" s="69">
        <v>41942</v>
      </c>
      <c r="C95" s="6">
        <v>84</v>
      </c>
      <c r="D95" s="6">
        <v>20</v>
      </c>
      <c r="E95" s="6">
        <v>20</v>
      </c>
      <c r="F95" s="6">
        <v>5</v>
      </c>
      <c r="G95" s="17">
        <v>0.25</v>
      </c>
      <c r="H95" s="50">
        <v>3.3564814814814816E-3</v>
      </c>
      <c r="I95" s="56">
        <v>0.35</v>
      </c>
      <c r="J95" s="55">
        <v>7</v>
      </c>
      <c r="K95" s="8">
        <v>7</v>
      </c>
      <c r="L95" s="8">
        <v>5</v>
      </c>
      <c r="M95" s="8">
        <v>7</v>
      </c>
      <c r="N95" s="84">
        <v>3</v>
      </c>
      <c r="O95" s="10"/>
      <c r="P95" s="55">
        <v>15</v>
      </c>
      <c r="Q95" s="6">
        <v>0</v>
      </c>
      <c r="R95" s="6">
        <v>4</v>
      </c>
      <c r="S95" s="6"/>
      <c r="T95" s="6"/>
      <c r="U95" s="6"/>
      <c r="V95" s="6">
        <v>0</v>
      </c>
      <c r="W95" s="6">
        <v>1</v>
      </c>
      <c r="X95" s="72">
        <v>0</v>
      </c>
      <c r="Y95" s="6">
        <v>51</v>
      </c>
      <c r="Z95" s="6">
        <v>18</v>
      </c>
      <c r="AA95" s="6">
        <v>18</v>
      </c>
      <c r="AB95" s="6">
        <v>4</v>
      </c>
      <c r="AC95" s="17">
        <v>0.22222222222222221</v>
      </c>
      <c r="AD95" s="50">
        <v>4.70679012345679E-4</v>
      </c>
      <c r="AE95" s="56">
        <v>0</v>
      </c>
      <c r="AF95" s="55">
        <v>6</v>
      </c>
      <c r="AG95" s="8">
        <v>8</v>
      </c>
      <c r="AH95" s="8">
        <v>1</v>
      </c>
      <c r="AI95" s="8">
        <v>5</v>
      </c>
      <c r="AJ95" s="84">
        <v>0</v>
      </c>
      <c r="AK95" s="10"/>
      <c r="AL95" s="55">
        <v>7</v>
      </c>
      <c r="AM95" s="6">
        <v>0</v>
      </c>
      <c r="AN95" s="6">
        <v>11</v>
      </c>
      <c r="AO95" s="6"/>
      <c r="AP95" s="6"/>
      <c r="AQ95" s="6"/>
      <c r="AR95" s="6">
        <v>0</v>
      </c>
      <c r="AS95" s="6">
        <v>0</v>
      </c>
      <c r="AT95" s="72">
        <v>0</v>
      </c>
      <c r="AX95" s="76"/>
    </row>
    <row r="96" spans="2:50" x14ac:dyDescent="0.3">
      <c r="B96" s="69">
        <v>41943</v>
      </c>
      <c r="C96" s="6">
        <v>48</v>
      </c>
      <c r="D96" s="6">
        <v>10</v>
      </c>
      <c r="E96" s="6">
        <v>10</v>
      </c>
      <c r="F96" s="6">
        <v>2</v>
      </c>
      <c r="G96" s="17">
        <v>0.2</v>
      </c>
      <c r="H96" s="50">
        <v>1.664351851851852E-3</v>
      </c>
      <c r="I96" s="56">
        <v>0</v>
      </c>
      <c r="J96" s="55">
        <v>2</v>
      </c>
      <c r="K96" s="8">
        <v>6</v>
      </c>
      <c r="L96" s="8">
        <v>3</v>
      </c>
      <c r="M96" s="8">
        <v>4</v>
      </c>
      <c r="N96" s="84">
        <v>1</v>
      </c>
      <c r="O96" s="10"/>
      <c r="P96" s="55">
        <v>5</v>
      </c>
      <c r="Q96" s="6">
        <v>3</v>
      </c>
      <c r="R96" s="6">
        <v>2</v>
      </c>
      <c r="S96" s="6"/>
      <c r="T96" s="6"/>
      <c r="U96" s="6"/>
      <c r="V96" s="6">
        <v>0</v>
      </c>
      <c r="W96" s="6">
        <v>0</v>
      </c>
      <c r="X96" s="72">
        <v>0</v>
      </c>
      <c r="Y96" s="6">
        <v>74</v>
      </c>
      <c r="Z96" s="6">
        <v>9</v>
      </c>
      <c r="AA96" s="6">
        <v>9</v>
      </c>
      <c r="AB96" s="6">
        <v>0</v>
      </c>
      <c r="AC96" s="17">
        <v>0</v>
      </c>
      <c r="AD96" s="50">
        <v>2.9398148148148148E-3</v>
      </c>
      <c r="AE96" s="56">
        <v>0</v>
      </c>
      <c r="AF96" s="55">
        <v>4</v>
      </c>
      <c r="AG96" s="8">
        <v>6</v>
      </c>
      <c r="AH96" s="8">
        <v>3</v>
      </c>
      <c r="AI96" s="8">
        <v>7</v>
      </c>
      <c r="AJ96" s="84">
        <v>0</v>
      </c>
      <c r="AK96" s="10"/>
      <c r="AL96" s="55">
        <v>2</v>
      </c>
      <c r="AM96" s="6">
        <v>1</v>
      </c>
      <c r="AN96" s="6">
        <v>5</v>
      </c>
      <c r="AO96" s="6"/>
      <c r="AP96" s="6"/>
      <c r="AQ96" s="6"/>
      <c r="AR96" s="6">
        <v>0</v>
      </c>
      <c r="AS96" s="6">
        <v>0</v>
      </c>
      <c r="AT96" s="72">
        <v>1</v>
      </c>
      <c r="AX96" s="76"/>
    </row>
    <row r="97" spans="2:50" ht="16.2" thickBot="1" x14ac:dyDescent="0.35">
      <c r="B97" s="32">
        <v>41944</v>
      </c>
      <c r="C97" s="55">
        <v>69</v>
      </c>
      <c r="D97" s="6">
        <v>15</v>
      </c>
      <c r="E97" s="6">
        <v>15</v>
      </c>
      <c r="F97" s="6">
        <v>3</v>
      </c>
      <c r="G97" s="17">
        <v>0.2</v>
      </c>
      <c r="H97" s="50">
        <v>2.1481481481481482E-3</v>
      </c>
      <c r="I97" s="56">
        <v>0.266666666666667</v>
      </c>
      <c r="J97" s="55">
        <v>6</v>
      </c>
      <c r="K97" s="8">
        <v>7</v>
      </c>
      <c r="L97" s="8">
        <v>4</v>
      </c>
      <c r="M97" s="8">
        <v>5</v>
      </c>
      <c r="N97" s="84">
        <v>2</v>
      </c>
      <c r="O97" s="34"/>
      <c r="P97" s="55">
        <v>9</v>
      </c>
      <c r="Q97" s="6">
        <v>-1</v>
      </c>
      <c r="R97" s="6">
        <v>3</v>
      </c>
      <c r="S97" s="6"/>
      <c r="T97" s="6"/>
      <c r="U97" s="6"/>
      <c r="V97" s="6">
        <v>0</v>
      </c>
      <c r="W97" s="6">
        <v>3</v>
      </c>
      <c r="X97" s="72">
        <v>1</v>
      </c>
      <c r="Y97" s="55">
        <v>29</v>
      </c>
      <c r="Z97" s="6">
        <v>12</v>
      </c>
      <c r="AA97" s="6">
        <v>11</v>
      </c>
      <c r="AB97" s="6">
        <v>6</v>
      </c>
      <c r="AC97" s="17">
        <v>0.5</v>
      </c>
      <c r="AD97" s="50">
        <v>5.4783950617283948E-4</v>
      </c>
      <c r="AE97" s="56">
        <v>8.3333333333333301E-2</v>
      </c>
      <c r="AF97" s="55">
        <v>0</v>
      </c>
      <c r="AG97" s="8">
        <v>3</v>
      </c>
      <c r="AH97" s="8">
        <v>0</v>
      </c>
      <c r="AI97" s="8">
        <v>2</v>
      </c>
      <c r="AJ97" s="84">
        <v>0</v>
      </c>
      <c r="AK97" s="34"/>
      <c r="AL97" s="55">
        <v>6</v>
      </c>
      <c r="AM97" s="6">
        <v>1</v>
      </c>
      <c r="AN97" s="6">
        <v>4</v>
      </c>
      <c r="AO97" s="6"/>
      <c r="AP97" s="6"/>
      <c r="AQ97" s="6"/>
      <c r="AR97" s="6">
        <v>0</v>
      </c>
      <c r="AS97" s="6">
        <v>0</v>
      </c>
      <c r="AT97" s="72">
        <v>0</v>
      </c>
      <c r="AX97" s="76"/>
    </row>
    <row r="98" spans="2:50" x14ac:dyDescent="0.3">
      <c r="B98" s="33">
        <v>41945</v>
      </c>
      <c r="C98" s="53">
        <v>56</v>
      </c>
      <c r="D98" s="53">
        <v>14</v>
      </c>
      <c r="E98" s="53">
        <v>13</v>
      </c>
      <c r="F98" s="53">
        <v>5</v>
      </c>
      <c r="G98" s="54">
        <v>0.35714285714285715</v>
      </c>
      <c r="H98" s="67">
        <v>1.0962301587301587E-3</v>
      </c>
      <c r="I98" s="68">
        <v>7.1428571428571397E-2</v>
      </c>
      <c r="J98" s="52">
        <v>5</v>
      </c>
      <c r="K98" s="73">
        <v>4</v>
      </c>
      <c r="L98" s="73">
        <v>3</v>
      </c>
      <c r="M98" s="73">
        <v>4</v>
      </c>
      <c r="N98" s="86">
        <v>2</v>
      </c>
      <c r="O98" s="26"/>
      <c r="P98" s="52">
        <v>7</v>
      </c>
      <c r="Q98" s="53">
        <v>2</v>
      </c>
      <c r="R98" s="53">
        <v>4</v>
      </c>
      <c r="S98" s="53"/>
      <c r="T98" s="53"/>
      <c r="U98" s="53"/>
      <c r="V98" s="53">
        <v>0</v>
      </c>
      <c r="W98" s="53">
        <v>0</v>
      </c>
      <c r="X98" s="71">
        <v>0</v>
      </c>
      <c r="Y98" s="53">
        <v>56</v>
      </c>
      <c r="Z98" s="53">
        <v>18</v>
      </c>
      <c r="AA98" s="53">
        <v>18</v>
      </c>
      <c r="AB98" s="53">
        <v>4</v>
      </c>
      <c r="AC98" s="54">
        <v>0.22222222222222221</v>
      </c>
      <c r="AD98" s="67">
        <v>1.2268518518518518E-3</v>
      </c>
      <c r="AE98" s="68">
        <v>0</v>
      </c>
      <c r="AF98" s="52">
        <v>3</v>
      </c>
      <c r="AG98" s="73">
        <v>6</v>
      </c>
      <c r="AH98" s="73">
        <v>3</v>
      </c>
      <c r="AI98" s="73">
        <v>3</v>
      </c>
      <c r="AJ98" s="86">
        <v>0</v>
      </c>
      <c r="AK98" s="26"/>
      <c r="AL98" s="52">
        <v>4</v>
      </c>
      <c r="AM98" s="53">
        <v>3</v>
      </c>
      <c r="AN98" s="53">
        <v>9</v>
      </c>
      <c r="AO98" s="53"/>
      <c r="AP98" s="53"/>
      <c r="AQ98" s="53"/>
      <c r="AR98" s="53">
        <v>0</v>
      </c>
      <c r="AS98" s="53">
        <v>1</v>
      </c>
      <c r="AT98" s="71">
        <v>1</v>
      </c>
      <c r="AX98" s="76"/>
    </row>
    <row r="99" spans="2:50" x14ac:dyDescent="0.3">
      <c r="B99" s="5">
        <v>41946</v>
      </c>
      <c r="C99" s="6">
        <v>45</v>
      </c>
      <c r="D99" s="6">
        <v>19</v>
      </c>
      <c r="E99" s="6">
        <v>18</v>
      </c>
      <c r="F99" s="6">
        <v>5</v>
      </c>
      <c r="G99" s="17">
        <v>0.26315789473684209</v>
      </c>
      <c r="H99" s="50">
        <v>1.1860380116959063E-3</v>
      </c>
      <c r="I99" s="56">
        <v>0.26315789473684198</v>
      </c>
      <c r="J99" s="55">
        <v>3</v>
      </c>
      <c r="K99" s="8">
        <v>5</v>
      </c>
      <c r="L99" s="8">
        <v>4</v>
      </c>
      <c r="M99" s="8">
        <v>7</v>
      </c>
      <c r="N99" s="84">
        <v>0</v>
      </c>
      <c r="O99" s="10"/>
      <c r="P99" s="55">
        <v>9</v>
      </c>
      <c r="Q99" s="6">
        <v>0</v>
      </c>
      <c r="R99" s="6">
        <v>5</v>
      </c>
      <c r="S99" s="6"/>
      <c r="T99" s="6"/>
      <c r="U99" s="6"/>
      <c r="V99" s="6">
        <v>0</v>
      </c>
      <c r="W99" s="6">
        <v>1</v>
      </c>
      <c r="X99" s="72">
        <v>3</v>
      </c>
      <c r="Y99" s="6">
        <v>62</v>
      </c>
      <c r="Z99" s="6">
        <v>19</v>
      </c>
      <c r="AA99" s="6">
        <v>18</v>
      </c>
      <c r="AB99" s="6">
        <v>5</v>
      </c>
      <c r="AC99" s="17">
        <v>0.26315789473684209</v>
      </c>
      <c r="AD99" s="50">
        <v>8.2419590643274864E-4</v>
      </c>
      <c r="AE99" s="56">
        <v>5.2631578947368397E-2</v>
      </c>
      <c r="AF99" s="55">
        <v>7</v>
      </c>
      <c r="AG99" s="8">
        <v>5</v>
      </c>
      <c r="AH99" s="8">
        <v>2</v>
      </c>
      <c r="AI99" s="8">
        <v>7</v>
      </c>
      <c r="AJ99" s="84">
        <v>0</v>
      </c>
      <c r="AK99" s="10"/>
      <c r="AL99" s="55">
        <v>5</v>
      </c>
      <c r="AM99" s="6">
        <v>4</v>
      </c>
      <c r="AN99" s="6">
        <v>6</v>
      </c>
      <c r="AO99" s="6"/>
      <c r="AP99" s="6"/>
      <c r="AQ99" s="6"/>
      <c r="AR99" s="6">
        <v>0</v>
      </c>
      <c r="AS99" s="6">
        <v>1</v>
      </c>
      <c r="AT99" s="72">
        <v>2</v>
      </c>
      <c r="AX99" s="76"/>
    </row>
    <row r="100" spans="2:50" x14ac:dyDescent="0.3">
      <c r="B100" s="5">
        <v>41947</v>
      </c>
      <c r="C100" s="6">
        <v>37</v>
      </c>
      <c r="D100" s="6">
        <v>15</v>
      </c>
      <c r="E100" s="6">
        <v>15</v>
      </c>
      <c r="F100" s="6">
        <v>2</v>
      </c>
      <c r="G100" s="17">
        <v>0.13333333333333333</v>
      </c>
      <c r="H100" s="50">
        <v>8.9891975308641981E-4</v>
      </c>
      <c r="I100" s="56">
        <v>6.6666666666666693E-2</v>
      </c>
      <c r="J100" s="55">
        <v>2</v>
      </c>
      <c r="K100" s="8">
        <v>6</v>
      </c>
      <c r="L100" s="8">
        <v>1</v>
      </c>
      <c r="M100" s="8">
        <v>4</v>
      </c>
      <c r="N100" s="84">
        <v>0</v>
      </c>
      <c r="O100" s="10"/>
      <c r="P100" s="55">
        <v>11</v>
      </c>
      <c r="Q100" s="6">
        <v>2</v>
      </c>
      <c r="R100" s="6">
        <v>0</v>
      </c>
      <c r="S100" s="6"/>
      <c r="T100" s="6"/>
      <c r="U100" s="6"/>
      <c r="V100" s="6">
        <v>0</v>
      </c>
      <c r="W100" s="6">
        <v>2</v>
      </c>
      <c r="X100" s="72">
        <v>0</v>
      </c>
      <c r="Y100" s="6">
        <v>54</v>
      </c>
      <c r="Z100" s="6">
        <v>15</v>
      </c>
      <c r="AA100" s="6">
        <v>15</v>
      </c>
      <c r="AB100" s="6">
        <v>1</v>
      </c>
      <c r="AC100" s="17">
        <v>6.6666666666666666E-2</v>
      </c>
      <c r="AD100" s="50">
        <v>1.6959876543209877E-3</v>
      </c>
      <c r="AE100" s="56">
        <v>6.6666666666666693E-2</v>
      </c>
      <c r="AF100" s="55">
        <v>4</v>
      </c>
      <c r="AG100" s="8">
        <v>7</v>
      </c>
      <c r="AH100" s="8">
        <v>1</v>
      </c>
      <c r="AI100" s="8">
        <v>2</v>
      </c>
      <c r="AJ100" s="84">
        <v>0</v>
      </c>
      <c r="AK100" s="10"/>
      <c r="AL100" s="55">
        <v>6</v>
      </c>
      <c r="AM100" s="6">
        <v>2</v>
      </c>
      <c r="AN100" s="6">
        <v>6</v>
      </c>
      <c r="AO100" s="6"/>
      <c r="AP100" s="6"/>
      <c r="AQ100" s="6"/>
      <c r="AR100" s="6">
        <v>0</v>
      </c>
      <c r="AS100" s="6">
        <v>0</v>
      </c>
      <c r="AT100" s="72">
        <v>1</v>
      </c>
      <c r="AX100" s="76"/>
    </row>
    <row r="101" spans="2:50" x14ac:dyDescent="0.3">
      <c r="B101" s="5">
        <v>41948</v>
      </c>
      <c r="C101" s="6">
        <v>45</v>
      </c>
      <c r="D101" s="6">
        <v>12</v>
      </c>
      <c r="E101" s="6">
        <v>12</v>
      </c>
      <c r="F101" s="6">
        <v>4</v>
      </c>
      <c r="G101" s="17">
        <v>0.33333333333333331</v>
      </c>
      <c r="H101" s="50">
        <v>1.168016975308642E-3</v>
      </c>
      <c r="I101" s="56">
        <v>8.3333333333333301E-2</v>
      </c>
      <c r="J101" s="55">
        <v>4</v>
      </c>
      <c r="K101" s="8">
        <v>3</v>
      </c>
      <c r="L101" s="8">
        <v>2</v>
      </c>
      <c r="M101" s="8">
        <v>5</v>
      </c>
      <c r="N101" s="84">
        <v>0</v>
      </c>
      <c r="O101" s="10"/>
      <c r="P101" s="55">
        <v>7</v>
      </c>
      <c r="Q101" s="6">
        <v>-1</v>
      </c>
      <c r="R101" s="6">
        <v>5</v>
      </c>
      <c r="S101" s="6"/>
      <c r="T101" s="6"/>
      <c r="U101" s="6"/>
      <c r="V101" s="6">
        <v>0</v>
      </c>
      <c r="W101" s="6">
        <v>1</v>
      </c>
      <c r="X101" s="72">
        <v>0</v>
      </c>
      <c r="Y101" s="6">
        <v>42</v>
      </c>
      <c r="Z101" s="6">
        <v>14</v>
      </c>
      <c r="AA101" s="6">
        <v>13</v>
      </c>
      <c r="AB101" s="6">
        <v>3</v>
      </c>
      <c r="AC101" s="17">
        <v>0.21428571428571427</v>
      </c>
      <c r="AD101" s="50">
        <v>3.6044973544973544E-4</v>
      </c>
      <c r="AE101" s="56">
        <v>0.14285714285714299</v>
      </c>
      <c r="AF101" s="55">
        <v>6</v>
      </c>
      <c r="AG101" s="8">
        <v>2</v>
      </c>
      <c r="AH101" s="8">
        <v>3</v>
      </c>
      <c r="AI101" s="8">
        <v>5</v>
      </c>
      <c r="AJ101" s="84">
        <v>0</v>
      </c>
      <c r="AK101" s="10"/>
      <c r="AL101" s="55">
        <v>3</v>
      </c>
      <c r="AM101" s="6">
        <v>4</v>
      </c>
      <c r="AN101" s="6">
        <v>6</v>
      </c>
      <c r="AO101" s="6"/>
      <c r="AP101" s="6"/>
      <c r="AQ101" s="6"/>
      <c r="AR101" s="6">
        <v>0</v>
      </c>
      <c r="AS101" s="6">
        <v>0</v>
      </c>
      <c r="AT101" s="72">
        <v>0</v>
      </c>
      <c r="AX101" s="76"/>
    </row>
    <row r="102" spans="2:50" x14ac:dyDescent="0.3">
      <c r="B102" s="5">
        <v>41949</v>
      </c>
      <c r="C102" s="6">
        <v>66</v>
      </c>
      <c r="D102" s="6">
        <v>16</v>
      </c>
      <c r="E102" s="6">
        <v>16</v>
      </c>
      <c r="F102" s="6">
        <v>2</v>
      </c>
      <c r="G102" s="17">
        <v>0.125</v>
      </c>
      <c r="H102" s="50">
        <v>1.9292534722222222E-3</v>
      </c>
      <c r="I102" s="56">
        <v>0.25</v>
      </c>
      <c r="J102" s="55">
        <v>5</v>
      </c>
      <c r="K102" s="8">
        <v>6</v>
      </c>
      <c r="L102" s="8">
        <v>8</v>
      </c>
      <c r="M102" s="8">
        <v>6</v>
      </c>
      <c r="N102" s="84">
        <v>1</v>
      </c>
      <c r="O102" s="10"/>
      <c r="P102" s="55">
        <v>9</v>
      </c>
      <c r="Q102" s="6">
        <v>0</v>
      </c>
      <c r="R102" s="6">
        <v>4</v>
      </c>
      <c r="S102" s="6"/>
      <c r="T102" s="6"/>
      <c r="U102" s="6"/>
      <c r="V102" s="6">
        <v>0</v>
      </c>
      <c r="W102" s="6">
        <v>1</v>
      </c>
      <c r="X102" s="72">
        <v>2</v>
      </c>
      <c r="Y102" s="6">
        <v>68</v>
      </c>
      <c r="Z102" s="6">
        <v>19</v>
      </c>
      <c r="AA102" s="6">
        <v>18</v>
      </c>
      <c r="AB102" s="6">
        <v>2</v>
      </c>
      <c r="AC102" s="17">
        <v>0.10526315789473684</v>
      </c>
      <c r="AD102" s="50">
        <v>2.2697368421052632E-3</v>
      </c>
      <c r="AE102" s="56">
        <v>5.2631578947368397E-2</v>
      </c>
      <c r="AF102" s="55">
        <v>9</v>
      </c>
      <c r="AG102" s="8">
        <v>7</v>
      </c>
      <c r="AH102" s="8">
        <v>5</v>
      </c>
      <c r="AI102" s="8">
        <v>9</v>
      </c>
      <c r="AJ102" s="84">
        <v>0</v>
      </c>
      <c r="AK102" s="10"/>
      <c r="AL102" s="55">
        <v>6</v>
      </c>
      <c r="AM102" s="6">
        <v>2</v>
      </c>
      <c r="AN102" s="6">
        <v>10</v>
      </c>
      <c r="AO102" s="6"/>
      <c r="AP102" s="6"/>
      <c r="AQ102" s="6"/>
      <c r="AR102" s="6">
        <v>0</v>
      </c>
      <c r="AS102" s="6">
        <v>0</v>
      </c>
      <c r="AT102" s="72">
        <v>0</v>
      </c>
      <c r="AX102" s="76"/>
    </row>
    <row r="103" spans="2:50" x14ac:dyDescent="0.3">
      <c r="B103" s="5">
        <v>41950</v>
      </c>
      <c r="C103" s="6">
        <v>36</v>
      </c>
      <c r="D103" s="6">
        <v>10</v>
      </c>
      <c r="E103" s="6">
        <v>9</v>
      </c>
      <c r="F103" s="6">
        <v>4</v>
      </c>
      <c r="G103" s="17">
        <v>0.4</v>
      </c>
      <c r="H103" s="50">
        <v>3.1724537037037038E-3</v>
      </c>
      <c r="I103" s="56">
        <v>0.2</v>
      </c>
      <c r="J103" s="55">
        <v>3</v>
      </c>
      <c r="K103" s="8">
        <v>3</v>
      </c>
      <c r="L103" s="8">
        <v>1</v>
      </c>
      <c r="M103" s="8">
        <v>2</v>
      </c>
      <c r="N103" s="84">
        <v>1</v>
      </c>
      <c r="O103" s="10"/>
      <c r="P103" s="55">
        <v>3</v>
      </c>
      <c r="Q103" s="6">
        <v>1</v>
      </c>
      <c r="R103" s="6">
        <v>1</v>
      </c>
      <c r="S103" s="6"/>
      <c r="T103" s="6"/>
      <c r="U103" s="6"/>
      <c r="V103" s="6">
        <v>0</v>
      </c>
      <c r="W103" s="6">
        <v>3</v>
      </c>
      <c r="X103" s="72">
        <v>1</v>
      </c>
      <c r="Y103" s="6">
        <v>55</v>
      </c>
      <c r="Z103" s="6">
        <v>13</v>
      </c>
      <c r="AA103" s="6">
        <v>12</v>
      </c>
      <c r="AB103" s="6">
        <v>4</v>
      </c>
      <c r="AC103" s="17">
        <v>0.30769230769230771</v>
      </c>
      <c r="AD103" s="50">
        <v>1.6337250712250713E-3</v>
      </c>
      <c r="AE103" s="56">
        <v>0</v>
      </c>
      <c r="AF103" s="55">
        <v>4</v>
      </c>
      <c r="AG103" s="8">
        <v>4</v>
      </c>
      <c r="AH103" s="8">
        <v>3</v>
      </c>
      <c r="AI103" s="8">
        <v>6</v>
      </c>
      <c r="AJ103" s="84">
        <v>0</v>
      </c>
      <c r="AK103" s="10"/>
      <c r="AL103" s="55">
        <v>5</v>
      </c>
      <c r="AM103" s="6">
        <v>2</v>
      </c>
      <c r="AN103" s="6">
        <v>5</v>
      </c>
      <c r="AO103" s="6"/>
      <c r="AP103" s="6"/>
      <c r="AQ103" s="6"/>
      <c r="AR103" s="6">
        <v>0</v>
      </c>
      <c r="AS103" s="6">
        <v>0</v>
      </c>
      <c r="AT103" s="72">
        <v>0</v>
      </c>
      <c r="AX103" s="76"/>
    </row>
    <row r="104" spans="2:50" ht="16.2" thickBot="1" x14ac:dyDescent="0.35">
      <c r="B104" s="32">
        <v>41951</v>
      </c>
      <c r="C104" s="31">
        <v>50</v>
      </c>
      <c r="D104" s="31">
        <v>11</v>
      </c>
      <c r="E104" s="31">
        <v>10</v>
      </c>
      <c r="F104" s="31">
        <v>4</v>
      </c>
      <c r="G104" s="29">
        <v>0.36363636363636365</v>
      </c>
      <c r="H104" s="58">
        <v>1.0995370370370371E-3</v>
      </c>
      <c r="I104" s="59">
        <v>0.18181818181818199</v>
      </c>
      <c r="J104" s="57">
        <v>5</v>
      </c>
      <c r="K104" s="35">
        <v>6</v>
      </c>
      <c r="L104" s="35">
        <v>3</v>
      </c>
      <c r="M104" s="35">
        <v>3</v>
      </c>
      <c r="N104" s="85">
        <v>1</v>
      </c>
      <c r="O104" s="34"/>
      <c r="P104" s="57">
        <v>5</v>
      </c>
      <c r="Q104" s="31">
        <v>1</v>
      </c>
      <c r="R104" s="31">
        <v>4</v>
      </c>
      <c r="S104" s="31"/>
      <c r="T104" s="31"/>
      <c r="U104" s="31"/>
      <c r="V104" s="31">
        <v>0</v>
      </c>
      <c r="W104" s="31">
        <v>0</v>
      </c>
      <c r="X104" s="74">
        <v>0</v>
      </c>
      <c r="Y104" s="31">
        <v>19</v>
      </c>
      <c r="Z104" s="31">
        <v>8</v>
      </c>
      <c r="AA104" s="31">
        <v>8</v>
      </c>
      <c r="AB104" s="31">
        <v>1</v>
      </c>
      <c r="AC104" s="29">
        <v>0.125</v>
      </c>
      <c r="AD104" s="58">
        <v>4.832175925925926E-4</v>
      </c>
      <c r="AE104" s="59">
        <v>0</v>
      </c>
      <c r="AF104" s="57">
        <v>3</v>
      </c>
      <c r="AG104" s="35">
        <v>1</v>
      </c>
      <c r="AH104" s="35">
        <v>0</v>
      </c>
      <c r="AI104" s="35">
        <v>0</v>
      </c>
      <c r="AJ104" s="85">
        <v>0</v>
      </c>
      <c r="AK104" s="34"/>
      <c r="AL104" s="57">
        <v>2</v>
      </c>
      <c r="AM104" s="31">
        <v>1</v>
      </c>
      <c r="AN104" s="31">
        <v>3</v>
      </c>
      <c r="AO104" s="31"/>
      <c r="AP104" s="31"/>
      <c r="AQ104" s="31"/>
      <c r="AR104" s="31">
        <v>0</v>
      </c>
      <c r="AS104" s="31">
        <v>0</v>
      </c>
      <c r="AT104" s="74">
        <v>2</v>
      </c>
      <c r="AX104" s="76"/>
    </row>
    <row r="105" spans="2:50" x14ac:dyDescent="0.3">
      <c r="B105" s="33">
        <v>41952</v>
      </c>
      <c r="C105" s="55">
        <v>31</v>
      </c>
      <c r="D105" s="6">
        <v>11</v>
      </c>
      <c r="E105" s="6">
        <v>11</v>
      </c>
      <c r="F105" s="6">
        <v>2</v>
      </c>
      <c r="G105" s="17">
        <v>0.18181818181818182</v>
      </c>
      <c r="H105" s="50">
        <v>1.2910353535353536E-3</v>
      </c>
      <c r="I105" s="56">
        <v>9.0909090909090898E-2</v>
      </c>
      <c r="J105" s="55">
        <v>2</v>
      </c>
      <c r="K105" s="8">
        <v>5</v>
      </c>
      <c r="L105" s="8">
        <v>0</v>
      </c>
      <c r="M105" s="8">
        <v>2</v>
      </c>
      <c r="N105" s="84">
        <v>0</v>
      </c>
      <c r="O105" s="26"/>
      <c r="P105" s="55">
        <v>8</v>
      </c>
      <c r="Q105" s="6">
        <v>1</v>
      </c>
      <c r="R105" s="6">
        <v>2</v>
      </c>
      <c r="S105" s="6"/>
      <c r="T105" s="6"/>
      <c r="U105" s="6"/>
      <c r="V105" s="6">
        <v>0</v>
      </c>
      <c r="W105" s="6">
        <v>0</v>
      </c>
      <c r="X105" s="72">
        <v>0</v>
      </c>
      <c r="Y105" s="55">
        <v>30</v>
      </c>
      <c r="Z105" s="6">
        <v>9</v>
      </c>
      <c r="AA105" s="6">
        <v>8</v>
      </c>
      <c r="AB105" s="6">
        <v>2</v>
      </c>
      <c r="AC105" s="17">
        <v>0.22222222222222221</v>
      </c>
      <c r="AD105" s="50">
        <v>3.8837448559670784E-4</v>
      </c>
      <c r="AE105" s="56">
        <v>0.11111111111111099</v>
      </c>
      <c r="AF105" s="55">
        <v>2</v>
      </c>
      <c r="AG105" s="8">
        <v>4</v>
      </c>
      <c r="AH105" s="8">
        <v>1</v>
      </c>
      <c r="AI105" s="8">
        <v>3</v>
      </c>
      <c r="AJ105" s="84">
        <v>0</v>
      </c>
      <c r="AK105" s="26"/>
      <c r="AL105" s="55">
        <v>1</v>
      </c>
      <c r="AM105" s="6">
        <v>1</v>
      </c>
      <c r="AN105" s="6">
        <v>5</v>
      </c>
      <c r="AO105" s="6"/>
      <c r="AP105" s="6"/>
      <c r="AQ105" s="6"/>
      <c r="AR105" s="6">
        <v>0</v>
      </c>
      <c r="AS105" s="6">
        <v>0</v>
      </c>
      <c r="AT105" s="72">
        <v>1</v>
      </c>
      <c r="AX105" s="76"/>
    </row>
    <row r="106" spans="2:50" x14ac:dyDescent="0.3">
      <c r="B106" s="5">
        <v>41953</v>
      </c>
      <c r="C106" s="55">
        <v>94</v>
      </c>
      <c r="D106" s="6">
        <v>26</v>
      </c>
      <c r="E106" s="6">
        <v>24</v>
      </c>
      <c r="F106" s="6">
        <v>7</v>
      </c>
      <c r="G106" s="17">
        <v>0.26923076923076922</v>
      </c>
      <c r="H106" s="50">
        <v>2.2453703703703702E-3</v>
      </c>
      <c r="I106" s="56">
        <v>3.8461538461538498E-2</v>
      </c>
      <c r="J106" s="55">
        <v>11</v>
      </c>
      <c r="K106" s="8">
        <v>14</v>
      </c>
      <c r="L106" s="8">
        <v>7</v>
      </c>
      <c r="M106" s="8">
        <v>13</v>
      </c>
      <c r="N106" s="84">
        <v>1</v>
      </c>
      <c r="O106" s="10"/>
      <c r="P106" s="55">
        <v>17</v>
      </c>
      <c r="Q106" s="6">
        <v>-1</v>
      </c>
      <c r="R106" s="6">
        <v>6</v>
      </c>
      <c r="S106" s="6"/>
      <c r="T106" s="6"/>
      <c r="U106" s="6"/>
      <c r="V106" s="6">
        <v>1</v>
      </c>
      <c r="W106" s="6">
        <v>1</v>
      </c>
      <c r="X106" s="72">
        <v>0</v>
      </c>
      <c r="Y106" s="55">
        <v>44</v>
      </c>
      <c r="Z106" s="6">
        <v>15</v>
      </c>
      <c r="AA106" s="6">
        <v>15</v>
      </c>
      <c r="AB106" s="6">
        <v>1</v>
      </c>
      <c r="AC106" s="17">
        <v>6.6666666666666666E-2</v>
      </c>
      <c r="AD106" s="50">
        <v>7.2685185185185179E-4</v>
      </c>
      <c r="AE106" s="56">
        <v>0</v>
      </c>
      <c r="AF106" s="55">
        <v>6</v>
      </c>
      <c r="AG106" s="8">
        <v>6</v>
      </c>
      <c r="AH106" s="8">
        <v>3</v>
      </c>
      <c r="AI106" s="8">
        <v>4</v>
      </c>
      <c r="AJ106" s="84">
        <v>0</v>
      </c>
      <c r="AK106" s="10"/>
      <c r="AL106" s="55">
        <v>7</v>
      </c>
      <c r="AM106" s="6">
        <v>3</v>
      </c>
      <c r="AN106" s="6">
        <v>5</v>
      </c>
      <c r="AO106" s="6"/>
      <c r="AP106" s="6"/>
      <c r="AQ106" s="6"/>
      <c r="AR106" s="6">
        <v>0</v>
      </c>
      <c r="AS106" s="6">
        <v>0</v>
      </c>
      <c r="AT106" s="72">
        <v>0</v>
      </c>
      <c r="AX106" s="76"/>
    </row>
    <row r="107" spans="2:50" x14ac:dyDescent="0.3">
      <c r="B107" s="5">
        <v>41954</v>
      </c>
      <c r="C107" s="55">
        <v>63</v>
      </c>
      <c r="D107" s="6">
        <v>19</v>
      </c>
      <c r="E107" s="6">
        <v>19</v>
      </c>
      <c r="F107" s="6">
        <v>5</v>
      </c>
      <c r="G107" s="17">
        <v>0.26315789473684209</v>
      </c>
      <c r="H107" s="50">
        <v>1.354775828460039E-3</v>
      </c>
      <c r="I107" s="56">
        <v>0.26315789473684198</v>
      </c>
      <c r="J107" s="55">
        <v>3</v>
      </c>
      <c r="K107" s="8">
        <v>11</v>
      </c>
      <c r="L107" s="8">
        <v>4</v>
      </c>
      <c r="M107" s="8">
        <v>5</v>
      </c>
      <c r="N107" s="84">
        <v>2</v>
      </c>
      <c r="O107" s="10"/>
      <c r="P107" s="55">
        <v>9</v>
      </c>
      <c r="Q107" s="6">
        <v>0</v>
      </c>
      <c r="R107" s="6">
        <v>5</v>
      </c>
      <c r="S107" s="6"/>
      <c r="T107" s="6"/>
      <c r="U107" s="6"/>
      <c r="V107" s="6">
        <v>0</v>
      </c>
      <c r="W107" s="6">
        <v>3</v>
      </c>
      <c r="X107" s="72">
        <v>2</v>
      </c>
      <c r="Y107" s="55">
        <v>78</v>
      </c>
      <c r="Z107" s="6">
        <v>22</v>
      </c>
      <c r="AA107" s="6">
        <v>20</v>
      </c>
      <c r="AB107" s="6">
        <v>6</v>
      </c>
      <c r="AC107" s="17">
        <v>0.27272727272727271</v>
      </c>
      <c r="AD107" s="50">
        <v>2.6594065656565659E-3</v>
      </c>
      <c r="AE107" s="56">
        <v>4.5454545454545497E-2</v>
      </c>
      <c r="AF107" s="55">
        <v>10</v>
      </c>
      <c r="AG107" s="8">
        <v>6</v>
      </c>
      <c r="AH107" s="8">
        <v>5</v>
      </c>
      <c r="AI107" s="8">
        <v>10</v>
      </c>
      <c r="AJ107" s="84">
        <v>0</v>
      </c>
      <c r="AK107" s="10"/>
      <c r="AL107" s="55">
        <v>9</v>
      </c>
      <c r="AM107" s="6">
        <v>0</v>
      </c>
      <c r="AN107" s="6">
        <v>11</v>
      </c>
      <c r="AO107" s="6"/>
      <c r="AP107" s="6"/>
      <c r="AQ107" s="6"/>
      <c r="AR107" s="6">
        <v>0</v>
      </c>
      <c r="AS107" s="6">
        <v>0</v>
      </c>
      <c r="AT107" s="72">
        <v>0</v>
      </c>
      <c r="AX107" s="76"/>
    </row>
    <row r="108" spans="2:50" x14ac:dyDescent="0.3">
      <c r="B108" s="5">
        <v>41955</v>
      </c>
      <c r="C108" s="55">
        <v>112</v>
      </c>
      <c r="D108" s="6">
        <v>31</v>
      </c>
      <c r="E108" s="6">
        <v>30</v>
      </c>
      <c r="F108" s="6">
        <v>5</v>
      </c>
      <c r="G108" s="17">
        <v>0.16129032258064516</v>
      </c>
      <c r="H108" s="50">
        <v>1.6334378733572281E-3</v>
      </c>
      <c r="I108" s="56">
        <v>0.12903225806451599</v>
      </c>
      <c r="J108" s="55">
        <v>11</v>
      </c>
      <c r="K108" s="8">
        <v>11</v>
      </c>
      <c r="L108" s="8">
        <v>9</v>
      </c>
      <c r="M108" s="8">
        <v>9</v>
      </c>
      <c r="N108" s="84">
        <v>2</v>
      </c>
      <c r="O108" s="10"/>
      <c r="P108" s="55">
        <v>14</v>
      </c>
      <c r="Q108" s="6">
        <v>3</v>
      </c>
      <c r="R108" s="6">
        <v>9</v>
      </c>
      <c r="S108" s="6"/>
      <c r="T108" s="6"/>
      <c r="U108" s="6"/>
      <c r="V108" s="6">
        <v>0</v>
      </c>
      <c r="W108" s="6">
        <v>2</v>
      </c>
      <c r="X108" s="72">
        <v>2</v>
      </c>
      <c r="Y108" s="55">
        <v>79</v>
      </c>
      <c r="Z108" s="6">
        <v>26</v>
      </c>
      <c r="AA108" s="6">
        <v>25</v>
      </c>
      <c r="AB108" s="6">
        <v>6</v>
      </c>
      <c r="AC108" s="17">
        <v>0.23076923076923078</v>
      </c>
      <c r="AD108" s="50">
        <v>1.2491096866096866E-3</v>
      </c>
      <c r="AE108" s="56">
        <v>7.69230769230769E-2</v>
      </c>
      <c r="AF108" s="55">
        <v>8</v>
      </c>
      <c r="AG108" s="8">
        <v>9</v>
      </c>
      <c r="AH108" s="8">
        <v>5</v>
      </c>
      <c r="AI108" s="8">
        <v>6</v>
      </c>
      <c r="AJ108" s="84">
        <v>0</v>
      </c>
      <c r="AK108" s="10"/>
      <c r="AL108" s="55">
        <v>12</v>
      </c>
      <c r="AM108" s="6">
        <v>3</v>
      </c>
      <c r="AN108" s="6">
        <v>9</v>
      </c>
      <c r="AO108" s="6"/>
      <c r="AP108" s="6"/>
      <c r="AQ108" s="6"/>
      <c r="AR108" s="6">
        <v>0</v>
      </c>
      <c r="AS108" s="6">
        <v>0</v>
      </c>
      <c r="AT108" s="72">
        <v>1</v>
      </c>
      <c r="AX108" s="76"/>
    </row>
    <row r="109" spans="2:50" x14ac:dyDescent="0.3">
      <c r="B109" s="5">
        <v>41956</v>
      </c>
      <c r="C109" s="55">
        <v>80</v>
      </c>
      <c r="D109" s="6">
        <v>19</v>
      </c>
      <c r="E109" s="6">
        <v>18</v>
      </c>
      <c r="F109" s="6">
        <v>5</v>
      </c>
      <c r="G109" s="17">
        <v>0.26315789473684209</v>
      </c>
      <c r="H109" s="50">
        <v>4.1697124756335281E-3</v>
      </c>
      <c r="I109" s="56">
        <v>0.21052631578947401</v>
      </c>
      <c r="J109" s="55">
        <v>4</v>
      </c>
      <c r="K109" s="8">
        <v>8</v>
      </c>
      <c r="L109" s="8">
        <v>5</v>
      </c>
      <c r="M109" s="8">
        <v>10</v>
      </c>
      <c r="N109" s="84">
        <v>0</v>
      </c>
      <c r="O109" s="10"/>
      <c r="P109" s="55">
        <v>9</v>
      </c>
      <c r="Q109" s="6">
        <v>1</v>
      </c>
      <c r="R109" s="6">
        <v>4</v>
      </c>
      <c r="S109" s="6"/>
      <c r="T109" s="6"/>
      <c r="U109" s="6"/>
      <c r="V109" s="6">
        <v>0</v>
      </c>
      <c r="W109" s="6">
        <v>3</v>
      </c>
      <c r="X109" s="72">
        <v>1</v>
      </c>
      <c r="Y109" s="55">
        <v>62</v>
      </c>
      <c r="Z109" s="6">
        <v>16</v>
      </c>
      <c r="AA109" s="6">
        <v>16</v>
      </c>
      <c r="AB109" s="6">
        <v>3</v>
      </c>
      <c r="AC109" s="17">
        <v>0.1875</v>
      </c>
      <c r="AD109" s="50">
        <v>1.6196469907407407E-3</v>
      </c>
      <c r="AE109" s="56">
        <v>6.25E-2</v>
      </c>
      <c r="AF109" s="55">
        <v>6</v>
      </c>
      <c r="AG109" s="8">
        <v>8</v>
      </c>
      <c r="AH109" s="8">
        <v>2</v>
      </c>
      <c r="AI109" s="8">
        <v>9</v>
      </c>
      <c r="AJ109" s="84">
        <v>0</v>
      </c>
      <c r="AK109" s="10"/>
      <c r="AL109" s="55">
        <v>12</v>
      </c>
      <c r="AM109" s="6">
        <v>1</v>
      </c>
      <c r="AN109" s="6">
        <v>3</v>
      </c>
      <c r="AO109" s="6"/>
      <c r="AP109" s="6"/>
      <c r="AQ109" s="6"/>
      <c r="AR109" s="6">
        <v>0</v>
      </c>
      <c r="AS109" s="6">
        <v>0</v>
      </c>
      <c r="AT109" s="72">
        <v>0</v>
      </c>
      <c r="AX109" s="76"/>
    </row>
    <row r="110" spans="2:50" x14ac:dyDescent="0.3">
      <c r="B110" s="5">
        <v>41957</v>
      </c>
      <c r="C110" s="55">
        <v>118</v>
      </c>
      <c r="D110" s="6">
        <v>25</v>
      </c>
      <c r="E110" s="6">
        <v>22</v>
      </c>
      <c r="F110" s="6">
        <v>9</v>
      </c>
      <c r="G110" s="17">
        <v>0.36</v>
      </c>
      <c r="H110" s="50">
        <v>3.0856481481481486E-3</v>
      </c>
      <c r="I110" s="56">
        <v>0.16</v>
      </c>
      <c r="J110" s="55">
        <v>4</v>
      </c>
      <c r="K110" s="8">
        <v>11</v>
      </c>
      <c r="L110" s="8">
        <v>6</v>
      </c>
      <c r="M110" s="8">
        <v>10</v>
      </c>
      <c r="N110" s="84">
        <v>4</v>
      </c>
      <c r="O110" s="10"/>
      <c r="P110" s="55">
        <v>16</v>
      </c>
      <c r="Q110" s="6">
        <v>1</v>
      </c>
      <c r="R110" s="6">
        <v>5</v>
      </c>
      <c r="S110" s="6"/>
      <c r="T110" s="6"/>
      <c r="U110" s="6"/>
      <c r="V110" s="6">
        <v>0</v>
      </c>
      <c r="W110" s="6">
        <v>0</v>
      </c>
      <c r="X110" s="72">
        <v>0</v>
      </c>
      <c r="Y110" s="55">
        <v>50</v>
      </c>
      <c r="Z110" s="6">
        <v>16</v>
      </c>
      <c r="AA110" s="6">
        <v>15</v>
      </c>
      <c r="AB110" s="6">
        <v>4</v>
      </c>
      <c r="AC110" s="17">
        <v>0.25</v>
      </c>
      <c r="AD110" s="50">
        <v>1.5617766203703703E-3</v>
      </c>
      <c r="AE110" s="56">
        <v>0</v>
      </c>
      <c r="AF110" s="55">
        <v>4</v>
      </c>
      <c r="AG110" s="8">
        <v>4</v>
      </c>
      <c r="AH110" s="8">
        <v>4</v>
      </c>
      <c r="AI110" s="8">
        <v>7</v>
      </c>
      <c r="AJ110" s="84">
        <v>0</v>
      </c>
      <c r="AK110" s="10"/>
      <c r="AL110" s="55">
        <v>3</v>
      </c>
      <c r="AM110" s="6">
        <v>4</v>
      </c>
      <c r="AN110" s="6">
        <v>7</v>
      </c>
      <c r="AO110" s="6"/>
      <c r="AP110" s="6"/>
      <c r="AQ110" s="6"/>
      <c r="AR110" s="6">
        <v>0</v>
      </c>
      <c r="AS110" s="6">
        <v>0</v>
      </c>
      <c r="AT110" s="72">
        <v>1</v>
      </c>
      <c r="AX110" s="76"/>
    </row>
    <row r="111" spans="2:50" ht="16.2" thickBot="1" x14ac:dyDescent="0.35">
      <c r="B111" s="32">
        <v>41958</v>
      </c>
      <c r="C111" s="55">
        <v>17</v>
      </c>
      <c r="D111" s="6">
        <v>9</v>
      </c>
      <c r="E111" s="6">
        <v>9</v>
      </c>
      <c r="F111" s="6">
        <v>1</v>
      </c>
      <c r="G111" s="17">
        <v>0.1111111111111111</v>
      </c>
      <c r="H111" s="50">
        <v>2.6105967078189304E-4</v>
      </c>
      <c r="I111" s="56">
        <v>0</v>
      </c>
      <c r="J111" s="55">
        <v>1</v>
      </c>
      <c r="K111" s="8">
        <v>1</v>
      </c>
      <c r="L111" s="8">
        <v>0</v>
      </c>
      <c r="M111" s="8">
        <v>3</v>
      </c>
      <c r="N111" s="84">
        <v>0</v>
      </c>
      <c r="O111" s="34"/>
      <c r="P111" s="55">
        <v>6</v>
      </c>
      <c r="Q111" s="6">
        <v>0</v>
      </c>
      <c r="R111" s="6">
        <v>2</v>
      </c>
      <c r="S111" s="6"/>
      <c r="T111" s="6"/>
      <c r="U111" s="6"/>
      <c r="V111" s="6">
        <v>0</v>
      </c>
      <c r="W111" s="6">
        <v>1</v>
      </c>
      <c r="X111" s="72">
        <v>0</v>
      </c>
      <c r="Y111" s="55">
        <v>24</v>
      </c>
      <c r="Z111" s="6">
        <v>6</v>
      </c>
      <c r="AA111" s="6">
        <v>6</v>
      </c>
      <c r="AB111" s="6">
        <v>2</v>
      </c>
      <c r="AC111" s="17">
        <v>0.33333333333333331</v>
      </c>
      <c r="AD111" s="50">
        <v>2.1354166666666665E-3</v>
      </c>
      <c r="AE111" s="56">
        <v>0.16666666666666699</v>
      </c>
      <c r="AF111" s="55">
        <v>2</v>
      </c>
      <c r="AG111" s="8">
        <v>2</v>
      </c>
      <c r="AH111" s="8">
        <v>2</v>
      </c>
      <c r="AI111" s="8">
        <v>4</v>
      </c>
      <c r="AJ111" s="84">
        <v>0</v>
      </c>
      <c r="AK111" s="34"/>
      <c r="AL111" s="55">
        <v>2</v>
      </c>
      <c r="AM111" s="6">
        <v>2</v>
      </c>
      <c r="AN111" s="6">
        <v>1</v>
      </c>
      <c r="AO111" s="6"/>
      <c r="AP111" s="6"/>
      <c r="AQ111" s="6"/>
      <c r="AR111" s="6">
        <v>0</v>
      </c>
      <c r="AS111" s="6">
        <v>0</v>
      </c>
      <c r="AT111" s="72">
        <v>1</v>
      </c>
      <c r="AX111" s="76"/>
    </row>
    <row r="112" spans="2:50" x14ac:dyDescent="0.3">
      <c r="B112" s="33">
        <v>41959</v>
      </c>
      <c r="C112" s="53">
        <v>132</v>
      </c>
      <c r="D112" s="53">
        <v>19</v>
      </c>
      <c r="E112" s="53">
        <v>16</v>
      </c>
      <c r="F112" s="53">
        <v>6</v>
      </c>
      <c r="G112" s="54">
        <v>0.31578947368421051</v>
      </c>
      <c r="H112" s="67">
        <v>4.7679093567251467E-3</v>
      </c>
      <c r="I112" s="68">
        <v>5.2631578947368397E-2</v>
      </c>
      <c r="J112" s="52">
        <v>3</v>
      </c>
      <c r="K112" s="73">
        <v>11</v>
      </c>
      <c r="L112" s="73">
        <v>5</v>
      </c>
      <c r="M112" s="73">
        <v>5</v>
      </c>
      <c r="N112" s="86">
        <v>0</v>
      </c>
      <c r="O112" s="26"/>
      <c r="P112" s="52">
        <v>10</v>
      </c>
      <c r="Q112" s="53">
        <v>-2</v>
      </c>
      <c r="R112" s="53">
        <v>5</v>
      </c>
      <c r="S112" s="53"/>
      <c r="T112" s="53"/>
      <c r="U112" s="53"/>
      <c r="V112" s="53">
        <v>0</v>
      </c>
      <c r="W112" s="53">
        <v>2</v>
      </c>
      <c r="X112" s="71">
        <v>1</v>
      </c>
      <c r="Y112" s="53">
        <v>23</v>
      </c>
      <c r="Z112" s="53">
        <v>5</v>
      </c>
      <c r="AA112" s="53">
        <v>5</v>
      </c>
      <c r="AB112" s="53">
        <v>0</v>
      </c>
      <c r="AC112" s="54">
        <v>0</v>
      </c>
      <c r="AD112" s="67">
        <v>2.685185185185185E-3</v>
      </c>
      <c r="AE112" s="68">
        <v>0</v>
      </c>
      <c r="AF112" s="52">
        <v>2</v>
      </c>
      <c r="AG112" s="73">
        <v>2</v>
      </c>
      <c r="AH112" s="73">
        <v>3</v>
      </c>
      <c r="AI112" s="73">
        <v>3</v>
      </c>
      <c r="AJ112" s="86">
        <v>0</v>
      </c>
      <c r="AK112" s="26"/>
      <c r="AL112" s="52">
        <v>3</v>
      </c>
      <c r="AM112" s="53">
        <v>0</v>
      </c>
      <c r="AN112" s="53">
        <v>2</v>
      </c>
      <c r="AO112" s="53"/>
      <c r="AP112" s="53"/>
      <c r="AQ112" s="53"/>
      <c r="AR112" s="53">
        <v>0</v>
      </c>
      <c r="AS112" s="53">
        <v>0</v>
      </c>
      <c r="AT112" s="71">
        <v>0</v>
      </c>
      <c r="AX112" s="76"/>
    </row>
    <row r="113" spans="2:50" x14ac:dyDescent="0.3">
      <c r="B113" s="5">
        <v>41960</v>
      </c>
      <c r="C113" s="6">
        <v>88</v>
      </c>
      <c r="D113" s="6">
        <v>23</v>
      </c>
      <c r="E113" s="6">
        <v>23</v>
      </c>
      <c r="F113" s="6">
        <v>3</v>
      </c>
      <c r="G113" s="17">
        <v>0.13043478260869565</v>
      </c>
      <c r="H113" s="50">
        <v>1.7990136876006441E-3</v>
      </c>
      <c r="I113" s="56">
        <v>0.13043478260869601</v>
      </c>
      <c r="J113" s="55">
        <v>6</v>
      </c>
      <c r="K113" s="8">
        <v>12</v>
      </c>
      <c r="L113" s="8">
        <v>6</v>
      </c>
      <c r="M113" s="8">
        <v>10</v>
      </c>
      <c r="N113" s="84">
        <v>2</v>
      </c>
      <c r="O113" s="10"/>
      <c r="P113" s="55">
        <v>14</v>
      </c>
      <c r="Q113" s="6">
        <v>0</v>
      </c>
      <c r="R113" s="6">
        <v>6</v>
      </c>
      <c r="S113" s="6"/>
      <c r="T113" s="6"/>
      <c r="U113" s="6"/>
      <c r="V113" s="6">
        <v>0</v>
      </c>
      <c r="W113" s="6">
        <v>3</v>
      </c>
      <c r="X113" s="72">
        <v>0</v>
      </c>
      <c r="Y113" s="6">
        <v>58</v>
      </c>
      <c r="Z113" s="6">
        <v>21</v>
      </c>
      <c r="AA113" s="6">
        <v>21</v>
      </c>
      <c r="AB113" s="6">
        <v>2</v>
      </c>
      <c r="AC113" s="17">
        <v>9.5238095238095233E-2</v>
      </c>
      <c r="AD113" s="50">
        <v>9.6285273368606702E-4</v>
      </c>
      <c r="AE113" s="56">
        <v>4.7619047619047603E-2</v>
      </c>
      <c r="AF113" s="55">
        <v>3</v>
      </c>
      <c r="AG113" s="8">
        <v>8</v>
      </c>
      <c r="AH113" s="8">
        <v>4</v>
      </c>
      <c r="AI113" s="8">
        <v>6</v>
      </c>
      <c r="AJ113" s="84">
        <v>0</v>
      </c>
      <c r="AK113" s="10"/>
      <c r="AL113" s="55">
        <v>10</v>
      </c>
      <c r="AM113" s="6">
        <v>1</v>
      </c>
      <c r="AN113" s="6">
        <v>9</v>
      </c>
      <c r="AO113" s="6"/>
      <c r="AP113" s="6"/>
      <c r="AQ113" s="6"/>
      <c r="AR113" s="6">
        <v>0</v>
      </c>
      <c r="AS113" s="6">
        <v>0</v>
      </c>
      <c r="AT113" s="72">
        <v>1</v>
      </c>
      <c r="AX113" s="76"/>
    </row>
    <row r="114" spans="2:50" x14ac:dyDescent="0.3">
      <c r="B114" s="5">
        <v>41961</v>
      </c>
      <c r="C114" s="6">
        <v>74</v>
      </c>
      <c r="D114" s="6">
        <v>19</v>
      </c>
      <c r="E114" s="6">
        <v>17</v>
      </c>
      <c r="F114" s="6">
        <v>5</v>
      </c>
      <c r="G114" s="17">
        <v>0.26315789473684209</v>
      </c>
      <c r="H114" s="50">
        <v>1.5953947368421051E-3</v>
      </c>
      <c r="I114" s="56">
        <v>0.31578947368421101</v>
      </c>
      <c r="J114" s="55">
        <v>6</v>
      </c>
      <c r="K114" s="8">
        <v>8</v>
      </c>
      <c r="L114" s="8">
        <v>4</v>
      </c>
      <c r="M114" s="8">
        <v>9</v>
      </c>
      <c r="N114" s="84">
        <v>1</v>
      </c>
      <c r="O114" s="10"/>
      <c r="P114" s="55">
        <v>9</v>
      </c>
      <c r="Q114" s="6">
        <v>0</v>
      </c>
      <c r="R114" s="6">
        <v>5</v>
      </c>
      <c r="S114" s="6"/>
      <c r="T114" s="6"/>
      <c r="U114" s="6"/>
      <c r="V114" s="6">
        <v>0</v>
      </c>
      <c r="W114" s="6">
        <v>3</v>
      </c>
      <c r="X114" s="72">
        <v>0</v>
      </c>
      <c r="Y114" s="6">
        <v>74</v>
      </c>
      <c r="Z114" s="6">
        <v>16</v>
      </c>
      <c r="AA114" s="6">
        <v>15</v>
      </c>
      <c r="AB114" s="6">
        <v>3</v>
      </c>
      <c r="AC114" s="17">
        <v>0.1875</v>
      </c>
      <c r="AD114" s="50">
        <v>8.8252314814814812E-4</v>
      </c>
      <c r="AE114" s="56">
        <v>0.125</v>
      </c>
      <c r="AF114" s="55">
        <v>6</v>
      </c>
      <c r="AG114" s="8">
        <v>8</v>
      </c>
      <c r="AH114" s="8">
        <v>6</v>
      </c>
      <c r="AI114" s="8">
        <v>7</v>
      </c>
      <c r="AJ114" s="84">
        <v>0</v>
      </c>
      <c r="AK114" s="10"/>
      <c r="AL114" s="55">
        <v>12</v>
      </c>
      <c r="AM114" s="6">
        <v>-1</v>
      </c>
      <c r="AN114" s="6">
        <v>4</v>
      </c>
      <c r="AO114" s="6"/>
      <c r="AP114" s="6"/>
      <c r="AQ114" s="6"/>
      <c r="AR114" s="6">
        <v>0</v>
      </c>
      <c r="AS114" s="6">
        <v>0</v>
      </c>
      <c r="AT114" s="72">
        <v>0</v>
      </c>
      <c r="AX114" s="76"/>
    </row>
    <row r="115" spans="2:50" x14ac:dyDescent="0.3">
      <c r="B115" s="5">
        <v>41962</v>
      </c>
      <c r="C115" s="6">
        <v>34</v>
      </c>
      <c r="D115" s="6">
        <v>10</v>
      </c>
      <c r="E115" s="6">
        <v>8</v>
      </c>
      <c r="F115" s="6">
        <v>7</v>
      </c>
      <c r="G115" s="17">
        <v>0.7</v>
      </c>
      <c r="H115" s="50">
        <v>1.7222222222222224E-3</v>
      </c>
      <c r="I115" s="56">
        <v>0.1</v>
      </c>
      <c r="J115" s="55">
        <v>2</v>
      </c>
      <c r="K115" s="8">
        <v>2</v>
      </c>
      <c r="L115" s="8">
        <v>3</v>
      </c>
      <c r="M115" s="8">
        <v>1</v>
      </c>
      <c r="N115" s="84">
        <v>0</v>
      </c>
      <c r="O115" s="10"/>
      <c r="P115" s="55">
        <v>3</v>
      </c>
      <c r="Q115" s="6">
        <v>2</v>
      </c>
      <c r="R115" s="6">
        <v>2</v>
      </c>
      <c r="S115" s="6"/>
      <c r="T115" s="6"/>
      <c r="U115" s="6"/>
      <c r="V115" s="6">
        <v>0</v>
      </c>
      <c r="W115" s="6">
        <v>1</v>
      </c>
      <c r="X115" s="72">
        <v>0</v>
      </c>
      <c r="Y115" s="6">
        <v>43</v>
      </c>
      <c r="Z115" s="6">
        <v>17</v>
      </c>
      <c r="AA115" s="6">
        <v>15</v>
      </c>
      <c r="AB115" s="6">
        <v>2</v>
      </c>
      <c r="AC115" s="17">
        <v>0.11764705882352941</v>
      </c>
      <c r="AD115" s="50">
        <v>6.2840413943355124E-4</v>
      </c>
      <c r="AE115" s="56">
        <v>0.17647058823529399</v>
      </c>
      <c r="AF115" s="55">
        <v>6</v>
      </c>
      <c r="AG115" s="8">
        <v>4</v>
      </c>
      <c r="AH115" s="8">
        <v>0</v>
      </c>
      <c r="AI115" s="8">
        <v>5</v>
      </c>
      <c r="AJ115" s="84">
        <v>0</v>
      </c>
      <c r="AK115" s="10"/>
      <c r="AL115" s="55">
        <v>7</v>
      </c>
      <c r="AM115" s="6">
        <v>0</v>
      </c>
      <c r="AN115" s="6">
        <v>7</v>
      </c>
      <c r="AO115" s="6"/>
      <c r="AP115" s="6"/>
      <c r="AQ115" s="6"/>
      <c r="AR115" s="6">
        <v>0</v>
      </c>
      <c r="AS115" s="6">
        <v>0</v>
      </c>
      <c r="AT115" s="72">
        <v>1</v>
      </c>
      <c r="AX115" s="76"/>
    </row>
    <row r="116" spans="2:50" x14ac:dyDescent="0.3">
      <c r="B116" s="5">
        <v>41963</v>
      </c>
      <c r="C116" s="6">
        <v>75</v>
      </c>
      <c r="D116" s="6">
        <v>25</v>
      </c>
      <c r="E116" s="6">
        <v>23</v>
      </c>
      <c r="F116" s="6">
        <v>4</v>
      </c>
      <c r="G116" s="17">
        <v>0.16</v>
      </c>
      <c r="H116" s="50">
        <v>1.0902777777777779E-3</v>
      </c>
      <c r="I116" s="56">
        <v>0.24</v>
      </c>
      <c r="J116" s="55">
        <v>5</v>
      </c>
      <c r="K116" s="8">
        <v>9</v>
      </c>
      <c r="L116" s="8">
        <v>4</v>
      </c>
      <c r="M116" s="8">
        <v>3</v>
      </c>
      <c r="N116" s="84">
        <v>1</v>
      </c>
      <c r="O116" s="10"/>
      <c r="P116" s="55">
        <v>13</v>
      </c>
      <c r="Q116" s="6">
        <v>1</v>
      </c>
      <c r="R116" s="6">
        <v>7</v>
      </c>
      <c r="S116" s="6"/>
      <c r="T116" s="6"/>
      <c r="U116" s="6"/>
      <c r="V116" s="6">
        <v>0</v>
      </c>
      <c r="W116" s="6">
        <v>2</v>
      </c>
      <c r="X116" s="72">
        <v>0</v>
      </c>
      <c r="Y116" s="6">
        <v>51</v>
      </c>
      <c r="Z116" s="6">
        <v>16</v>
      </c>
      <c r="AA116" s="6">
        <v>16</v>
      </c>
      <c r="AB116" s="6">
        <v>3</v>
      </c>
      <c r="AC116" s="17">
        <v>0.1875</v>
      </c>
      <c r="AD116" s="50">
        <v>1.5407986111111111E-3</v>
      </c>
      <c r="AE116" s="56">
        <v>0.25</v>
      </c>
      <c r="AF116" s="55">
        <v>4</v>
      </c>
      <c r="AG116" s="8">
        <v>4</v>
      </c>
      <c r="AH116" s="8">
        <v>3</v>
      </c>
      <c r="AI116" s="8">
        <v>4</v>
      </c>
      <c r="AJ116" s="84">
        <v>0</v>
      </c>
      <c r="AK116" s="10"/>
      <c r="AL116" s="55">
        <v>6</v>
      </c>
      <c r="AM116" s="6">
        <v>2</v>
      </c>
      <c r="AN116" s="6">
        <v>8</v>
      </c>
      <c r="AO116" s="6"/>
      <c r="AP116" s="6"/>
      <c r="AQ116" s="6"/>
      <c r="AR116" s="6">
        <v>0</v>
      </c>
      <c r="AS116" s="6">
        <v>0</v>
      </c>
      <c r="AT116" s="72">
        <v>0</v>
      </c>
      <c r="AX116" s="76"/>
    </row>
    <row r="117" spans="2:50" x14ac:dyDescent="0.3">
      <c r="B117" s="5">
        <v>41964</v>
      </c>
      <c r="C117" s="6">
        <v>76</v>
      </c>
      <c r="D117" s="6">
        <v>17</v>
      </c>
      <c r="E117" s="6">
        <v>16</v>
      </c>
      <c r="F117" s="6">
        <v>6</v>
      </c>
      <c r="G117" s="17">
        <v>0.35294117647058826</v>
      </c>
      <c r="H117" s="50">
        <v>1.0423474945533769E-3</v>
      </c>
      <c r="I117" s="56">
        <v>0.23529411764705899</v>
      </c>
      <c r="J117" s="55">
        <v>5</v>
      </c>
      <c r="K117" s="8">
        <v>7</v>
      </c>
      <c r="L117" s="8">
        <v>3</v>
      </c>
      <c r="M117" s="8">
        <v>7</v>
      </c>
      <c r="N117" s="84">
        <v>4</v>
      </c>
      <c r="O117" s="10"/>
      <c r="P117" s="55">
        <v>10</v>
      </c>
      <c r="Q117" s="6">
        <v>0</v>
      </c>
      <c r="R117" s="6">
        <v>2</v>
      </c>
      <c r="S117" s="6"/>
      <c r="T117" s="6"/>
      <c r="U117" s="6"/>
      <c r="V117" s="6">
        <v>0</v>
      </c>
      <c r="W117" s="6">
        <v>3</v>
      </c>
      <c r="X117" s="72">
        <v>1</v>
      </c>
      <c r="Y117" s="6">
        <v>25</v>
      </c>
      <c r="Z117" s="6">
        <v>8</v>
      </c>
      <c r="AA117" s="6">
        <v>7</v>
      </c>
      <c r="AB117" s="6">
        <v>2</v>
      </c>
      <c r="AC117" s="17">
        <v>0.25</v>
      </c>
      <c r="AD117" s="50">
        <v>7.9427083333333335E-4</v>
      </c>
      <c r="AE117" s="56">
        <v>0</v>
      </c>
      <c r="AF117" s="55">
        <v>1</v>
      </c>
      <c r="AG117" s="8">
        <v>3</v>
      </c>
      <c r="AH117" s="8">
        <v>1</v>
      </c>
      <c r="AI117" s="8">
        <v>2</v>
      </c>
      <c r="AJ117" s="84">
        <v>0</v>
      </c>
      <c r="AK117" s="10"/>
      <c r="AL117" s="55">
        <v>3</v>
      </c>
      <c r="AM117" s="6">
        <v>0</v>
      </c>
      <c r="AN117" s="6">
        <v>4</v>
      </c>
      <c r="AO117" s="6"/>
      <c r="AP117" s="6"/>
      <c r="AQ117" s="6"/>
      <c r="AR117" s="6">
        <v>0</v>
      </c>
      <c r="AS117" s="6">
        <v>0</v>
      </c>
      <c r="AT117" s="72">
        <v>0</v>
      </c>
      <c r="AX117" s="76"/>
    </row>
    <row r="118" spans="2:50" ht="16.2" thickBot="1" x14ac:dyDescent="0.35">
      <c r="B118" s="32">
        <v>41965</v>
      </c>
      <c r="C118" s="31">
        <v>30</v>
      </c>
      <c r="D118" s="31">
        <v>11</v>
      </c>
      <c r="E118" s="31">
        <v>11</v>
      </c>
      <c r="F118" s="31">
        <v>3</v>
      </c>
      <c r="G118" s="29">
        <v>0.27272727272727271</v>
      </c>
      <c r="H118" s="58">
        <v>1.2984006734006734E-3</v>
      </c>
      <c r="I118" s="59">
        <v>0.36363636363636398</v>
      </c>
      <c r="J118" s="57">
        <v>3</v>
      </c>
      <c r="K118" s="35">
        <v>4</v>
      </c>
      <c r="L118" s="35">
        <v>2</v>
      </c>
      <c r="M118" s="35">
        <v>4</v>
      </c>
      <c r="N118" s="85">
        <v>1</v>
      </c>
      <c r="O118" s="34"/>
      <c r="P118" s="57">
        <v>7</v>
      </c>
      <c r="Q118" s="31">
        <v>1</v>
      </c>
      <c r="R118" s="31">
        <v>2</v>
      </c>
      <c r="S118" s="31"/>
      <c r="T118" s="31"/>
      <c r="U118" s="31"/>
      <c r="V118" s="31">
        <v>0</v>
      </c>
      <c r="W118" s="31">
        <v>1</v>
      </c>
      <c r="X118" s="74">
        <v>0</v>
      </c>
      <c r="Y118" s="31">
        <v>24</v>
      </c>
      <c r="Z118" s="31">
        <v>7</v>
      </c>
      <c r="AA118" s="31">
        <v>7</v>
      </c>
      <c r="AB118" s="31">
        <v>6</v>
      </c>
      <c r="AC118" s="29">
        <v>0.8571428571428571</v>
      </c>
      <c r="AD118" s="58">
        <v>5.7208994708994707E-4</v>
      </c>
      <c r="AE118" s="59">
        <v>0.14285714285714299</v>
      </c>
      <c r="AF118" s="57">
        <v>0</v>
      </c>
      <c r="AG118" s="35">
        <v>1</v>
      </c>
      <c r="AH118" s="35">
        <v>3</v>
      </c>
      <c r="AI118" s="35">
        <v>1</v>
      </c>
      <c r="AJ118" s="85">
        <v>0</v>
      </c>
      <c r="AK118" s="34"/>
      <c r="AL118" s="57">
        <v>3</v>
      </c>
      <c r="AM118" s="31">
        <v>3</v>
      </c>
      <c r="AN118" s="31">
        <v>1</v>
      </c>
      <c r="AO118" s="31"/>
      <c r="AP118" s="31"/>
      <c r="AQ118" s="31"/>
      <c r="AR118" s="31">
        <v>0</v>
      </c>
      <c r="AS118" s="31">
        <v>0</v>
      </c>
      <c r="AT118" s="74">
        <v>0</v>
      </c>
      <c r="AX118" s="76"/>
    </row>
    <row r="119" spans="2:50" x14ac:dyDescent="0.3">
      <c r="B119" s="33">
        <v>41966</v>
      </c>
      <c r="C119" s="53">
        <v>76</v>
      </c>
      <c r="D119" s="53">
        <v>14</v>
      </c>
      <c r="E119" s="53">
        <v>14</v>
      </c>
      <c r="F119" s="53">
        <v>2</v>
      </c>
      <c r="G119" s="54">
        <v>0.14285714285714285</v>
      </c>
      <c r="H119" s="67">
        <v>4.5138888888888885E-3</v>
      </c>
      <c r="I119" s="68">
        <v>7.1428571428571397E-2</v>
      </c>
      <c r="J119" s="52">
        <v>5</v>
      </c>
      <c r="K119" s="73">
        <v>4</v>
      </c>
      <c r="L119" s="73">
        <v>8</v>
      </c>
      <c r="M119" s="73">
        <v>6</v>
      </c>
      <c r="N119" s="86">
        <v>0</v>
      </c>
      <c r="O119" s="26"/>
      <c r="P119" s="52">
        <v>9</v>
      </c>
      <c r="Q119" s="53">
        <v>1</v>
      </c>
      <c r="R119" s="53">
        <v>3</v>
      </c>
      <c r="S119" s="53"/>
      <c r="T119" s="53"/>
      <c r="U119" s="53"/>
      <c r="V119" s="53">
        <v>0</v>
      </c>
      <c r="W119" s="53">
        <v>1</v>
      </c>
      <c r="X119" s="71">
        <v>0</v>
      </c>
      <c r="Y119" s="53">
        <v>28</v>
      </c>
      <c r="Z119" s="53">
        <v>10</v>
      </c>
      <c r="AA119" s="53">
        <v>10</v>
      </c>
      <c r="AB119" s="53">
        <v>0</v>
      </c>
      <c r="AC119" s="54">
        <v>0</v>
      </c>
      <c r="AD119" s="67">
        <v>7.0254629629629638E-4</v>
      </c>
      <c r="AE119" s="68">
        <v>0.1</v>
      </c>
      <c r="AF119" s="52">
        <v>4</v>
      </c>
      <c r="AG119" s="73">
        <v>4</v>
      </c>
      <c r="AH119" s="73">
        <v>2</v>
      </c>
      <c r="AI119" s="73">
        <v>4</v>
      </c>
      <c r="AJ119" s="86">
        <v>0</v>
      </c>
      <c r="AK119" s="26"/>
      <c r="AL119" s="52">
        <v>0</v>
      </c>
      <c r="AM119" s="53">
        <v>2</v>
      </c>
      <c r="AN119" s="53">
        <v>8</v>
      </c>
      <c r="AO119" s="53"/>
      <c r="AP119" s="53"/>
      <c r="AQ119" s="53"/>
      <c r="AR119" s="53">
        <v>0</v>
      </c>
      <c r="AS119" s="53">
        <v>0</v>
      </c>
      <c r="AT119" s="71">
        <v>0</v>
      </c>
      <c r="AX119" s="76"/>
    </row>
    <row r="120" spans="2:50" x14ac:dyDescent="0.3">
      <c r="B120" s="5">
        <v>41967</v>
      </c>
      <c r="C120" s="6">
        <v>67</v>
      </c>
      <c r="D120" s="6">
        <v>13</v>
      </c>
      <c r="E120" s="6">
        <v>13</v>
      </c>
      <c r="F120" s="6">
        <v>1</v>
      </c>
      <c r="G120" s="17">
        <v>7.6923076923076927E-2</v>
      </c>
      <c r="H120" s="50">
        <v>9.8023504273504281E-4</v>
      </c>
      <c r="I120" s="56">
        <v>0.38461538461538503</v>
      </c>
      <c r="J120" s="55">
        <v>5</v>
      </c>
      <c r="K120" s="8">
        <v>5</v>
      </c>
      <c r="L120" s="8">
        <v>5</v>
      </c>
      <c r="M120" s="8">
        <v>6</v>
      </c>
      <c r="N120" s="84">
        <v>4</v>
      </c>
      <c r="O120" s="10"/>
      <c r="P120" s="55">
        <v>10</v>
      </c>
      <c r="Q120" s="6">
        <v>1</v>
      </c>
      <c r="R120" s="6">
        <v>1</v>
      </c>
      <c r="S120" s="6"/>
      <c r="T120" s="6"/>
      <c r="U120" s="6"/>
      <c r="V120" s="6">
        <v>0</v>
      </c>
      <c r="W120" s="6">
        <v>1</v>
      </c>
      <c r="X120" s="72">
        <v>0</v>
      </c>
      <c r="Y120" s="6">
        <v>100</v>
      </c>
      <c r="Z120" s="6">
        <v>26</v>
      </c>
      <c r="AA120" s="6">
        <v>26</v>
      </c>
      <c r="AB120" s="6">
        <v>5</v>
      </c>
      <c r="AC120" s="17">
        <v>0.19230769230769232</v>
      </c>
      <c r="AD120" s="50">
        <v>9.2993233618233616E-4</v>
      </c>
      <c r="AE120" s="56">
        <v>7.69230769230769E-2</v>
      </c>
      <c r="AF120" s="55">
        <v>7</v>
      </c>
      <c r="AG120" s="8">
        <v>17</v>
      </c>
      <c r="AH120" s="8">
        <v>5</v>
      </c>
      <c r="AI120" s="8">
        <v>10</v>
      </c>
      <c r="AJ120" s="84">
        <v>0</v>
      </c>
      <c r="AK120" s="10"/>
      <c r="AL120" s="55">
        <v>7</v>
      </c>
      <c r="AM120" s="6">
        <v>4</v>
      </c>
      <c r="AN120" s="6">
        <v>14</v>
      </c>
      <c r="AO120" s="6"/>
      <c r="AP120" s="6"/>
      <c r="AQ120" s="6"/>
      <c r="AR120" s="6">
        <v>0</v>
      </c>
      <c r="AS120" s="6">
        <v>0</v>
      </c>
      <c r="AT120" s="72">
        <v>1</v>
      </c>
      <c r="AX120" s="76"/>
    </row>
    <row r="121" spans="2:50" x14ac:dyDescent="0.3">
      <c r="B121" s="5">
        <v>41968</v>
      </c>
      <c r="C121" s="6">
        <v>56</v>
      </c>
      <c r="D121" s="6">
        <v>15</v>
      </c>
      <c r="E121" s="6">
        <v>15</v>
      </c>
      <c r="F121" s="6">
        <v>4</v>
      </c>
      <c r="G121" s="17">
        <v>0.26666666666666666</v>
      </c>
      <c r="H121" s="50">
        <v>1.8101851851851853E-3</v>
      </c>
      <c r="I121" s="56">
        <v>6.6666666666666693E-2</v>
      </c>
      <c r="J121" s="55">
        <v>2</v>
      </c>
      <c r="K121" s="8">
        <v>4</v>
      </c>
      <c r="L121" s="8">
        <v>4</v>
      </c>
      <c r="M121" s="8">
        <v>7</v>
      </c>
      <c r="N121" s="84">
        <v>1</v>
      </c>
      <c r="O121" s="10"/>
      <c r="P121" s="55">
        <v>8</v>
      </c>
      <c r="Q121" s="6">
        <v>-1</v>
      </c>
      <c r="R121" s="6">
        <v>5</v>
      </c>
      <c r="S121" s="6"/>
      <c r="T121" s="6"/>
      <c r="U121" s="6"/>
      <c r="V121" s="6">
        <v>0</v>
      </c>
      <c r="W121" s="6">
        <v>2</v>
      </c>
      <c r="X121" s="72">
        <v>1</v>
      </c>
      <c r="Y121" s="6">
        <v>66</v>
      </c>
      <c r="Z121" s="6">
        <v>20</v>
      </c>
      <c r="AA121" s="6">
        <v>20</v>
      </c>
      <c r="AB121" s="6">
        <v>3</v>
      </c>
      <c r="AC121" s="17">
        <v>0.15</v>
      </c>
      <c r="AD121" s="50">
        <v>8.1076388888888886E-4</v>
      </c>
      <c r="AE121" s="56">
        <v>0.1</v>
      </c>
      <c r="AF121" s="55">
        <v>6</v>
      </c>
      <c r="AG121" s="8">
        <v>7</v>
      </c>
      <c r="AH121" s="8">
        <v>5</v>
      </c>
      <c r="AI121" s="8">
        <v>7</v>
      </c>
      <c r="AJ121" s="84">
        <v>0</v>
      </c>
      <c r="AK121" s="10"/>
      <c r="AL121" s="55">
        <v>6</v>
      </c>
      <c r="AM121" s="6">
        <v>2</v>
      </c>
      <c r="AN121" s="6">
        <v>11</v>
      </c>
      <c r="AO121" s="6"/>
      <c r="AP121" s="6"/>
      <c r="AQ121" s="6"/>
      <c r="AR121" s="6">
        <v>0</v>
      </c>
      <c r="AS121" s="6">
        <v>0</v>
      </c>
      <c r="AT121" s="72">
        <v>1</v>
      </c>
      <c r="AX121" s="76"/>
    </row>
    <row r="122" spans="2:50" x14ac:dyDescent="0.3">
      <c r="B122" s="5">
        <v>41969</v>
      </c>
      <c r="C122" s="6">
        <v>74</v>
      </c>
      <c r="D122" s="6">
        <v>22</v>
      </c>
      <c r="E122" s="6">
        <v>21</v>
      </c>
      <c r="F122" s="6">
        <v>7</v>
      </c>
      <c r="G122" s="17">
        <v>0.31818181818181818</v>
      </c>
      <c r="H122" s="50">
        <v>1.724537037037037E-3</v>
      </c>
      <c r="I122" s="56">
        <v>0.31818181818181801</v>
      </c>
      <c r="J122" s="55">
        <v>4</v>
      </c>
      <c r="K122" s="8">
        <v>8</v>
      </c>
      <c r="L122" s="8">
        <v>3</v>
      </c>
      <c r="M122" s="8">
        <v>6</v>
      </c>
      <c r="N122" s="84">
        <v>2</v>
      </c>
      <c r="O122" s="10"/>
      <c r="P122" s="55">
        <v>11</v>
      </c>
      <c r="Q122" s="6">
        <v>1</v>
      </c>
      <c r="R122" s="6">
        <v>4</v>
      </c>
      <c r="S122" s="6"/>
      <c r="T122" s="6"/>
      <c r="U122" s="6"/>
      <c r="V122" s="6">
        <v>1</v>
      </c>
      <c r="W122" s="6">
        <v>4</v>
      </c>
      <c r="X122" s="72">
        <v>0</v>
      </c>
      <c r="Y122" s="6">
        <v>82</v>
      </c>
      <c r="Z122" s="6">
        <v>23</v>
      </c>
      <c r="AA122" s="6">
        <v>23</v>
      </c>
      <c r="AB122" s="6">
        <v>4</v>
      </c>
      <c r="AC122" s="17">
        <v>0.17391304347826086</v>
      </c>
      <c r="AD122" s="50">
        <v>1.1387882447665056E-3</v>
      </c>
      <c r="AE122" s="56">
        <v>4.3478260869565202E-2</v>
      </c>
      <c r="AF122" s="55">
        <v>7</v>
      </c>
      <c r="AG122" s="8">
        <v>8</v>
      </c>
      <c r="AH122" s="8">
        <v>4</v>
      </c>
      <c r="AI122" s="8">
        <v>11</v>
      </c>
      <c r="AJ122" s="84">
        <v>0</v>
      </c>
      <c r="AK122" s="10"/>
      <c r="AL122" s="55">
        <v>6</v>
      </c>
      <c r="AM122" s="6">
        <v>3</v>
      </c>
      <c r="AN122" s="6">
        <v>10</v>
      </c>
      <c r="AO122" s="6"/>
      <c r="AP122" s="6"/>
      <c r="AQ122" s="6"/>
      <c r="AR122" s="6">
        <v>0</v>
      </c>
      <c r="AS122" s="6">
        <v>0</v>
      </c>
      <c r="AT122" s="72">
        <v>4</v>
      </c>
      <c r="AX122" s="76"/>
    </row>
    <row r="123" spans="2:50" x14ac:dyDescent="0.3">
      <c r="B123" s="5">
        <v>41970</v>
      </c>
      <c r="C123" s="6">
        <v>110</v>
      </c>
      <c r="D123" s="6">
        <v>20</v>
      </c>
      <c r="E123" s="6">
        <v>16</v>
      </c>
      <c r="F123" s="6">
        <v>12</v>
      </c>
      <c r="G123" s="17">
        <v>0.6</v>
      </c>
      <c r="H123" s="50">
        <v>3.460648148148148E-3</v>
      </c>
      <c r="I123" s="56">
        <v>0.2</v>
      </c>
      <c r="J123" s="55">
        <v>8</v>
      </c>
      <c r="K123" s="8">
        <v>7</v>
      </c>
      <c r="L123" s="8">
        <v>8</v>
      </c>
      <c r="M123" s="8">
        <v>6</v>
      </c>
      <c r="N123" s="84">
        <v>4</v>
      </c>
      <c r="O123" s="10"/>
      <c r="P123" s="55">
        <v>13</v>
      </c>
      <c r="Q123" s="6">
        <v>-1</v>
      </c>
      <c r="R123" s="6">
        <v>3</v>
      </c>
      <c r="S123" s="6"/>
      <c r="T123" s="6"/>
      <c r="U123" s="6"/>
      <c r="V123" s="6">
        <v>0</v>
      </c>
      <c r="W123" s="6">
        <v>0</v>
      </c>
      <c r="X123" s="72">
        <v>1</v>
      </c>
      <c r="Y123" s="6">
        <v>87</v>
      </c>
      <c r="Z123" s="6">
        <v>24</v>
      </c>
      <c r="AA123" s="6">
        <v>23</v>
      </c>
      <c r="AB123" s="6">
        <v>5</v>
      </c>
      <c r="AC123" s="17">
        <v>0.20833333333333334</v>
      </c>
      <c r="AD123" s="50">
        <v>9.7125771604938277E-4</v>
      </c>
      <c r="AE123" s="56">
        <v>0</v>
      </c>
      <c r="AF123" s="55">
        <v>6</v>
      </c>
      <c r="AG123" s="8">
        <v>4</v>
      </c>
      <c r="AH123" s="8">
        <v>1</v>
      </c>
      <c r="AI123" s="8">
        <v>9</v>
      </c>
      <c r="AJ123" s="84">
        <v>0</v>
      </c>
      <c r="AK123" s="10"/>
      <c r="AL123" s="55">
        <v>16</v>
      </c>
      <c r="AM123" s="6">
        <v>0</v>
      </c>
      <c r="AN123" s="6">
        <v>6</v>
      </c>
      <c r="AO123" s="6"/>
      <c r="AP123" s="6"/>
      <c r="AQ123" s="6"/>
      <c r="AR123" s="6">
        <v>1</v>
      </c>
      <c r="AS123" s="6">
        <v>0</v>
      </c>
      <c r="AT123" s="72">
        <v>0</v>
      </c>
      <c r="AX123" s="76"/>
    </row>
    <row r="124" spans="2:50" x14ac:dyDescent="0.3">
      <c r="B124" s="5">
        <v>41971</v>
      </c>
      <c r="C124" s="6">
        <v>108</v>
      </c>
      <c r="D124" s="6">
        <v>27</v>
      </c>
      <c r="E124" s="6">
        <v>25</v>
      </c>
      <c r="F124" s="6">
        <v>9</v>
      </c>
      <c r="G124" s="17">
        <v>0.33333333333333331</v>
      </c>
      <c r="H124" s="50">
        <v>1.4021776406035666E-3</v>
      </c>
      <c r="I124" s="56">
        <v>0.11111111111111099</v>
      </c>
      <c r="J124" s="55">
        <v>7</v>
      </c>
      <c r="K124" s="8">
        <v>6</v>
      </c>
      <c r="L124" s="8">
        <v>5</v>
      </c>
      <c r="M124" s="8">
        <v>12</v>
      </c>
      <c r="N124" s="84">
        <v>4</v>
      </c>
      <c r="O124" s="10"/>
      <c r="P124" s="55">
        <v>17</v>
      </c>
      <c r="Q124" s="6">
        <v>3</v>
      </c>
      <c r="R124" s="6">
        <v>4</v>
      </c>
      <c r="S124" s="6"/>
      <c r="T124" s="6"/>
      <c r="U124" s="6"/>
      <c r="V124" s="6">
        <v>0</v>
      </c>
      <c r="W124" s="6">
        <v>1</v>
      </c>
      <c r="X124" s="72">
        <v>0</v>
      </c>
      <c r="Y124" s="6">
        <v>60</v>
      </c>
      <c r="Z124" s="6">
        <v>18</v>
      </c>
      <c r="AA124" s="6">
        <v>16</v>
      </c>
      <c r="AB124" s="6">
        <v>9</v>
      </c>
      <c r="AC124" s="17">
        <v>0.5</v>
      </c>
      <c r="AD124" s="50">
        <v>2.446630658436214E-3</v>
      </c>
      <c r="AE124" s="56">
        <v>0.11111111111111099</v>
      </c>
      <c r="AF124" s="55">
        <v>5</v>
      </c>
      <c r="AG124" s="8">
        <v>3</v>
      </c>
      <c r="AH124" s="8">
        <v>4</v>
      </c>
      <c r="AI124" s="8">
        <v>8</v>
      </c>
      <c r="AJ124" s="84">
        <v>0</v>
      </c>
      <c r="AK124" s="10"/>
      <c r="AL124" s="55">
        <v>11</v>
      </c>
      <c r="AM124" s="6">
        <v>0</v>
      </c>
      <c r="AN124" s="6">
        <v>4</v>
      </c>
      <c r="AO124" s="6"/>
      <c r="AP124" s="6"/>
      <c r="AQ124" s="6"/>
      <c r="AR124" s="6">
        <v>0</v>
      </c>
      <c r="AS124" s="6">
        <v>0</v>
      </c>
      <c r="AT124" s="72">
        <v>1</v>
      </c>
      <c r="AX124" s="76"/>
    </row>
    <row r="125" spans="2:50" ht="16.2" thickBot="1" x14ac:dyDescent="0.35">
      <c r="B125" s="32">
        <v>41972</v>
      </c>
      <c r="C125" s="31">
        <v>81</v>
      </c>
      <c r="D125" s="31">
        <v>10</v>
      </c>
      <c r="E125" s="31">
        <v>10</v>
      </c>
      <c r="F125" s="31">
        <v>5</v>
      </c>
      <c r="G125" s="29">
        <v>0.5</v>
      </c>
      <c r="H125" s="58">
        <v>6.5439814814814814E-3</v>
      </c>
      <c r="I125" s="59">
        <v>0</v>
      </c>
      <c r="J125" s="57">
        <v>4</v>
      </c>
      <c r="K125" s="35">
        <v>3</v>
      </c>
      <c r="L125" s="35">
        <v>4</v>
      </c>
      <c r="M125" s="35">
        <v>5</v>
      </c>
      <c r="N125" s="85">
        <v>1</v>
      </c>
      <c r="O125" s="34"/>
      <c r="P125" s="57">
        <v>3</v>
      </c>
      <c r="Q125" s="31">
        <v>0</v>
      </c>
      <c r="R125" s="31">
        <v>4</v>
      </c>
      <c r="S125" s="31"/>
      <c r="T125" s="31"/>
      <c r="U125" s="31"/>
      <c r="V125" s="31">
        <v>0</v>
      </c>
      <c r="W125" s="31">
        <v>3</v>
      </c>
      <c r="X125" s="74">
        <v>0</v>
      </c>
      <c r="Y125" s="31">
        <v>29</v>
      </c>
      <c r="Z125" s="31">
        <v>11</v>
      </c>
      <c r="AA125" s="31">
        <v>11</v>
      </c>
      <c r="AB125" s="31">
        <v>3</v>
      </c>
      <c r="AC125" s="29">
        <v>0.27272727272727271</v>
      </c>
      <c r="AD125" s="58">
        <v>9.4170875420875413E-4</v>
      </c>
      <c r="AE125" s="59">
        <v>0</v>
      </c>
      <c r="AF125" s="57">
        <v>4</v>
      </c>
      <c r="AG125" s="35">
        <v>2</v>
      </c>
      <c r="AH125" s="35">
        <v>0</v>
      </c>
      <c r="AI125" s="35">
        <v>5</v>
      </c>
      <c r="AJ125" s="85">
        <v>0</v>
      </c>
      <c r="AK125" s="34"/>
      <c r="AL125" s="57">
        <v>1</v>
      </c>
      <c r="AM125" s="31">
        <v>4</v>
      </c>
      <c r="AN125" s="31">
        <v>3</v>
      </c>
      <c r="AO125" s="31"/>
      <c r="AP125" s="31"/>
      <c r="AQ125" s="31"/>
      <c r="AR125" s="31">
        <v>0</v>
      </c>
      <c r="AS125" s="31">
        <v>0</v>
      </c>
      <c r="AT125" s="74">
        <v>3</v>
      </c>
      <c r="AX125" s="76"/>
    </row>
    <row r="126" spans="2:50" x14ac:dyDescent="0.3">
      <c r="B126" s="33">
        <v>41973</v>
      </c>
      <c r="C126" s="53">
        <v>58</v>
      </c>
      <c r="D126" s="53">
        <v>13</v>
      </c>
      <c r="E126" s="53">
        <v>11</v>
      </c>
      <c r="F126" s="53">
        <v>2</v>
      </c>
      <c r="G126" s="54">
        <v>0.15384615384615385</v>
      </c>
      <c r="H126" s="67">
        <v>1.4342948717948718E-3</v>
      </c>
      <c r="I126" s="68">
        <v>0.15384615384615399</v>
      </c>
      <c r="J126" s="52">
        <v>3</v>
      </c>
      <c r="K126" s="73">
        <v>4</v>
      </c>
      <c r="L126" s="73">
        <v>4</v>
      </c>
      <c r="M126" s="73">
        <v>4</v>
      </c>
      <c r="N126" s="86">
        <v>0</v>
      </c>
      <c r="O126" s="26"/>
      <c r="P126" s="52">
        <v>7</v>
      </c>
      <c r="Q126" s="53">
        <v>0</v>
      </c>
      <c r="R126" s="53">
        <v>4</v>
      </c>
      <c r="S126" s="53"/>
      <c r="T126" s="53"/>
      <c r="U126" s="53"/>
      <c r="V126" s="53">
        <v>0</v>
      </c>
      <c r="W126" s="53">
        <v>0</v>
      </c>
      <c r="X126" s="71">
        <v>0</v>
      </c>
      <c r="Y126" s="53">
        <v>33</v>
      </c>
      <c r="Z126" s="53">
        <v>9</v>
      </c>
      <c r="AA126" s="53">
        <v>9</v>
      </c>
      <c r="AB126" s="53">
        <v>3</v>
      </c>
      <c r="AC126" s="54">
        <v>0.33333333333333331</v>
      </c>
      <c r="AD126" s="67">
        <v>1.1908436213991769E-3</v>
      </c>
      <c r="AE126" s="68">
        <v>0.11111111111111099</v>
      </c>
      <c r="AF126" s="52">
        <v>2</v>
      </c>
      <c r="AG126" s="73">
        <v>4</v>
      </c>
      <c r="AH126" s="73">
        <v>1</v>
      </c>
      <c r="AI126" s="73">
        <v>5</v>
      </c>
      <c r="AJ126" s="86">
        <v>0</v>
      </c>
      <c r="AK126" s="26"/>
      <c r="AL126" s="52">
        <v>3</v>
      </c>
      <c r="AM126" s="53">
        <v>-1</v>
      </c>
      <c r="AN126" s="53">
        <v>3</v>
      </c>
      <c r="AO126" s="53"/>
      <c r="AP126" s="53"/>
      <c r="AQ126" s="53"/>
      <c r="AR126" s="53">
        <v>0</v>
      </c>
      <c r="AS126" s="53">
        <v>1</v>
      </c>
      <c r="AT126" s="71">
        <v>3</v>
      </c>
      <c r="AX126" s="76"/>
    </row>
    <row r="127" spans="2:50" x14ac:dyDescent="0.3">
      <c r="B127" s="5">
        <v>41974</v>
      </c>
      <c r="C127" s="6">
        <v>68</v>
      </c>
      <c r="D127" s="6">
        <v>20</v>
      </c>
      <c r="E127" s="6">
        <v>19</v>
      </c>
      <c r="F127" s="6">
        <v>6</v>
      </c>
      <c r="G127" s="17">
        <v>0.3</v>
      </c>
      <c r="H127" s="50">
        <v>2.5503472222222221E-3</v>
      </c>
      <c r="I127" s="56">
        <v>0.1</v>
      </c>
      <c r="J127" s="55">
        <v>3</v>
      </c>
      <c r="K127" s="8">
        <v>9</v>
      </c>
      <c r="L127" s="8">
        <v>5</v>
      </c>
      <c r="M127" s="8">
        <v>4</v>
      </c>
      <c r="N127" s="84">
        <v>1</v>
      </c>
      <c r="O127" s="10"/>
      <c r="P127" s="55">
        <v>9</v>
      </c>
      <c r="Q127" s="6">
        <v>1</v>
      </c>
      <c r="R127" s="6">
        <v>6</v>
      </c>
      <c r="S127" s="6"/>
      <c r="T127" s="6"/>
      <c r="U127" s="6"/>
      <c r="V127" s="6">
        <v>0</v>
      </c>
      <c r="W127" s="6">
        <v>3</v>
      </c>
      <c r="X127" s="72">
        <v>0</v>
      </c>
      <c r="Y127" s="6">
        <v>108</v>
      </c>
      <c r="Z127" s="6">
        <v>29</v>
      </c>
      <c r="AA127" s="6">
        <v>27</v>
      </c>
      <c r="AB127" s="6">
        <v>8</v>
      </c>
      <c r="AC127" s="17">
        <v>0.27586206896551724</v>
      </c>
      <c r="AD127" s="50">
        <v>1.3409961685823754E-3</v>
      </c>
      <c r="AE127" s="56">
        <v>6.8965517241379296E-2</v>
      </c>
      <c r="AF127" s="55">
        <v>8</v>
      </c>
      <c r="AG127" s="8">
        <v>13</v>
      </c>
      <c r="AH127" s="8">
        <v>6</v>
      </c>
      <c r="AI127" s="8">
        <v>11</v>
      </c>
      <c r="AJ127" s="84">
        <v>0</v>
      </c>
      <c r="AK127" s="10"/>
      <c r="AL127" s="55">
        <v>14</v>
      </c>
      <c r="AM127" s="6">
        <v>3</v>
      </c>
      <c r="AN127" s="6">
        <v>9</v>
      </c>
      <c r="AO127" s="6"/>
      <c r="AP127" s="6"/>
      <c r="AQ127" s="6"/>
      <c r="AR127" s="6">
        <v>0</v>
      </c>
      <c r="AS127" s="6">
        <v>0</v>
      </c>
      <c r="AT127" s="72">
        <v>1</v>
      </c>
      <c r="AX127" s="76"/>
    </row>
    <row r="128" spans="2:50" x14ac:dyDescent="0.3">
      <c r="B128" s="5">
        <v>41975</v>
      </c>
      <c r="C128" s="6">
        <v>103</v>
      </c>
      <c r="D128" s="6">
        <v>30</v>
      </c>
      <c r="E128" s="6">
        <v>29</v>
      </c>
      <c r="F128" s="6">
        <v>7</v>
      </c>
      <c r="G128" s="17">
        <v>0.23333333333333334</v>
      </c>
      <c r="H128" s="50">
        <v>1.7499999999999998E-3</v>
      </c>
      <c r="I128" s="56">
        <v>0.266666666666667</v>
      </c>
      <c r="J128" s="55">
        <v>8</v>
      </c>
      <c r="K128" s="8">
        <v>14</v>
      </c>
      <c r="L128" s="8">
        <v>6</v>
      </c>
      <c r="M128" s="8">
        <v>8</v>
      </c>
      <c r="N128" s="84">
        <v>5</v>
      </c>
      <c r="O128" s="10"/>
      <c r="P128" s="55">
        <v>19</v>
      </c>
      <c r="Q128" s="6">
        <v>3</v>
      </c>
      <c r="R128" s="6">
        <v>5</v>
      </c>
      <c r="S128" s="6"/>
      <c r="T128" s="6"/>
      <c r="U128" s="6"/>
      <c r="V128" s="6">
        <v>0</v>
      </c>
      <c r="W128" s="6">
        <v>2</v>
      </c>
      <c r="X128" s="72">
        <v>0</v>
      </c>
      <c r="Y128" s="6">
        <v>116</v>
      </c>
      <c r="Z128" s="6">
        <v>29</v>
      </c>
      <c r="AA128" s="6">
        <v>25</v>
      </c>
      <c r="AB128" s="6">
        <v>12</v>
      </c>
      <c r="AC128" s="17">
        <v>0.41379310344827586</v>
      </c>
      <c r="AD128" s="50">
        <v>1.5058269476372925E-3</v>
      </c>
      <c r="AE128" s="56">
        <v>3.4482758620689703E-2</v>
      </c>
      <c r="AF128" s="55">
        <v>4</v>
      </c>
      <c r="AG128" s="8">
        <v>8</v>
      </c>
      <c r="AH128" s="8">
        <v>5</v>
      </c>
      <c r="AI128" s="8">
        <v>5</v>
      </c>
      <c r="AJ128" s="84">
        <v>0</v>
      </c>
      <c r="AK128" s="10"/>
      <c r="AL128" s="55">
        <v>14</v>
      </c>
      <c r="AM128" s="6">
        <v>-1</v>
      </c>
      <c r="AN128" s="6">
        <v>11</v>
      </c>
      <c r="AO128" s="6"/>
      <c r="AP128" s="6"/>
      <c r="AQ128" s="6"/>
      <c r="AR128" s="6">
        <v>0</v>
      </c>
      <c r="AS128" s="6">
        <v>1</v>
      </c>
      <c r="AT128" s="72">
        <v>0</v>
      </c>
      <c r="AX128" s="76"/>
    </row>
    <row r="129" spans="2:50" x14ac:dyDescent="0.3">
      <c r="B129" s="5">
        <v>41976</v>
      </c>
      <c r="C129" s="6">
        <v>94</v>
      </c>
      <c r="D129" s="6">
        <v>19</v>
      </c>
      <c r="E129" s="6">
        <v>17</v>
      </c>
      <c r="F129" s="6">
        <v>10</v>
      </c>
      <c r="G129" s="17">
        <v>0.52631578947368418</v>
      </c>
      <c r="H129" s="50">
        <v>3.6214668615984404E-3</v>
      </c>
      <c r="I129" s="56">
        <v>0.157894736842105</v>
      </c>
      <c r="J129" s="55">
        <v>3</v>
      </c>
      <c r="K129" s="8">
        <v>5</v>
      </c>
      <c r="L129" s="8">
        <v>3</v>
      </c>
      <c r="M129" s="8">
        <v>7</v>
      </c>
      <c r="N129" s="84">
        <v>3</v>
      </c>
      <c r="O129" s="10"/>
      <c r="P129" s="55">
        <v>9</v>
      </c>
      <c r="Q129" s="6">
        <v>2</v>
      </c>
      <c r="R129" s="6">
        <v>4</v>
      </c>
      <c r="S129" s="6"/>
      <c r="T129" s="6"/>
      <c r="U129" s="6"/>
      <c r="V129" s="6">
        <v>0</v>
      </c>
      <c r="W129" s="6">
        <v>2</v>
      </c>
      <c r="X129" s="72">
        <v>0</v>
      </c>
      <c r="Y129" s="6">
        <v>118</v>
      </c>
      <c r="Z129" s="6">
        <v>22</v>
      </c>
      <c r="AA129" s="6">
        <v>22</v>
      </c>
      <c r="AB129" s="6">
        <v>5</v>
      </c>
      <c r="AC129" s="17">
        <v>0.22727272727272727</v>
      </c>
      <c r="AD129" s="50">
        <v>2.2185395622895624E-3</v>
      </c>
      <c r="AE129" s="56">
        <v>0</v>
      </c>
      <c r="AF129" s="55">
        <v>7</v>
      </c>
      <c r="AG129" s="8">
        <v>10</v>
      </c>
      <c r="AH129" s="8">
        <v>8</v>
      </c>
      <c r="AI129" s="8">
        <v>10</v>
      </c>
      <c r="AJ129" s="84">
        <v>0</v>
      </c>
      <c r="AK129" s="10"/>
      <c r="AL129" s="55">
        <v>15</v>
      </c>
      <c r="AM129" s="6">
        <v>1</v>
      </c>
      <c r="AN129" s="6">
        <v>5</v>
      </c>
      <c r="AO129" s="6"/>
      <c r="AP129" s="6"/>
      <c r="AQ129" s="6"/>
      <c r="AR129" s="6">
        <v>0</v>
      </c>
      <c r="AS129" s="6">
        <v>0</v>
      </c>
      <c r="AT129" s="72">
        <v>1</v>
      </c>
      <c r="AX129" s="76"/>
    </row>
    <row r="130" spans="2:50" x14ac:dyDescent="0.3">
      <c r="B130" s="5">
        <v>41977</v>
      </c>
      <c r="C130" s="6">
        <v>113</v>
      </c>
      <c r="D130" s="6">
        <v>23</v>
      </c>
      <c r="E130" s="6">
        <v>23</v>
      </c>
      <c r="F130" s="6">
        <v>0</v>
      </c>
      <c r="G130" s="17">
        <v>0</v>
      </c>
      <c r="H130" s="50">
        <v>2.1995772946859903E-3</v>
      </c>
      <c r="I130" s="56">
        <v>0</v>
      </c>
      <c r="J130" s="55">
        <v>8</v>
      </c>
      <c r="K130" s="8">
        <v>13</v>
      </c>
      <c r="L130" s="8">
        <v>3</v>
      </c>
      <c r="M130" s="8">
        <v>13</v>
      </c>
      <c r="N130" s="84">
        <v>1</v>
      </c>
      <c r="O130" s="10"/>
      <c r="P130" s="55">
        <v>17</v>
      </c>
      <c r="Q130" s="6">
        <v>0</v>
      </c>
      <c r="R130" s="6">
        <v>4</v>
      </c>
      <c r="S130" s="6"/>
      <c r="T130" s="6"/>
      <c r="U130" s="6"/>
      <c r="V130" s="6">
        <v>0</v>
      </c>
      <c r="W130" s="6">
        <v>2</v>
      </c>
      <c r="X130" s="72">
        <v>0</v>
      </c>
      <c r="Y130" s="6">
        <v>175</v>
      </c>
      <c r="Z130" s="6">
        <v>36</v>
      </c>
      <c r="AA130" s="6">
        <v>36</v>
      </c>
      <c r="AB130" s="6">
        <v>4</v>
      </c>
      <c r="AC130" s="17">
        <v>0.1111111111111111</v>
      </c>
      <c r="AD130" s="50">
        <v>2.4247685185185184E-3</v>
      </c>
      <c r="AE130" s="56">
        <v>2.7777777777777801E-2</v>
      </c>
      <c r="AF130" s="55">
        <v>10</v>
      </c>
      <c r="AG130" s="8">
        <v>17</v>
      </c>
      <c r="AH130" s="8">
        <v>13</v>
      </c>
      <c r="AI130" s="8">
        <v>21</v>
      </c>
      <c r="AJ130" s="84">
        <v>0</v>
      </c>
      <c r="AK130" s="10"/>
      <c r="AL130" s="55">
        <v>19</v>
      </c>
      <c r="AM130" s="6">
        <v>2</v>
      </c>
      <c r="AN130" s="6">
        <v>15</v>
      </c>
      <c r="AO130" s="6"/>
      <c r="AP130" s="6"/>
      <c r="AQ130" s="6"/>
      <c r="AR130" s="6">
        <v>0</v>
      </c>
      <c r="AS130" s="6">
        <v>0</v>
      </c>
      <c r="AT130" s="72">
        <v>0</v>
      </c>
      <c r="AX130" s="76"/>
    </row>
    <row r="131" spans="2:50" x14ac:dyDescent="0.3">
      <c r="B131" s="5">
        <v>41978</v>
      </c>
      <c r="C131" s="6">
        <v>66</v>
      </c>
      <c r="D131" s="6">
        <v>26</v>
      </c>
      <c r="E131" s="6">
        <v>24</v>
      </c>
      <c r="F131" s="6">
        <v>11</v>
      </c>
      <c r="G131" s="17">
        <v>0.42307692307692307</v>
      </c>
      <c r="H131" s="50">
        <v>1.7512464387464388E-3</v>
      </c>
      <c r="I131" s="56">
        <v>0.230769230769231</v>
      </c>
      <c r="J131" s="55">
        <v>6</v>
      </c>
      <c r="K131" s="8">
        <v>11</v>
      </c>
      <c r="L131" s="8">
        <v>3</v>
      </c>
      <c r="M131" s="8">
        <v>5</v>
      </c>
      <c r="N131" s="84">
        <v>1</v>
      </c>
      <c r="O131" s="10"/>
      <c r="P131" s="55">
        <v>16</v>
      </c>
      <c r="Q131" s="6">
        <v>-2</v>
      </c>
      <c r="R131" s="6">
        <v>5</v>
      </c>
      <c r="S131" s="6"/>
      <c r="T131" s="6"/>
      <c r="U131" s="6"/>
      <c r="V131" s="6">
        <v>0</v>
      </c>
      <c r="W131" s="6">
        <v>3</v>
      </c>
      <c r="X131" s="72">
        <v>2</v>
      </c>
      <c r="Y131" s="6">
        <v>98</v>
      </c>
      <c r="Z131" s="6">
        <v>27</v>
      </c>
      <c r="AA131" s="6">
        <v>27</v>
      </c>
      <c r="AB131" s="6">
        <v>7</v>
      </c>
      <c r="AC131" s="17">
        <v>0.25925925925925924</v>
      </c>
      <c r="AD131" s="50">
        <v>1.2375685871056242E-3</v>
      </c>
      <c r="AE131" s="56">
        <v>3.7037037037037E-2</v>
      </c>
      <c r="AF131" s="55">
        <v>6</v>
      </c>
      <c r="AG131" s="8">
        <v>12</v>
      </c>
      <c r="AH131" s="8">
        <v>4</v>
      </c>
      <c r="AI131" s="8">
        <v>13</v>
      </c>
      <c r="AJ131" s="84">
        <v>0</v>
      </c>
      <c r="AK131" s="10"/>
      <c r="AL131" s="55">
        <v>9</v>
      </c>
      <c r="AM131" s="6">
        <v>7</v>
      </c>
      <c r="AN131" s="6">
        <v>7</v>
      </c>
      <c r="AO131" s="6"/>
      <c r="AP131" s="6"/>
      <c r="AQ131" s="6"/>
      <c r="AR131" s="6">
        <v>0</v>
      </c>
      <c r="AS131" s="6">
        <v>0</v>
      </c>
      <c r="AT131" s="72">
        <v>4</v>
      </c>
      <c r="AX131" s="76"/>
    </row>
    <row r="132" spans="2:50" ht="16.2" thickBot="1" x14ac:dyDescent="0.35">
      <c r="B132" s="32">
        <v>41979</v>
      </c>
      <c r="C132" s="31">
        <v>60</v>
      </c>
      <c r="D132" s="31">
        <v>11</v>
      </c>
      <c r="E132" s="31">
        <v>11</v>
      </c>
      <c r="F132" s="31">
        <v>2</v>
      </c>
      <c r="G132" s="29">
        <v>0.18181818181818182</v>
      </c>
      <c r="H132" s="58">
        <v>2.8146043771043773E-3</v>
      </c>
      <c r="I132" s="59">
        <v>0.18181818181818199</v>
      </c>
      <c r="J132" s="57">
        <v>4</v>
      </c>
      <c r="K132" s="35">
        <v>8</v>
      </c>
      <c r="L132" s="35">
        <v>2</v>
      </c>
      <c r="M132" s="35">
        <v>4</v>
      </c>
      <c r="N132" s="85">
        <v>1</v>
      </c>
      <c r="O132" s="34"/>
      <c r="P132" s="57">
        <v>8</v>
      </c>
      <c r="Q132" s="31">
        <v>0</v>
      </c>
      <c r="R132" s="31">
        <v>2</v>
      </c>
      <c r="S132" s="31"/>
      <c r="T132" s="31"/>
      <c r="U132" s="31"/>
      <c r="V132" s="31">
        <v>0</v>
      </c>
      <c r="W132" s="31">
        <v>1</v>
      </c>
      <c r="X132" s="74">
        <v>0</v>
      </c>
      <c r="Y132" s="31">
        <v>30</v>
      </c>
      <c r="Z132" s="31">
        <v>10</v>
      </c>
      <c r="AA132" s="31">
        <v>9</v>
      </c>
      <c r="AB132" s="31">
        <v>1</v>
      </c>
      <c r="AC132" s="29">
        <v>0.1</v>
      </c>
      <c r="AD132" s="58">
        <v>1.2430555555555556E-3</v>
      </c>
      <c r="AE132" s="59">
        <v>0.1</v>
      </c>
      <c r="AF132" s="57">
        <v>2</v>
      </c>
      <c r="AG132" s="35">
        <v>3</v>
      </c>
      <c r="AH132" s="35">
        <v>2</v>
      </c>
      <c r="AI132" s="35">
        <v>4</v>
      </c>
      <c r="AJ132" s="85">
        <v>0</v>
      </c>
      <c r="AK132" s="34"/>
      <c r="AL132" s="57">
        <v>4</v>
      </c>
      <c r="AM132" s="31">
        <v>2</v>
      </c>
      <c r="AN132" s="31">
        <v>2</v>
      </c>
      <c r="AO132" s="31"/>
      <c r="AP132" s="31"/>
      <c r="AQ132" s="31"/>
      <c r="AR132" s="31">
        <v>0</v>
      </c>
      <c r="AS132" s="31">
        <v>0</v>
      </c>
      <c r="AT132" s="74">
        <v>1</v>
      </c>
      <c r="AX132" s="76"/>
    </row>
    <row r="133" spans="2:50" x14ac:dyDescent="0.3">
      <c r="B133" s="33">
        <v>41980</v>
      </c>
      <c r="C133" s="53">
        <v>31</v>
      </c>
      <c r="D133" s="53">
        <v>10</v>
      </c>
      <c r="E133" s="53">
        <v>10</v>
      </c>
      <c r="F133" s="53">
        <v>0</v>
      </c>
      <c r="G133" s="54">
        <v>0</v>
      </c>
      <c r="H133" s="67">
        <v>2.929398148148148E-3</v>
      </c>
      <c r="I133" s="68">
        <v>0.2</v>
      </c>
      <c r="J133" s="52">
        <v>3</v>
      </c>
      <c r="K133" s="73">
        <v>2</v>
      </c>
      <c r="L133" s="73">
        <v>1</v>
      </c>
      <c r="M133" s="73">
        <v>4</v>
      </c>
      <c r="N133" s="86">
        <v>0</v>
      </c>
      <c r="O133" s="26"/>
      <c r="P133" s="52">
        <v>8</v>
      </c>
      <c r="Q133" s="53">
        <v>0</v>
      </c>
      <c r="R133" s="53">
        <v>1</v>
      </c>
      <c r="S133" s="53"/>
      <c r="T133" s="53"/>
      <c r="U133" s="53"/>
      <c r="V133" s="53">
        <v>0</v>
      </c>
      <c r="W133" s="53">
        <v>1</v>
      </c>
      <c r="X133" s="71">
        <v>0</v>
      </c>
      <c r="Y133" s="53">
        <v>45</v>
      </c>
      <c r="Z133" s="53">
        <v>12</v>
      </c>
      <c r="AA133" s="53">
        <v>12</v>
      </c>
      <c r="AB133" s="53">
        <v>3</v>
      </c>
      <c r="AC133" s="54">
        <v>0.25</v>
      </c>
      <c r="AD133" s="67">
        <v>1.4187885802469135E-3</v>
      </c>
      <c r="AE133" s="68">
        <v>8.3333333333333301E-2</v>
      </c>
      <c r="AF133" s="52">
        <v>2</v>
      </c>
      <c r="AG133" s="73">
        <v>2</v>
      </c>
      <c r="AH133" s="73">
        <v>1</v>
      </c>
      <c r="AI133" s="73">
        <v>5</v>
      </c>
      <c r="AJ133" s="86">
        <v>0</v>
      </c>
      <c r="AK133" s="26"/>
      <c r="AL133" s="52">
        <v>5</v>
      </c>
      <c r="AM133" s="53">
        <v>0</v>
      </c>
      <c r="AN133" s="53">
        <v>5</v>
      </c>
      <c r="AO133" s="53"/>
      <c r="AP133" s="53"/>
      <c r="AQ133" s="53"/>
      <c r="AR133" s="53">
        <v>0</v>
      </c>
      <c r="AS133" s="53">
        <v>0</v>
      </c>
      <c r="AT133" s="71">
        <v>2</v>
      </c>
      <c r="AX133" s="76"/>
    </row>
    <row r="134" spans="2:50" x14ac:dyDescent="0.3">
      <c r="B134" s="5">
        <v>41981</v>
      </c>
      <c r="C134" s="6">
        <v>43</v>
      </c>
      <c r="D134" s="6">
        <v>16</v>
      </c>
      <c r="E134" s="6">
        <v>15</v>
      </c>
      <c r="F134" s="6">
        <v>2</v>
      </c>
      <c r="G134" s="17">
        <v>0.125</v>
      </c>
      <c r="H134" s="50">
        <v>1.8590856481481481E-3</v>
      </c>
      <c r="I134" s="56">
        <v>0.125</v>
      </c>
      <c r="J134" s="55">
        <v>3</v>
      </c>
      <c r="K134" s="8">
        <v>5</v>
      </c>
      <c r="L134" s="8">
        <v>4</v>
      </c>
      <c r="M134" s="8">
        <v>5</v>
      </c>
      <c r="N134" s="84">
        <v>1</v>
      </c>
      <c r="O134" s="10"/>
      <c r="P134" s="55">
        <v>11</v>
      </c>
      <c r="Q134" s="6">
        <v>0</v>
      </c>
      <c r="R134" s="6">
        <v>2</v>
      </c>
      <c r="S134" s="6"/>
      <c r="T134" s="6"/>
      <c r="U134" s="6"/>
      <c r="V134" s="6">
        <v>0</v>
      </c>
      <c r="W134" s="6">
        <v>2</v>
      </c>
      <c r="X134" s="72">
        <v>0</v>
      </c>
      <c r="Y134" s="6">
        <v>29</v>
      </c>
      <c r="Z134" s="6">
        <v>11</v>
      </c>
      <c r="AA134" s="6">
        <v>11</v>
      </c>
      <c r="AB134" s="6">
        <v>3</v>
      </c>
      <c r="AC134" s="17">
        <v>0.27272727272727271</v>
      </c>
      <c r="AD134" s="50">
        <v>2.3400673400673401E-3</v>
      </c>
      <c r="AE134" s="56">
        <v>0</v>
      </c>
      <c r="AF134" s="55">
        <v>2</v>
      </c>
      <c r="AG134" s="8">
        <v>3</v>
      </c>
      <c r="AH134" s="8">
        <v>2</v>
      </c>
      <c r="AI134" s="8">
        <v>4</v>
      </c>
      <c r="AJ134" s="84">
        <v>0</v>
      </c>
      <c r="AK134" s="10"/>
      <c r="AL134" s="55">
        <v>5</v>
      </c>
      <c r="AM134" s="6">
        <v>0</v>
      </c>
      <c r="AN134" s="6">
        <v>5</v>
      </c>
      <c r="AO134" s="6"/>
      <c r="AP134" s="6"/>
      <c r="AQ134" s="6"/>
      <c r="AR134" s="6">
        <v>0</v>
      </c>
      <c r="AS134" s="6">
        <v>0</v>
      </c>
      <c r="AT134" s="72">
        <v>1</v>
      </c>
      <c r="AX134" s="76"/>
    </row>
    <row r="135" spans="2:50" x14ac:dyDescent="0.3">
      <c r="B135" s="5">
        <v>41982</v>
      </c>
      <c r="C135" s="6">
        <v>160</v>
      </c>
      <c r="D135" s="6">
        <v>33</v>
      </c>
      <c r="E135" s="6">
        <v>29</v>
      </c>
      <c r="F135" s="6">
        <v>14</v>
      </c>
      <c r="G135" s="17">
        <v>0.42424242424242425</v>
      </c>
      <c r="H135" s="50">
        <v>3.0709876543209874E-3</v>
      </c>
      <c r="I135" s="56">
        <v>0.12121212121212099</v>
      </c>
      <c r="J135" s="55">
        <v>11</v>
      </c>
      <c r="K135" s="8">
        <v>11</v>
      </c>
      <c r="L135" s="8">
        <v>11</v>
      </c>
      <c r="M135" s="8">
        <v>11</v>
      </c>
      <c r="N135" s="84">
        <v>2</v>
      </c>
      <c r="O135" s="10"/>
      <c r="P135" s="55">
        <v>18</v>
      </c>
      <c r="Q135" s="6">
        <v>1</v>
      </c>
      <c r="R135" s="6">
        <v>7</v>
      </c>
      <c r="S135" s="6"/>
      <c r="T135" s="6"/>
      <c r="U135" s="6"/>
      <c r="V135" s="6">
        <v>0</v>
      </c>
      <c r="W135" s="6">
        <v>1</v>
      </c>
      <c r="X135" s="72">
        <v>2</v>
      </c>
      <c r="Y135" s="6">
        <v>98</v>
      </c>
      <c r="Z135" s="6">
        <v>19</v>
      </c>
      <c r="AA135" s="6">
        <v>19</v>
      </c>
      <c r="AB135" s="6">
        <v>6</v>
      </c>
      <c r="AC135" s="17">
        <v>0.31578947368421051</v>
      </c>
      <c r="AD135" s="50">
        <v>2.0614035087719298E-3</v>
      </c>
      <c r="AE135" s="56">
        <v>0.105263157894737</v>
      </c>
      <c r="AF135" s="55">
        <v>8</v>
      </c>
      <c r="AG135" s="8">
        <v>12</v>
      </c>
      <c r="AH135" s="8">
        <v>3</v>
      </c>
      <c r="AI135" s="8">
        <v>8</v>
      </c>
      <c r="AJ135" s="84">
        <v>0</v>
      </c>
      <c r="AK135" s="10"/>
      <c r="AL135" s="55">
        <v>11</v>
      </c>
      <c r="AM135" s="6">
        <v>3</v>
      </c>
      <c r="AN135" s="6">
        <v>4</v>
      </c>
      <c r="AO135" s="6"/>
      <c r="AP135" s="6"/>
      <c r="AQ135" s="6"/>
      <c r="AR135" s="6">
        <v>0</v>
      </c>
      <c r="AS135" s="6">
        <v>1</v>
      </c>
      <c r="AT135" s="72">
        <v>0</v>
      </c>
      <c r="AX135" s="76"/>
    </row>
    <row r="136" spans="2:50" x14ac:dyDescent="0.3">
      <c r="B136" s="5">
        <v>41983</v>
      </c>
      <c r="C136" s="6">
        <v>138</v>
      </c>
      <c r="D136" s="6">
        <v>30</v>
      </c>
      <c r="E136" s="6">
        <v>30</v>
      </c>
      <c r="F136" s="6">
        <v>5</v>
      </c>
      <c r="G136" s="17">
        <v>0.16666666666666666</v>
      </c>
      <c r="H136" s="50">
        <v>2.3958333333333331E-3</v>
      </c>
      <c r="I136" s="56">
        <v>0.16666666666666699</v>
      </c>
      <c r="J136" s="55">
        <v>6</v>
      </c>
      <c r="K136" s="8">
        <v>13</v>
      </c>
      <c r="L136" s="8">
        <v>10</v>
      </c>
      <c r="M136" s="8">
        <v>11</v>
      </c>
      <c r="N136" s="84">
        <v>0</v>
      </c>
      <c r="O136" s="10"/>
      <c r="P136" s="55">
        <v>23</v>
      </c>
      <c r="Q136" s="6">
        <v>0</v>
      </c>
      <c r="R136" s="6">
        <v>4</v>
      </c>
      <c r="S136" s="6"/>
      <c r="T136" s="6"/>
      <c r="U136" s="6"/>
      <c r="V136" s="6">
        <v>0</v>
      </c>
      <c r="W136" s="6">
        <v>2</v>
      </c>
      <c r="X136" s="72">
        <v>1</v>
      </c>
      <c r="Y136" s="6">
        <v>37</v>
      </c>
      <c r="Z136" s="6">
        <v>12</v>
      </c>
      <c r="AA136" s="6">
        <v>12</v>
      </c>
      <c r="AB136" s="6">
        <v>5</v>
      </c>
      <c r="AC136" s="17">
        <v>0.41666666666666669</v>
      </c>
      <c r="AD136" s="50">
        <v>1.2548225308641975E-3</v>
      </c>
      <c r="AE136" s="56">
        <v>0</v>
      </c>
      <c r="AF136" s="55">
        <v>4</v>
      </c>
      <c r="AG136" s="8">
        <v>3</v>
      </c>
      <c r="AH136" s="8">
        <v>1</v>
      </c>
      <c r="AI136" s="8">
        <v>5</v>
      </c>
      <c r="AJ136" s="84">
        <v>0</v>
      </c>
      <c r="AK136" s="10"/>
      <c r="AL136" s="55">
        <v>7</v>
      </c>
      <c r="AM136" s="6">
        <v>2</v>
      </c>
      <c r="AN136" s="6">
        <v>2</v>
      </c>
      <c r="AO136" s="6"/>
      <c r="AP136" s="6"/>
      <c r="AQ136" s="6"/>
      <c r="AR136" s="6">
        <v>0</v>
      </c>
      <c r="AS136" s="6">
        <v>0</v>
      </c>
      <c r="AT136" s="72">
        <v>1</v>
      </c>
      <c r="AX136" s="76"/>
    </row>
    <row r="137" spans="2:50" x14ac:dyDescent="0.3">
      <c r="B137" s="5">
        <v>41984</v>
      </c>
      <c r="C137" s="6">
        <v>95</v>
      </c>
      <c r="D137" s="6">
        <v>18</v>
      </c>
      <c r="E137" s="6">
        <v>17</v>
      </c>
      <c r="F137" s="6">
        <v>2</v>
      </c>
      <c r="G137" s="17">
        <v>0.1111111111111111</v>
      </c>
      <c r="H137" s="50">
        <v>2.0113168724279836E-3</v>
      </c>
      <c r="I137" s="56">
        <v>0.11111111111111099</v>
      </c>
      <c r="J137" s="55">
        <v>7</v>
      </c>
      <c r="K137" s="8">
        <v>9</v>
      </c>
      <c r="L137" s="8">
        <v>3</v>
      </c>
      <c r="M137" s="8">
        <v>9</v>
      </c>
      <c r="N137" s="84">
        <v>1</v>
      </c>
      <c r="O137" s="10"/>
      <c r="P137" s="55">
        <v>13</v>
      </c>
      <c r="Q137" s="6">
        <v>-1</v>
      </c>
      <c r="R137" s="6">
        <v>2</v>
      </c>
      <c r="S137" s="6"/>
      <c r="T137" s="6"/>
      <c r="U137" s="6"/>
      <c r="V137" s="6">
        <v>0</v>
      </c>
      <c r="W137" s="6">
        <v>3</v>
      </c>
      <c r="X137" s="72">
        <v>0</v>
      </c>
      <c r="Y137" s="6">
        <v>65</v>
      </c>
      <c r="Z137" s="6">
        <v>13</v>
      </c>
      <c r="AA137" s="6">
        <v>13</v>
      </c>
      <c r="AB137" s="6">
        <v>1</v>
      </c>
      <c r="AC137" s="17">
        <v>7.6923076923076927E-2</v>
      </c>
      <c r="AD137" s="50">
        <v>4.1933760683760682E-3</v>
      </c>
      <c r="AE137" s="56">
        <v>0</v>
      </c>
      <c r="AF137" s="55">
        <v>6</v>
      </c>
      <c r="AG137" s="8">
        <v>4</v>
      </c>
      <c r="AH137" s="8">
        <v>3</v>
      </c>
      <c r="AI137" s="8">
        <v>4</v>
      </c>
      <c r="AJ137" s="84">
        <v>0</v>
      </c>
      <c r="AK137" s="10"/>
      <c r="AL137" s="55">
        <v>3</v>
      </c>
      <c r="AM137" s="6">
        <v>2</v>
      </c>
      <c r="AN137" s="6">
        <v>8</v>
      </c>
      <c r="AO137" s="6"/>
      <c r="AP137" s="6"/>
      <c r="AQ137" s="6"/>
      <c r="AR137" s="6">
        <v>0</v>
      </c>
      <c r="AS137" s="6">
        <v>0</v>
      </c>
      <c r="AT137" s="72">
        <v>0</v>
      </c>
      <c r="AX137" s="76"/>
    </row>
    <row r="138" spans="2:50" x14ac:dyDescent="0.3">
      <c r="B138" s="5">
        <v>41985</v>
      </c>
      <c r="C138" s="6">
        <v>65</v>
      </c>
      <c r="D138" s="6">
        <v>18</v>
      </c>
      <c r="E138" s="6">
        <v>17</v>
      </c>
      <c r="F138" s="6">
        <v>6</v>
      </c>
      <c r="G138" s="17">
        <v>0.33333333333333331</v>
      </c>
      <c r="H138" s="50">
        <v>2.2524434156378603E-3</v>
      </c>
      <c r="I138" s="56">
        <v>0.16666666666666699</v>
      </c>
      <c r="J138" s="55">
        <v>5</v>
      </c>
      <c r="K138" s="8">
        <v>4</v>
      </c>
      <c r="L138" s="8">
        <v>0</v>
      </c>
      <c r="M138" s="8">
        <v>7</v>
      </c>
      <c r="N138" s="84">
        <v>2</v>
      </c>
      <c r="O138" s="10"/>
      <c r="P138" s="55">
        <v>8</v>
      </c>
      <c r="Q138" s="6">
        <v>-1</v>
      </c>
      <c r="R138" s="6">
        <v>6</v>
      </c>
      <c r="S138" s="6"/>
      <c r="T138" s="6"/>
      <c r="U138" s="6"/>
      <c r="V138" s="6">
        <v>0</v>
      </c>
      <c r="W138" s="6">
        <v>4</v>
      </c>
      <c r="X138" s="72">
        <v>0</v>
      </c>
      <c r="Y138" s="6">
        <v>49</v>
      </c>
      <c r="Z138" s="6">
        <v>11</v>
      </c>
      <c r="AA138" s="6">
        <v>11</v>
      </c>
      <c r="AB138" s="6">
        <v>2</v>
      </c>
      <c r="AC138" s="17">
        <v>0.18181818181818182</v>
      </c>
      <c r="AD138" s="50">
        <v>1.2531565656565655E-3</v>
      </c>
      <c r="AE138" s="56">
        <v>0</v>
      </c>
      <c r="AF138" s="55">
        <v>1</v>
      </c>
      <c r="AG138" s="8">
        <v>5</v>
      </c>
      <c r="AH138" s="8">
        <v>3</v>
      </c>
      <c r="AI138" s="8">
        <v>6</v>
      </c>
      <c r="AJ138" s="84">
        <v>0</v>
      </c>
      <c r="AK138" s="10"/>
      <c r="AL138" s="55">
        <v>1</v>
      </c>
      <c r="AM138" s="6">
        <v>1</v>
      </c>
      <c r="AN138" s="6">
        <v>9</v>
      </c>
      <c r="AO138" s="6"/>
      <c r="AP138" s="6"/>
      <c r="AQ138" s="6"/>
      <c r="AR138" s="6">
        <v>0</v>
      </c>
      <c r="AS138" s="6">
        <v>0</v>
      </c>
      <c r="AT138" s="72">
        <v>0</v>
      </c>
      <c r="AX138" s="76"/>
    </row>
    <row r="139" spans="2:50" ht="16.2" thickBot="1" x14ac:dyDescent="0.35">
      <c r="B139" s="32">
        <v>41986</v>
      </c>
      <c r="C139" s="31">
        <v>36</v>
      </c>
      <c r="D139" s="31">
        <v>11</v>
      </c>
      <c r="E139" s="31">
        <v>11</v>
      </c>
      <c r="F139" s="31">
        <v>2</v>
      </c>
      <c r="G139" s="29">
        <v>0.18181818181818182</v>
      </c>
      <c r="H139" s="58">
        <v>7.7335858585858585E-4</v>
      </c>
      <c r="I139" s="59">
        <v>9.0909090909090898E-2</v>
      </c>
      <c r="J139" s="57">
        <v>3</v>
      </c>
      <c r="K139" s="35">
        <v>4</v>
      </c>
      <c r="L139" s="35">
        <v>3</v>
      </c>
      <c r="M139" s="35">
        <v>6</v>
      </c>
      <c r="N139" s="85">
        <v>0</v>
      </c>
      <c r="O139" s="34"/>
      <c r="P139" s="57">
        <v>8</v>
      </c>
      <c r="Q139" s="31">
        <v>0</v>
      </c>
      <c r="R139" s="31">
        <v>1</v>
      </c>
      <c r="S139" s="31"/>
      <c r="T139" s="31"/>
      <c r="U139" s="31"/>
      <c r="V139" s="31">
        <v>0</v>
      </c>
      <c r="W139" s="31">
        <v>1</v>
      </c>
      <c r="X139" s="74">
        <v>1</v>
      </c>
      <c r="Y139" s="31">
        <v>20</v>
      </c>
      <c r="Z139" s="31">
        <v>8</v>
      </c>
      <c r="AA139" s="31">
        <v>8</v>
      </c>
      <c r="AB139" s="31">
        <v>3</v>
      </c>
      <c r="AC139" s="29">
        <v>0.375</v>
      </c>
      <c r="AD139" s="58">
        <v>1.1574074074074073E-3</v>
      </c>
      <c r="AE139" s="59">
        <v>0.125</v>
      </c>
      <c r="AF139" s="57">
        <v>1</v>
      </c>
      <c r="AG139" s="35">
        <v>1</v>
      </c>
      <c r="AH139" s="35">
        <v>1</v>
      </c>
      <c r="AI139" s="35">
        <v>2</v>
      </c>
      <c r="AJ139" s="85">
        <v>0</v>
      </c>
      <c r="AK139" s="34"/>
      <c r="AL139" s="57">
        <v>6</v>
      </c>
      <c r="AM139" s="31">
        <v>-1</v>
      </c>
      <c r="AN139" s="31">
        <v>3</v>
      </c>
      <c r="AO139" s="31"/>
      <c r="AP139" s="31"/>
      <c r="AQ139" s="31"/>
      <c r="AR139" s="31">
        <v>0</v>
      </c>
      <c r="AS139" s="31">
        <v>0</v>
      </c>
      <c r="AT139" s="74">
        <v>0</v>
      </c>
      <c r="AX139" s="76"/>
    </row>
    <row r="140" spans="2:50" x14ac:dyDescent="0.3">
      <c r="B140" s="33">
        <v>41987</v>
      </c>
      <c r="C140" s="53">
        <v>27</v>
      </c>
      <c r="D140" s="53">
        <v>8</v>
      </c>
      <c r="E140" s="53">
        <v>8</v>
      </c>
      <c r="F140" s="53">
        <v>2</v>
      </c>
      <c r="G140" s="54">
        <v>0.25</v>
      </c>
      <c r="H140" s="67">
        <v>1.261574074074074E-3</v>
      </c>
      <c r="I140" s="68">
        <v>0.125</v>
      </c>
      <c r="J140" s="52">
        <v>3</v>
      </c>
      <c r="K140" s="73">
        <v>3</v>
      </c>
      <c r="L140" s="73">
        <v>2</v>
      </c>
      <c r="M140" s="73">
        <v>5</v>
      </c>
      <c r="N140" s="86">
        <v>0</v>
      </c>
      <c r="O140" s="26"/>
      <c r="P140" s="52">
        <v>4</v>
      </c>
      <c r="Q140" s="53">
        <v>-1</v>
      </c>
      <c r="R140" s="53">
        <v>3</v>
      </c>
      <c r="S140" s="53"/>
      <c r="T140" s="53"/>
      <c r="U140" s="53"/>
      <c r="V140" s="53">
        <v>0</v>
      </c>
      <c r="W140" s="53">
        <v>1</v>
      </c>
      <c r="X140" s="71">
        <v>1</v>
      </c>
      <c r="Y140" s="53">
        <v>31</v>
      </c>
      <c r="Z140" s="53">
        <v>12</v>
      </c>
      <c r="AA140" s="53">
        <v>12</v>
      </c>
      <c r="AB140" s="53">
        <v>2</v>
      </c>
      <c r="AC140" s="54">
        <v>0.16666666666666666</v>
      </c>
      <c r="AD140" s="67">
        <v>1.0204475308641975E-3</v>
      </c>
      <c r="AE140" s="68">
        <v>0</v>
      </c>
      <c r="AF140" s="52">
        <v>4</v>
      </c>
      <c r="AG140" s="73">
        <v>3</v>
      </c>
      <c r="AH140" s="73">
        <v>1</v>
      </c>
      <c r="AI140" s="73">
        <v>3</v>
      </c>
      <c r="AJ140" s="86">
        <v>0</v>
      </c>
      <c r="AK140" s="26"/>
      <c r="AL140" s="52">
        <v>4</v>
      </c>
      <c r="AM140" s="53">
        <v>2</v>
      </c>
      <c r="AN140" s="53">
        <v>5</v>
      </c>
      <c r="AO140" s="53"/>
      <c r="AP140" s="53"/>
      <c r="AQ140" s="53"/>
      <c r="AR140" s="53">
        <v>1</v>
      </c>
      <c r="AS140" s="53">
        <v>0</v>
      </c>
      <c r="AT140" s="71">
        <v>0</v>
      </c>
      <c r="AX140" s="76"/>
    </row>
    <row r="141" spans="2:50" x14ac:dyDescent="0.3">
      <c r="B141" s="5">
        <v>41988</v>
      </c>
      <c r="C141" s="6">
        <v>41</v>
      </c>
      <c r="D141" s="6">
        <v>17</v>
      </c>
      <c r="E141" s="6">
        <v>17</v>
      </c>
      <c r="F141" s="6">
        <v>3</v>
      </c>
      <c r="G141" s="17">
        <v>0.17647058823529413</v>
      </c>
      <c r="H141" s="50">
        <v>1.2894880174291938E-3</v>
      </c>
      <c r="I141" s="56">
        <v>0.41176470588235298</v>
      </c>
      <c r="J141" s="55">
        <v>3</v>
      </c>
      <c r="K141" s="8">
        <v>5</v>
      </c>
      <c r="L141" s="8">
        <v>1</v>
      </c>
      <c r="M141" s="8">
        <v>1</v>
      </c>
      <c r="N141" s="84">
        <v>1</v>
      </c>
      <c r="O141" s="10"/>
      <c r="P141" s="55">
        <v>12</v>
      </c>
      <c r="Q141" s="6">
        <v>1</v>
      </c>
      <c r="R141" s="6">
        <v>4</v>
      </c>
      <c r="S141" s="6"/>
      <c r="T141" s="6"/>
      <c r="U141" s="6"/>
      <c r="V141" s="6">
        <v>0</v>
      </c>
      <c r="W141" s="6">
        <v>0</v>
      </c>
      <c r="X141" s="72">
        <v>0</v>
      </c>
      <c r="Y141" s="6">
        <v>49</v>
      </c>
      <c r="Z141" s="6">
        <v>12</v>
      </c>
      <c r="AA141" s="6">
        <v>12</v>
      </c>
      <c r="AB141" s="6">
        <v>4</v>
      </c>
      <c r="AC141" s="17">
        <v>0.33333333333333331</v>
      </c>
      <c r="AD141" s="50">
        <v>8.2465277777777778E-4</v>
      </c>
      <c r="AE141" s="56">
        <v>0</v>
      </c>
      <c r="AF141" s="55">
        <v>2</v>
      </c>
      <c r="AG141" s="8">
        <v>7</v>
      </c>
      <c r="AH141" s="8">
        <v>2</v>
      </c>
      <c r="AI141" s="8">
        <v>6</v>
      </c>
      <c r="AJ141" s="84">
        <v>0</v>
      </c>
      <c r="AK141" s="10"/>
      <c r="AL141" s="55">
        <v>6</v>
      </c>
      <c r="AM141" s="6">
        <v>0</v>
      </c>
      <c r="AN141" s="6">
        <v>4</v>
      </c>
      <c r="AO141" s="6"/>
      <c r="AP141" s="6"/>
      <c r="AQ141" s="6"/>
      <c r="AR141" s="6">
        <v>0</v>
      </c>
      <c r="AS141" s="6">
        <v>0</v>
      </c>
      <c r="AT141" s="72">
        <v>2</v>
      </c>
      <c r="AX141" s="76"/>
    </row>
    <row r="142" spans="2:50" x14ac:dyDescent="0.3">
      <c r="B142" s="5">
        <v>41989</v>
      </c>
      <c r="C142" s="6">
        <v>22</v>
      </c>
      <c r="D142" s="6">
        <v>7</v>
      </c>
      <c r="E142" s="6">
        <v>7</v>
      </c>
      <c r="F142" s="6">
        <v>0</v>
      </c>
      <c r="G142" s="17">
        <v>0</v>
      </c>
      <c r="H142" s="50">
        <v>6.167328042328042E-4</v>
      </c>
      <c r="I142" s="56">
        <v>0.28571428571428598</v>
      </c>
      <c r="J142" s="55">
        <v>1</v>
      </c>
      <c r="K142" s="8">
        <v>0</v>
      </c>
      <c r="L142" s="8">
        <v>3</v>
      </c>
      <c r="M142" s="8">
        <v>0</v>
      </c>
      <c r="N142" s="84">
        <v>0</v>
      </c>
      <c r="O142" s="10"/>
      <c r="P142" s="55">
        <v>7</v>
      </c>
      <c r="Q142" s="6">
        <v>0</v>
      </c>
      <c r="R142" s="6">
        <v>0</v>
      </c>
      <c r="S142" s="6"/>
      <c r="T142" s="6"/>
      <c r="U142" s="6"/>
      <c r="V142" s="6">
        <v>0</v>
      </c>
      <c r="W142" s="6">
        <v>0</v>
      </c>
      <c r="X142" s="72">
        <v>0</v>
      </c>
      <c r="Y142" s="6">
        <v>67</v>
      </c>
      <c r="Z142" s="6">
        <v>18</v>
      </c>
      <c r="AA142" s="6">
        <v>17</v>
      </c>
      <c r="AB142" s="6">
        <v>3</v>
      </c>
      <c r="AC142" s="17">
        <v>0.16666666666666666</v>
      </c>
      <c r="AD142" s="50">
        <v>1.1329732510288065E-3</v>
      </c>
      <c r="AE142" s="56">
        <v>0</v>
      </c>
      <c r="AF142" s="55">
        <v>6</v>
      </c>
      <c r="AG142" s="8">
        <v>7</v>
      </c>
      <c r="AH142" s="8">
        <v>6</v>
      </c>
      <c r="AI142" s="8">
        <v>8</v>
      </c>
      <c r="AJ142" s="84">
        <v>0</v>
      </c>
      <c r="AK142" s="10"/>
      <c r="AL142" s="55">
        <v>9</v>
      </c>
      <c r="AM142" s="6">
        <v>4</v>
      </c>
      <c r="AN142" s="6">
        <v>3</v>
      </c>
      <c r="AO142" s="6"/>
      <c r="AP142" s="6"/>
      <c r="AQ142" s="6"/>
      <c r="AR142" s="6">
        <v>0</v>
      </c>
      <c r="AS142" s="6">
        <v>0</v>
      </c>
      <c r="AT142" s="72">
        <v>1</v>
      </c>
      <c r="AX142" s="76"/>
    </row>
    <row r="143" spans="2:50" x14ac:dyDescent="0.3">
      <c r="B143" s="5">
        <v>41990</v>
      </c>
      <c r="C143" s="6">
        <v>106</v>
      </c>
      <c r="D143" s="6">
        <v>16</v>
      </c>
      <c r="E143" s="6">
        <v>16</v>
      </c>
      <c r="F143" s="6">
        <v>2</v>
      </c>
      <c r="G143" s="17">
        <v>0.125</v>
      </c>
      <c r="H143" s="50">
        <v>3.9098668981481484E-3</v>
      </c>
      <c r="I143" s="56">
        <v>6.25E-2</v>
      </c>
      <c r="J143" s="55">
        <v>7</v>
      </c>
      <c r="K143" s="8">
        <v>7</v>
      </c>
      <c r="L143" s="8">
        <v>5</v>
      </c>
      <c r="M143" s="8">
        <v>6</v>
      </c>
      <c r="N143" s="84">
        <v>5</v>
      </c>
      <c r="O143" s="10"/>
      <c r="P143" s="55">
        <v>15</v>
      </c>
      <c r="Q143" s="6">
        <v>0</v>
      </c>
      <c r="R143" s="6">
        <v>1</v>
      </c>
      <c r="S143" s="6"/>
      <c r="T143" s="6"/>
      <c r="U143" s="6"/>
      <c r="V143" s="6">
        <v>0</v>
      </c>
      <c r="W143" s="6">
        <v>0</v>
      </c>
      <c r="X143" s="72">
        <v>0</v>
      </c>
      <c r="Y143" s="6">
        <v>45</v>
      </c>
      <c r="Z143" s="6">
        <v>15</v>
      </c>
      <c r="AA143" s="6">
        <v>15</v>
      </c>
      <c r="AB143" s="6">
        <v>4</v>
      </c>
      <c r="AC143" s="17">
        <v>0.26666666666666666</v>
      </c>
      <c r="AD143" s="50">
        <v>1.1566358024691359E-3</v>
      </c>
      <c r="AE143" s="56">
        <v>6.6666666666666693E-2</v>
      </c>
      <c r="AF143" s="55">
        <v>4</v>
      </c>
      <c r="AG143" s="8">
        <v>6</v>
      </c>
      <c r="AH143" s="8">
        <v>3</v>
      </c>
      <c r="AI143" s="8">
        <v>4</v>
      </c>
      <c r="AJ143" s="84">
        <v>0</v>
      </c>
      <c r="AK143" s="10"/>
      <c r="AL143" s="55">
        <v>10</v>
      </c>
      <c r="AM143" s="6">
        <v>2</v>
      </c>
      <c r="AN143" s="6">
        <v>3</v>
      </c>
      <c r="AO143" s="6"/>
      <c r="AP143" s="6"/>
      <c r="AQ143" s="6"/>
      <c r="AR143" s="6">
        <v>0</v>
      </c>
      <c r="AS143" s="6">
        <v>0</v>
      </c>
      <c r="AT143" s="72">
        <v>0</v>
      </c>
      <c r="AX143" s="76"/>
    </row>
    <row r="144" spans="2:50" x14ac:dyDescent="0.3">
      <c r="B144" s="5">
        <v>41991</v>
      </c>
      <c r="C144" s="6">
        <v>111</v>
      </c>
      <c r="D144" s="6">
        <v>25</v>
      </c>
      <c r="E144" s="6">
        <v>25</v>
      </c>
      <c r="F144" s="6">
        <v>6</v>
      </c>
      <c r="G144" s="17">
        <v>0.24</v>
      </c>
      <c r="H144" s="50">
        <v>3.1032407407407406E-3</v>
      </c>
      <c r="I144" s="56">
        <v>0.12</v>
      </c>
      <c r="J144" s="55">
        <v>7</v>
      </c>
      <c r="K144" s="8">
        <v>11</v>
      </c>
      <c r="L144" s="8">
        <v>7</v>
      </c>
      <c r="M144" s="8">
        <v>12</v>
      </c>
      <c r="N144" s="84">
        <v>2</v>
      </c>
      <c r="O144" s="10"/>
      <c r="P144" s="55">
        <v>13</v>
      </c>
      <c r="Q144" s="6">
        <v>0</v>
      </c>
      <c r="R144" s="6">
        <v>11</v>
      </c>
      <c r="S144" s="6"/>
      <c r="T144" s="6"/>
      <c r="U144" s="6"/>
      <c r="V144" s="6">
        <v>0</v>
      </c>
      <c r="W144" s="6">
        <v>1</v>
      </c>
      <c r="X144" s="72">
        <v>0</v>
      </c>
      <c r="Y144" s="6">
        <v>34</v>
      </c>
      <c r="Z144" s="6">
        <v>11</v>
      </c>
      <c r="AA144" s="6">
        <v>11</v>
      </c>
      <c r="AB144" s="6">
        <v>0</v>
      </c>
      <c r="AC144" s="17">
        <v>0</v>
      </c>
      <c r="AD144" s="50">
        <v>1.6656144781144781E-3</v>
      </c>
      <c r="AE144" s="56">
        <v>9.0909090909090898E-2</v>
      </c>
      <c r="AF144" s="55">
        <v>2</v>
      </c>
      <c r="AG144" s="8">
        <v>4</v>
      </c>
      <c r="AH144" s="8">
        <v>3</v>
      </c>
      <c r="AI144" s="8">
        <v>4</v>
      </c>
      <c r="AJ144" s="84">
        <v>0</v>
      </c>
      <c r="AK144" s="10"/>
      <c r="AL144" s="55">
        <v>5</v>
      </c>
      <c r="AM144" s="6">
        <v>1</v>
      </c>
      <c r="AN144" s="6">
        <v>5</v>
      </c>
      <c r="AO144" s="6"/>
      <c r="AP144" s="6"/>
      <c r="AQ144" s="6"/>
      <c r="AR144" s="6">
        <v>0</v>
      </c>
      <c r="AS144" s="6">
        <v>0</v>
      </c>
      <c r="AT144" s="72">
        <v>0</v>
      </c>
      <c r="AX144" s="76"/>
    </row>
    <row r="145" spans="2:50" x14ac:dyDescent="0.3">
      <c r="B145" s="5">
        <v>41992</v>
      </c>
      <c r="C145" s="6">
        <v>57</v>
      </c>
      <c r="D145" s="6">
        <v>18</v>
      </c>
      <c r="E145" s="6">
        <v>17</v>
      </c>
      <c r="F145" s="6">
        <v>4</v>
      </c>
      <c r="G145" s="17">
        <v>0.22222222222222221</v>
      </c>
      <c r="H145" s="50">
        <v>1.1683384773662551E-3</v>
      </c>
      <c r="I145" s="56">
        <v>0.22222222222222199</v>
      </c>
      <c r="J145" s="55">
        <v>6</v>
      </c>
      <c r="K145" s="8">
        <v>7</v>
      </c>
      <c r="L145" s="8">
        <v>5</v>
      </c>
      <c r="M145" s="8">
        <v>6</v>
      </c>
      <c r="N145" s="84">
        <v>0</v>
      </c>
      <c r="O145" s="10"/>
      <c r="P145" s="55">
        <v>14</v>
      </c>
      <c r="Q145" s="6">
        <v>1</v>
      </c>
      <c r="R145" s="6">
        <v>0</v>
      </c>
      <c r="S145" s="6"/>
      <c r="T145" s="6"/>
      <c r="U145" s="6"/>
      <c r="V145" s="6">
        <v>0</v>
      </c>
      <c r="W145" s="6">
        <v>1</v>
      </c>
      <c r="X145" s="72">
        <v>1</v>
      </c>
      <c r="Y145" s="6">
        <v>59</v>
      </c>
      <c r="Z145" s="6">
        <v>15</v>
      </c>
      <c r="AA145" s="6">
        <v>15</v>
      </c>
      <c r="AB145" s="6">
        <v>2</v>
      </c>
      <c r="AC145" s="17">
        <v>0.13333333333333333</v>
      </c>
      <c r="AD145" s="50">
        <v>8.6496913580246914E-4</v>
      </c>
      <c r="AE145" s="56">
        <v>0.133333333333333</v>
      </c>
      <c r="AF145" s="55">
        <v>6</v>
      </c>
      <c r="AG145" s="8">
        <v>6</v>
      </c>
      <c r="AH145" s="8">
        <v>3</v>
      </c>
      <c r="AI145" s="8">
        <v>5</v>
      </c>
      <c r="AJ145" s="84">
        <v>0</v>
      </c>
      <c r="AK145" s="10"/>
      <c r="AL145" s="55">
        <v>9</v>
      </c>
      <c r="AM145" s="6">
        <v>3</v>
      </c>
      <c r="AN145" s="6">
        <v>2</v>
      </c>
      <c r="AO145" s="6"/>
      <c r="AP145" s="6"/>
      <c r="AQ145" s="6"/>
      <c r="AR145" s="6">
        <v>0</v>
      </c>
      <c r="AS145" s="6">
        <v>0</v>
      </c>
      <c r="AT145" s="72">
        <v>1</v>
      </c>
      <c r="AX145" s="76"/>
    </row>
    <row r="146" spans="2:50" ht="16.2" thickBot="1" x14ac:dyDescent="0.35">
      <c r="B146" s="32">
        <v>41993</v>
      </c>
      <c r="C146" s="31">
        <v>39</v>
      </c>
      <c r="D146" s="31">
        <v>7</v>
      </c>
      <c r="E146" s="31">
        <v>7</v>
      </c>
      <c r="F146" s="31">
        <v>2</v>
      </c>
      <c r="G146" s="29">
        <v>0.2857142857142857</v>
      </c>
      <c r="H146" s="58">
        <v>2.0221560846560849E-3</v>
      </c>
      <c r="I146" s="59">
        <v>0</v>
      </c>
      <c r="J146" s="57">
        <v>2</v>
      </c>
      <c r="K146" s="35">
        <v>3</v>
      </c>
      <c r="L146" s="35">
        <v>3</v>
      </c>
      <c r="M146" s="35">
        <v>5</v>
      </c>
      <c r="N146" s="85">
        <v>2</v>
      </c>
      <c r="O146" s="34"/>
      <c r="P146" s="57">
        <v>5</v>
      </c>
      <c r="Q146" s="31">
        <v>1</v>
      </c>
      <c r="R146" s="31">
        <v>0</v>
      </c>
      <c r="S146" s="31"/>
      <c r="T146" s="31"/>
      <c r="U146" s="31"/>
      <c r="V146" s="31">
        <v>0</v>
      </c>
      <c r="W146" s="31">
        <v>1</v>
      </c>
      <c r="X146" s="74">
        <v>0</v>
      </c>
      <c r="Y146" s="31">
        <v>22</v>
      </c>
      <c r="Z146" s="31">
        <v>7</v>
      </c>
      <c r="AA146" s="31">
        <v>7</v>
      </c>
      <c r="AB146" s="31">
        <v>2</v>
      </c>
      <c r="AC146" s="29">
        <v>0.2857142857142857</v>
      </c>
      <c r="AD146" s="58">
        <v>1.46494708994709E-3</v>
      </c>
      <c r="AE146" s="59">
        <v>0.14285714285714299</v>
      </c>
      <c r="AF146" s="57">
        <v>1</v>
      </c>
      <c r="AG146" s="35">
        <v>2</v>
      </c>
      <c r="AH146" s="35">
        <v>2</v>
      </c>
      <c r="AI146" s="35">
        <v>1</v>
      </c>
      <c r="AJ146" s="85">
        <v>0</v>
      </c>
      <c r="AK146" s="34"/>
      <c r="AL146" s="57">
        <v>3</v>
      </c>
      <c r="AM146" s="31">
        <v>1</v>
      </c>
      <c r="AN146" s="31">
        <v>3</v>
      </c>
      <c r="AO146" s="31"/>
      <c r="AP146" s="31"/>
      <c r="AQ146" s="31"/>
      <c r="AR146" s="31">
        <v>0</v>
      </c>
      <c r="AS146" s="31">
        <v>0</v>
      </c>
      <c r="AT146" s="74">
        <v>0</v>
      </c>
      <c r="AX146" s="76"/>
    </row>
    <row r="147" spans="2:50" x14ac:dyDescent="0.3">
      <c r="B147" s="33">
        <v>41994</v>
      </c>
      <c r="C147" s="53">
        <v>53</v>
      </c>
      <c r="D147" s="53">
        <v>11</v>
      </c>
      <c r="E147" s="53">
        <v>11</v>
      </c>
      <c r="F147" s="53">
        <v>2</v>
      </c>
      <c r="G147" s="54">
        <v>0.18181818181818182</v>
      </c>
      <c r="H147" s="67">
        <v>2.6399410774410777E-3</v>
      </c>
      <c r="I147" s="68">
        <v>9.0909090909090898E-2</v>
      </c>
      <c r="J147" s="52">
        <v>4</v>
      </c>
      <c r="K147" s="73">
        <v>5</v>
      </c>
      <c r="L147" s="73">
        <v>6</v>
      </c>
      <c r="M147" s="73">
        <v>5</v>
      </c>
      <c r="N147" s="86">
        <v>0</v>
      </c>
      <c r="O147" s="26"/>
      <c r="P147" s="52">
        <v>7</v>
      </c>
      <c r="Q147" s="53">
        <v>0</v>
      </c>
      <c r="R147" s="53">
        <v>3</v>
      </c>
      <c r="S147" s="53"/>
      <c r="T147" s="53"/>
      <c r="U147" s="53"/>
      <c r="V147" s="53">
        <v>0</v>
      </c>
      <c r="W147" s="53">
        <v>1</v>
      </c>
      <c r="X147" s="71">
        <v>0</v>
      </c>
      <c r="Y147" s="53">
        <v>26</v>
      </c>
      <c r="Z147" s="53">
        <v>9</v>
      </c>
      <c r="AA147" s="53">
        <v>9</v>
      </c>
      <c r="AB147" s="53">
        <v>2</v>
      </c>
      <c r="AC147" s="54">
        <v>0.22222222222222221</v>
      </c>
      <c r="AD147" s="67">
        <v>7.3559670781893002E-4</v>
      </c>
      <c r="AE147" s="68">
        <v>0</v>
      </c>
      <c r="AF147" s="52">
        <v>2</v>
      </c>
      <c r="AG147" s="73">
        <v>0</v>
      </c>
      <c r="AH147" s="73">
        <v>2</v>
      </c>
      <c r="AI147" s="73">
        <v>3</v>
      </c>
      <c r="AJ147" s="86">
        <v>0</v>
      </c>
      <c r="AK147" s="26"/>
      <c r="AL147" s="52">
        <v>3</v>
      </c>
      <c r="AM147" s="53">
        <v>1</v>
      </c>
      <c r="AN147" s="53">
        <v>3</v>
      </c>
      <c r="AO147" s="53"/>
      <c r="AP147" s="53"/>
      <c r="AQ147" s="53"/>
      <c r="AR147" s="53">
        <v>0</v>
      </c>
      <c r="AS147" s="53">
        <v>0</v>
      </c>
      <c r="AT147" s="71">
        <v>2</v>
      </c>
      <c r="AX147" s="76"/>
    </row>
    <row r="148" spans="2:50" x14ac:dyDescent="0.3">
      <c r="B148" s="5">
        <v>41995</v>
      </c>
      <c r="C148" s="6">
        <v>96</v>
      </c>
      <c r="D148" s="6">
        <v>22</v>
      </c>
      <c r="E148" s="6">
        <v>21</v>
      </c>
      <c r="F148" s="6">
        <v>8</v>
      </c>
      <c r="G148" s="17">
        <v>0.36363636363636365</v>
      </c>
      <c r="H148" s="50">
        <v>1.557239057239057E-3</v>
      </c>
      <c r="I148" s="56">
        <v>0.18181818181818199</v>
      </c>
      <c r="J148" s="55">
        <v>7</v>
      </c>
      <c r="K148" s="8">
        <v>13</v>
      </c>
      <c r="L148" s="8">
        <v>7</v>
      </c>
      <c r="M148" s="8">
        <v>8</v>
      </c>
      <c r="N148" s="84">
        <v>0</v>
      </c>
      <c r="O148" s="10"/>
      <c r="P148" s="55">
        <v>14</v>
      </c>
      <c r="Q148" s="6">
        <v>1</v>
      </c>
      <c r="R148" s="6">
        <v>3</v>
      </c>
      <c r="S148" s="6"/>
      <c r="T148" s="6"/>
      <c r="U148" s="6"/>
      <c r="V148" s="6">
        <v>0</v>
      </c>
      <c r="W148" s="6">
        <v>2</v>
      </c>
      <c r="X148" s="72">
        <v>1</v>
      </c>
      <c r="Y148" s="6">
        <v>37</v>
      </c>
      <c r="Z148" s="6">
        <v>13</v>
      </c>
      <c r="AA148" s="6">
        <v>12</v>
      </c>
      <c r="AB148" s="6">
        <v>4</v>
      </c>
      <c r="AC148" s="17">
        <v>0.30769230769230771</v>
      </c>
      <c r="AD148" s="50">
        <v>6.5972222222222224E-4</v>
      </c>
      <c r="AE148" s="56">
        <v>7.69230769230769E-2</v>
      </c>
      <c r="AF148" s="55">
        <v>3</v>
      </c>
      <c r="AG148" s="8">
        <v>5</v>
      </c>
      <c r="AH148" s="8">
        <v>1</v>
      </c>
      <c r="AI148" s="8">
        <v>4</v>
      </c>
      <c r="AJ148" s="84">
        <v>0</v>
      </c>
      <c r="AK148" s="10"/>
      <c r="AL148" s="55">
        <v>5</v>
      </c>
      <c r="AM148" s="6">
        <v>0</v>
      </c>
      <c r="AN148" s="6">
        <v>5</v>
      </c>
      <c r="AO148" s="6"/>
      <c r="AP148" s="6"/>
      <c r="AQ148" s="6"/>
      <c r="AR148" s="6">
        <v>0</v>
      </c>
      <c r="AS148" s="6">
        <v>0</v>
      </c>
      <c r="AT148" s="72">
        <v>2</v>
      </c>
      <c r="AX148" s="76"/>
    </row>
    <row r="149" spans="2:50" x14ac:dyDescent="0.3">
      <c r="B149" s="5">
        <v>41996</v>
      </c>
      <c r="C149" s="6">
        <v>47</v>
      </c>
      <c r="D149" s="6">
        <v>17</v>
      </c>
      <c r="E149" s="6">
        <v>17</v>
      </c>
      <c r="F149" s="6">
        <v>2</v>
      </c>
      <c r="G149" s="17">
        <v>0.11764705882352941</v>
      </c>
      <c r="H149" s="50">
        <v>1.7640250544662308E-3</v>
      </c>
      <c r="I149" s="56">
        <v>0.35294117647058798</v>
      </c>
      <c r="J149" s="55">
        <v>4</v>
      </c>
      <c r="K149" s="8">
        <v>5</v>
      </c>
      <c r="L149" s="8">
        <v>4</v>
      </c>
      <c r="M149" s="8">
        <v>2</v>
      </c>
      <c r="N149" s="84">
        <v>1</v>
      </c>
      <c r="O149" s="10"/>
      <c r="P149" s="55">
        <v>11</v>
      </c>
      <c r="Q149" s="6">
        <v>0</v>
      </c>
      <c r="R149" s="6">
        <v>3</v>
      </c>
      <c r="S149" s="6"/>
      <c r="T149" s="6"/>
      <c r="U149" s="6"/>
      <c r="V149" s="6">
        <v>0</v>
      </c>
      <c r="W149" s="6">
        <v>3</v>
      </c>
      <c r="X149" s="72">
        <v>0</v>
      </c>
      <c r="Y149" s="6">
        <v>93</v>
      </c>
      <c r="Z149" s="6">
        <v>22</v>
      </c>
      <c r="AA149" s="6">
        <v>21</v>
      </c>
      <c r="AB149" s="6">
        <v>6</v>
      </c>
      <c r="AC149" s="17">
        <v>0.27272727272727271</v>
      </c>
      <c r="AD149" s="50">
        <v>2.5410353535353534E-3</v>
      </c>
      <c r="AE149" s="56">
        <v>4.5454545454545497E-2</v>
      </c>
      <c r="AF149" s="55">
        <v>10</v>
      </c>
      <c r="AG149" s="8">
        <v>7</v>
      </c>
      <c r="AH149" s="8">
        <v>6</v>
      </c>
      <c r="AI149" s="8">
        <v>10</v>
      </c>
      <c r="AJ149" s="84">
        <v>0</v>
      </c>
      <c r="AK149" s="10"/>
      <c r="AL149" s="55">
        <v>12</v>
      </c>
      <c r="AM149" s="6">
        <v>1</v>
      </c>
      <c r="AN149" s="6">
        <v>7</v>
      </c>
      <c r="AO149" s="6"/>
      <c r="AP149" s="6"/>
      <c r="AQ149" s="6"/>
      <c r="AR149" s="6">
        <v>0</v>
      </c>
      <c r="AS149" s="6">
        <v>0</v>
      </c>
      <c r="AT149" s="72">
        <v>1</v>
      </c>
      <c r="AX149" s="76"/>
    </row>
    <row r="150" spans="2:50" x14ac:dyDescent="0.3">
      <c r="B150" s="5">
        <v>41997</v>
      </c>
      <c r="C150" s="6">
        <v>42</v>
      </c>
      <c r="D150" s="6">
        <v>12</v>
      </c>
      <c r="E150" s="6">
        <v>12</v>
      </c>
      <c r="F150" s="6">
        <v>1</v>
      </c>
      <c r="G150" s="17">
        <v>8.3333333333333329E-2</v>
      </c>
      <c r="H150" s="50">
        <v>1.789158950617284E-3</v>
      </c>
      <c r="I150" s="56">
        <v>0.25</v>
      </c>
      <c r="J150" s="55">
        <v>3</v>
      </c>
      <c r="K150" s="8">
        <v>3</v>
      </c>
      <c r="L150" s="8">
        <v>3</v>
      </c>
      <c r="M150" s="8">
        <v>4</v>
      </c>
      <c r="N150" s="84">
        <v>0</v>
      </c>
      <c r="O150" s="10"/>
      <c r="P150" s="55">
        <v>4</v>
      </c>
      <c r="Q150" s="6">
        <v>1</v>
      </c>
      <c r="R150" s="6">
        <v>4</v>
      </c>
      <c r="S150" s="6"/>
      <c r="T150" s="6"/>
      <c r="U150" s="6"/>
      <c r="V150" s="6">
        <v>0</v>
      </c>
      <c r="W150" s="6">
        <v>2</v>
      </c>
      <c r="X150" s="72">
        <v>1</v>
      </c>
      <c r="Y150" s="6">
        <v>33</v>
      </c>
      <c r="Z150" s="6">
        <v>7</v>
      </c>
      <c r="AA150" s="6">
        <v>7</v>
      </c>
      <c r="AB150" s="6">
        <v>0</v>
      </c>
      <c r="AC150" s="17">
        <v>0</v>
      </c>
      <c r="AD150" s="50">
        <v>2.1577380952380949E-3</v>
      </c>
      <c r="AE150" s="56">
        <v>0.14285714285714299</v>
      </c>
      <c r="AF150" s="55">
        <v>3</v>
      </c>
      <c r="AG150" s="8">
        <v>2</v>
      </c>
      <c r="AH150" s="8">
        <v>1</v>
      </c>
      <c r="AI150" s="8">
        <v>2</v>
      </c>
      <c r="AJ150" s="84">
        <v>0</v>
      </c>
      <c r="AK150" s="10"/>
      <c r="AL150" s="55">
        <v>5</v>
      </c>
      <c r="AM150" s="6">
        <v>-1</v>
      </c>
      <c r="AN150" s="6">
        <v>3</v>
      </c>
      <c r="AO150" s="6"/>
      <c r="AP150" s="6"/>
      <c r="AQ150" s="6"/>
      <c r="AR150" s="6">
        <v>0</v>
      </c>
      <c r="AS150" s="6">
        <v>0</v>
      </c>
      <c r="AT150" s="72">
        <v>0</v>
      </c>
      <c r="AX150" s="76"/>
    </row>
    <row r="151" spans="2:50" x14ac:dyDescent="0.3">
      <c r="B151" s="5">
        <v>41998</v>
      </c>
      <c r="C151" s="6">
        <v>34</v>
      </c>
      <c r="D151" s="6">
        <v>12</v>
      </c>
      <c r="E151" s="6">
        <v>12</v>
      </c>
      <c r="F151" s="6">
        <v>3</v>
      </c>
      <c r="G151" s="17">
        <v>0.25</v>
      </c>
      <c r="H151" s="50">
        <v>5.8449074074074078E-4</v>
      </c>
      <c r="I151" s="56">
        <v>0.33333333333333298</v>
      </c>
      <c r="J151" s="55">
        <v>1</v>
      </c>
      <c r="K151" s="8">
        <v>3</v>
      </c>
      <c r="L151" s="8">
        <v>2</v>
      </c>
      <c r="M151" s="8">
        <v>3</v>
      </c>
      <c r="N151" s="84">
        <v>0</v>
      </c>
      <c r="O151" s="10"/>
      <c r="P151" s="55">
        <v>7</v>
      </c>
      <c r="Q151" s="6">
        <v>1</v>
      </c>
      <c r="R151" s="6">
        <v>3</v>
      </c>
      <c r="S151" s="6"/>
      <c r="T151" s="6"/>
      <c r="U151" s="6"/>
      <c r="V151" s="6">
        <v>0</v>
      </c>
      <c r="W151" s="6">
        <v>1</v>
      </c>
      <c r="X151" s="72">
        <v>0</v>
      </c>
      <c r="Y151" s="6">
        <v>22</v>
      </c>
      <c r="Z151" s="6">
        <v>8</v>
      </c>
      <c r="AA151" s="6">
        <v>8</v>
      </c>
      <c r="AB151" s="6">
        <v>4</v>
      </c>
      <c r="AC151" s="17">
        <v>0.5</v>
      </c>
      <c r="AD151" s="50">
        <v>1.7505787037037036E-3</v>
      </c>
      <c r="AE151" s="56">
        <v>0.125</v>
      </c>
      <c r="AF151" s="55">
        <v>2</v>
      </c>
      <c r="AG151" s="8">
        <v>3</v>
      </c>
      <c r="AH151" s="8">
        <v>0</v>
      </c>
      <c r="AI151" s="8">
        <v>3</v>
      </c>
      <c r="AJ151" s="84">
        <v>0</v>
      </c>
      <c r="AK151" s="10"/>
      <c r="AL151" s="55">
        <v>4</v>
      </c>
      <c r="AM151" s="6">
        <v>-1</v>
      </c>
      <c r="AN151" s="6">
        <v>5</v>
      </c>
      <c r="AO151" s="6"/>
      <c r="AP151" s="6"/>
      <c r="AQ151" s="6"/>
      <c r="AR151" s="6">
        <v>0</v>
      </c>
      <c r="AS151" s="6">
        <v>0</v>
      </c>
      <c r="AT151" s="72">
        <v>0</v>
      </c>
      <c r="AX151" s="76"/>
    </row>
    <row r="152" spans="2:50" x14ac:dyDescent="0.3">
      <c r="B152" s="5">
        <v>41999</v>
      </c>
      <c r="C152" s="6">
        <v>90</v>
      </c>
      <c r="D152" s="6">
        <v>28</v>
      </c>
      <c r="E152" s="6">
        <v>24</v>
      </c>
      <c r="F152" s="6">
        <v>7</v>
      </c>
      <c r="G152" s="17">
        <v>0.25</v>
      </c>
      <c r="H152" s="50">
        <v>1.0718419312169313E-3</v>
      </c>
      <c r="I152" s="56">
        <v>0.28571428571428598</v>
      </c>
      <c r="J152" s="55">
        <v>6</v>
      </c>
      <c r="K152" s="8">
        <v>9</v>
      </c>
      <c r="L152" s="8">
        <v>7</v>
      </c>
      <c r="M152" s="8">
        <v>6</v>
      </c>
      <c r="N152" s="84">
        <v>1</v>
      </c>
      <c r="O152" s="10"/>
      <c r="P152" s="55">
        <v>19</v>
      </c>
      <c r="Q152" s="6">
        <v>0</v>
      </c>
      <c r="R152" s="6">
        <v>4</v>
      </c>
      <c r="S152" s="6"/>
      <c r="T152" s="6"/>
      <c r="U152" s="6"/>
      <c r="V152" s="6">
        <v>0</v>
      </c>
      <c r="W152" s="6">
        <v>1</v>
      </c>
      <c r="X152" s="72">
        <v>0</v>
      </c>
      <c r="Y152" s="6">
        <v>64</v>
      </c>
      <c r="Z152" s="6">
        <v>15</v>
      </c>
      <c r="AA152" s="6">
        <v>15</v>
      </c>
      <c r="AB152" s="6">
        <v>3</v>
      </c>
      <c r="AC152" s="17">
        <v>0.2</v>
      </c>
      <c r="AD152" s="50">
        <v>2.5733024691358027E-3</v>
      </c>
      <c r="AE152" s="56">
        <v>6.6666666666666693E-2</v>
      </c>
      <c r="AF152" s="55">
        <v>4</v>
      </c>
      <c r="AG152" s="8">
        <v>11</v>
      </c>
      <c r="AH152" s="8">
        <v>4</v>
      </c>
      <c r="AI152" s="8">
        <v>6</v>
      </c>
      <c r="AJ152" s="84">
        <v>0</v>
      </c>
      <c r="AK152" s="10"/>
      <c r="AL152" s="55">
        <v>7</v>
      </c>
      <c r="AM152" s="6">
        <v>2</v>
      </c>
      <c r="AN152" s="6">
        <v>6</v>
      </c>
      <c r="AO152" s="6"/>
      <c r="AP152" s="6"/>
      <c r="AQ152" s="6"/>
      <c r="AR152" s="6">
        <v>0</v>
      </c>
      <c r="AS152" s="6">
        <v>0</v>
      </c>
      <c r="AT152" s="72">
        <v>0</v>
      </c>
      <c r="AX152" s="76"/>
    </row>
    <row r="153" spans="2:50" ht="16.2" thickBot="1" x14ac:dyDescent="0.35">
      <c r="B153" s="32">
        <v>42000</v>
      </c>
      <c r="C153" s="31">
        <v>31</v>
      </c>
      <c r="D153" s="31">
        <v>12</v>
      </c>
      <c r="E153" s="31">
        <v>11</v>
      </c>
      <c r="F153" s="31">
        <v>7</v>
      </c>
      <c r="G153" s="29">
        <v>0.58333333333333337</v>
      </c>
      <c r="H153" s="58">
        <v>3.8146219135802469E-3</v>
      </c>
      <c r="I153" s="59">
        <v>0.25</v>
      </c>
      <c r="J153" s="57">
        <v>3</v>
      </c>
      <c r="K153" s="35">
        <v>1</v>
      </c>
      <c r="L153" s="35">
        <v>1</v>
      </c>
      <c r="M153" s="35">
        <v>3</v>
      </c>
      <c r="N153" s="85">
        <v>0</v>
      </c>
      <c r="O153" s="34"/>
      <c r="P153" s="57">
        <v>6</v>
      </c>
      <c r="Q153" s="31">
        <v>1</v>
      </c>
      <c r="R153" s="31">
        <v>3</v>
      </c>
      <c r="S153" s="31"/>
      <c r="T153" s="31"/>
      <c r="U153" s="31"/>
      <c r="V153" s="31">
        <v>0</v>
      </c>
      <c r="W153" s="31">
        <v>1</v>
      </c>
      <c r="X153" s="74">
        <v>0</v>
      </c>
      <c r="Y153" s="31">
        <v>13</v>
      </c>
      <c r="Z153" s="31">
        <v>3</v>
      </c>
      <c r="AA153" s="31">
        <v>3</v>
      </c>
      <c r="AB153" s="31">
        <v>0</v>
      </c>
      <c r="AC153" s="29">
        <v>0</v>
      </c>
      <c r="AD153" s="58">
        <v>6.0956790123456786E-4</v>
      </c>
      <c r="AE153" s="59">
        <v>0</v>
      </c>
      <c r="AF153" s="57">
        <v>1</v>
      </c>
      <c r="AG153" s="35">
        <v>1</v>
      </c>
      <c r="AH153" s="35">
        <v>1</v>
      </c>
      <c r="AI153" s="35">
        <v>1</v>
      </c>
      <c r="AJ153" s="85">
        <v>0</v>
      </c>
      <c r="AK153" s="34"/>
      <c r="AL153" s="57">
        <v>1</v>
      </c>
      <c r="AM153" s="31">
        <v>1</v>
      </c>
      <c r="AN153" s="31">
        <v>0</v>
      </c>
      <c r="AO153" s="31"/>
      <c r="AP153" s="31"/>
      <c r="AQ153" s="31"/>
      <c r="AR153" s="31">
        <v>0</v>
      </c>
      <c r="AS153" s="31">
        <v>0</v>
      </c>
      <c r="AT153" s="74">
        <v>1</v>
      </c>
      <c r="AX153" s="76"/>
    </row>
    <row r="154" spans="2:50" x14ac:dyDescent="0.3">
      <c r="B154" s="33">
        <v>42001</v>
      </c>
      <c r="C154" s="53">
        <v>28</v>
      </c>
      <c r="D154" s="53">
        <v>12</v>
      </c>
      <c r="E154" s="53">
        <v>12</v>
      </c>
      <c r="F154" s="53">
        <v>6</v>
      </c>
      <c r="G154" s="54">
        <v>0.5</v>
      </c>
      <c r="H154" s="67">
        <v>7.687114197530865E-4</v>
      </c>
      <c r="I154" s="68">
        <v>0.16666666666666699</v>
      </c>
      <c r="J154" s="52">
        <v>4</v>
      </c>
      <c r="K154" s="73">
        <v>4</v>
      </c>
      <c r="L154" s="73">
        <v>2</v>
      </c>
      <c r="M154" s="73">
        <v>3</v>
      </c>
      <c r="N154" s="86">
        <v>0</v>
      </c>
      <c r="O154" s="26"/>
      <c r="P154" s="52">
        <v>8</v>
      </c>
      <c r="Q154" s="53">
        <v>0</v>
      </c>
      <c r="R154" s="53">
        <v>3</v>
      </c>
      <c r="S154" s="53"/>
      <c r="T154" s="53"/>
      <c r="U154" s="53"/>
      <c r="V154" s="53">
        <v>0</v>
      </c>
      <c r="W154" s="53">
        <v>1</v>
      </c>
      <c r="X154" s="71">
        <v>0</v>
      </c>
      <c r="Y154" s="53">
        <v>18</v>
      </c>
      <c r="Z154" s="53">
        <v>10</v>
      </c>
      <c r="AA154" s="53">
        <v>8</v>
      </c>
      <c r="AB154" s="53">
        <v>2</v>
      </c>
      <c r="AC154" s="54">
        <v>0.2</v>
      </c>
      <c r="AD154" s="67">
        <v>4.9421296296296301E-4</v>
      </c>
      <c r="AE154" s="68">
        <v>0.1</v>
      </c>
      <c r="AF154" s="52">
        <v>1</v>
      </c>
      <c r="AG154" s="73">
        <v>4</v>
      </c>
      <c r="AH154" s="73">
        <v>0</v>
      </c>
      <c r="AI154" s="73">
        <v>1</v>
      </c>
      <c r="AJ154" s="86">
        <v>0</v>
      </c>
      <c r="AK154" s="26"/>
      <c r="AL154" s="52">
        <v>2</v>
      </c>
      <c r="AM154" s="53">
        <v>2</v>
      </c>
      <c r="AN154" s="53">
        <v>3</v>
      </c>
      <c r="AO154" s="53"/>
      <c r="AP154" s="53"/>
      <c r="AQ154" s="53"/>
      <c r="AR154" s="53">
        <v>0</v>
      </c>
      <c r="AS154" s="53">
        <v>0</v>
      </c>
      <c r="AT154" s="71">
        <v>1</v>
      </c>
      <c r="AX154" s="76"/>
    </row>
    <row r="155" spans="2:50" x14ac:dyDescent="0.3">
      <c r="B155" s="5">
        <v>42002</v>
      </c>
      <c r="C155" s="6">
        <v>107</v>
      </c>
      <c r="D155" s="6">
        <v>20</v>
      </c>
      <c r="E155" s="6">
        <v>20</v>
      </c>
      <c r="F155" s="6">
        <v>2</v>
      </c>
      <c r="G155" s="17">
        <v>0.1</v>
      </c>
      <c r="H155" s="50">
        <v>3.9947916666666665E-3</v>
      </c>
      <c r="I155" s="56">
        <v>0.1</v>
      </c>
      <c r="J155" s="55">
        <v>7</v>
      </c>
      <c r="K155" s="8">
        <v>8</v>
      </c>
      <c r="L155" s="8">
        <v>9</v>
      </c>
      <c r="M155" s="8">
        <v>10</v>
      </c>
      <c r="N155" s="84">
        <v>3</v>
      </c>
      <c r="O155" s="10"/>
      <c r="P155" s="55">
        <v>17</v>
      </c>
      <c r="Q155" s="6">
        <v>-2</v>
      </c>
      <c r="R155" s="6">
        <v>3</v>
      </c>
      <c r="S155" s="6"/>
      <c r="T155" s="6"/>
      <c r="U155" s="6"/>
      <c r="V155" s="6">
        <v>0</v>
      </c>
      <c r="W155" s="6">
        <v>2</v>
      </c>
      <c r="X155" s="72">
        <v>0</v>
      </c>
      <c r="Y155" s="6">
        <v>35</v>
      </c>
      <c r="Z155" s="6">
        <v>16</v>
      </c>
      <c r="AA155" s="6">
        <v>16</v>
      </c>
      <c r="AB155" s="6">
        <v>2</v>
      </c>
      <c r="AC155" s="17">
        <v>0.125</v>
      </c>
      <c r="AD155" s="50">
        <v>9.0928819444444444E-4</v>
      </c>
      <c r="AE155" s="56">
        <v>0.125</v>
      </c>
      <c r="AF155" s="55">
        <v>3</v>
      </c>
      <c r="AG155" s="8">
        <v>4</v>
      </c>
      <c r="AH155" s="8">
        <v>0</v>
      </c>
      <c r="AI155" s="8">
        <v>3</v>
      </c>
      <c r="AJ155" s="84">
        <v>0</v>
      </c>
      <c r="AK155" s="10"/>
      <c r="AL155" s="55">
        <v>7</v>
      </c>
      <c r="AM155" s="6">
        <v>3</v>
      </c>
      <c r="AN155" s="6">
        <v>6</v>
      </c>
      <c r="AO155" s="6"/>
      <c r="AP155" s="6"/>
      <c r="AQ155" s="6"/>
      <c r="AR155" s="6">
        <v>0</v>
      </c>
      <c r="AS155" s="6">
        <v>0</v>
      </c>
      <c r="AT155" s="72">
        <v>0</v>
      </c>
      <c r="AX155" s="76"/>
    </row>
    <row r="156" spans="2:50" x14ac:dyDescent="0.3">
      <c r="B156" s="5">
        <v>42003</v>
      </c>
      <c r="C156" s="6">
        <v>61</v>
      </c>
      <c r="D156" s="6">
        <v>13</v>
      </c>
      <c r="E156" s="6">
        <v>13</v>
      </c>
      <c r="F156" s="6">
        <v>4</v>
      </c>
      <c r="G156" s="17">
        <v>0.30769230769230771</v>
      </c>
      <c r="H156" s="50">
        <v>1.9266381766381766E-3</v>
      </c>
      <c r="I156" s="56">
        <v>0.230769230769231</v>
      </c>
      <c r="J156" s="55">
        <v>4</v>
      </c>
      <c r="K156" s="8">
        <v>6</v>
      </c>
      <c r="L156" s="8">
        <v>5</v>
      </c>
      <c r="M156" s="8">
        <v>4</v>
      </c>
      <c r="N156" s="84">
        <v>1</v>
      </c>
      <c r="O156" s="10"/>
      <c r="P156" s="55">
        <v>8</v>
      </c>
      <c r="Q156" s="6">
        <v>0</v>
      </c>
      <c r="R156" s="6">
        <v>3</v>
      </c>
      <c r="S156" s="6"/>
      <c r="T156" s="6"/>
      <c r="U156" s="6"/>
      <c r="V156" s="6">
        <v>0</v>
      </c>
      <c r="W156" s="6">
        <v>1</v>
      </c>
      <c r="X156" s="72">
        <v>1</v>
      </c>
      <c r="Y156" s="6">
        <v>72</v>
      </c>
      <c r="Z156" s="6">
        <v>20</v>
      </c>
      <c r="AA156" s="6">
        <v>19</v>
      </c>
      <c r="AB156" s="6">
        <v>7</v>
      </c>
      <c r="AC156" s="17">
        <v>0.35</v>
      </c>
      <c r="AD156" s="50">
        <v>1.9826388888888888E-3</v>
      </c>
      <c r="AE156" s="56">
        <v>0.05</v>
      </c>
      <c r="AF156" s="55">
        <v>5</v>
      </c>
      <c r="AG156" s="8">
        <v>8</v>
      </c>
      <c r="AH156" s="8">
        <v>4</v>
      </c>
      <c r="AI156" s="8">
        <v>7</v>
      </c>
      <c r="AJ156" s="84">
        <v>0</v>
      </c>
      <c r="AK156" s="10"/>
      <c r="AL156" s="55">
        <v>10</v>
      </c>
      <c r="AM156" s="6">
        <v>3</v>
      </c>
      <c r="AN156" s="6">
        <v>5</v>
      </c>
      <c r="AO156" s="6"/>
      <c r="AP156" s="6"/>
      <c r="AQ156" s="6"/>
      <c r="AR156" s="6">
        <v>0</v>
      </c>
      <c r="AS156" s="6">
        <v>0</v>
      </c>
      <c r="AT156" s="72">
        <v>1</v>
      </c>
      <c r="AX156" s="76"/>
    </row>
    <row r="157" spans="2:50" x14ac:dyDescent="0.3">
      <c r="B157" s="5">
        <v>42004</v>
      </c>
      <c r="C157" s="6">
        <v>27</v>
      </c>
      <c r="D157" s="6">
        <v>11</v>
      </c>
      <c r="E157" s="6">
        <v>11</v>
      </c>
      <c r="F157" s="6">
        <v>1</v>
      </c>
      <c r="G157" s="17">
        <v>9.0909090909090912E-2</v>
      </c>
      <c r="H157" s="50">
        <v>1.3973063973063975E-3</v>
      </c>
      <c r="I157" s="56">
        <v>0.27272727272727298</v>
      </c>
      <c r="J157" s="55">
        <v>2</v>
      </c>
      <c r="K157" s="8">
        <v>2</v>
      </c>
      <c r="L157" s="8">
        <v>3</v>
      </c>
      <c r="M157" s="8">
        <v>3</v>
      </c>
      <c r="N157" s="84">
        <v>0</v>
      </c>
      <c r="O157" s="10"/>
      <c r="P157" s="55">
        <v>8</v>
      </c>
      <c r="Q157" s="6">
        <v>0</v>
      </c>
      <c r="R157" s="6">
        <v>2</v>
      </c>
      <c r="S157" s="6"/>
      <c r="T157" s="6"/>
      <c r="U157" s="6"/>
      <c r="V157" s="6">
        <v>0</v>
      </c>
      <c r="W157" s="6">
        <v>1</v>
      </c>
      <c r="X157" s="72">
        <v>0</v>
      </c>
      <c r="Y157" s="6">
        <v>10</v>
      </c>
      <c r="Z157" s="6">
        <v>4</v>
      </c>
      <c r="AA157" s="6">
        <v>4</v>
      </c>
      <c r="AB157" s="6">
        <v>0</v>
      </c>
      <c r="AC157" s="17">
        <v>0</v>
      </c>
      <c r="AD157" s="50">
        <v>3.8483796296296297E-4</v>
      </c>
      <c r="AE157" s="56">
        <v>0.25</v>
      </c>
      <c r="AF157" s="55">
        <v>0</v>
      </c>
      <c r="AG157" s="8">
        <v>0</v>
      </c>
      <c r="AH157" s="8">
        <v>1</v>
      </c>
      <c r="AI157" s="8">
        <v>2</v>
      </c>
      <c r="AJ157" s="84">
        <v>0</v>
      </c>
      <c r="AK157" s="10"/>
      <c r="AL157" s="55">
        <v>3</v>
      </c>
      <c r="AM157" s="6">
        <v>0</v>
      </c>
      <c r="AN157" s="6">
        <v>1</v>
      </c>
      <c r="AO157" s="6"/>
      <c r="AP157" s="6"/>
      <c r="AQ157" s="6"/>
      <c r="AR157" s="6">
        <v>0</v>
      </c>
      <c r="AS157" s="6">
        <v>0</v>
      </c>
      <c r="AT157" s="72">
        <v>0</v>
      </c>
      <c r="AX157" s="76"/>
    </row>
    <row r="158" spans="2:50" x14ac:dyDescent="0.3">
      <c r="B158" s="51">
        <v>42005</v>
      </c>
      <c r="C158" s="6">
        <v>46</v>
      </c>
      <c r="D158" s="6">
        <v>13</v>
      </c>
      <c r="E158" s="6">
        <v>13</v>
      </c>
      <c r="F158" s="6">
        <v>2</v>
      </c>
      <c r="G158" s="17">
        <v>0.15384615384615385</v>
      </c>
      <c r="H158" s="50">
        <v>1.5393518518518519E-3</v>
      </c>
      <c r="I158" s="56">
        <v>0.15384615384615399</v>
      </c>
      <c r="J158" s="55">
        <v>5</v>
      </c>
      <c r="K158" s="8">
        <v>5</v>
      </c>
      <c r="L158" s="8">
        <v>4</v>
      </c>
      <c r="M158" s="8">
        <v>5</v>
      </c>
      <c r="N158" s="84">
        <v>0</v>
      </c>
      <c r="O158" s="10"/>
      <c r="P158" s="55">
        <v>8</v>
      </c>
      <c r="Q158" s="6">
        <v>0</v>
      </c>
      <c r="R158" s="6">
        <v>5</v>
      </c>
      <c r="S158" s="6"/>
      <c r="T158" s="6"/>
      <c r="U158" s="6"/>
      <c r="V158" s="6">
        <v>0</v>
      </c>
      <c r="W158" s="6">
        <v>0</v>
      </c>
      <c r="X158" s="72">
        <v>0</v>
      </c>
      <c r="Y158" s="6">
        <v>58</v>
      </c>
      <c r="Z158" s="6">
        <v>12</v>
      </c>
      <c r="AA158" s="6">
        <v>12</v>
      </c>
      <c r="AB158" s="6">
        <v>2</v>
      </c>
      <c r="AC158" s="17">
        <v>0.16666666666666666</v>
      </c>
      <c r="AD158" s="50">
        <v>1.1304012345679012E-3</v>
      </c>
      <c r="AE158" s="56">
        <v>0</v>
      </c>
      <c r="AF158" s="55">
        <v>5</v>
      </c>
      <c r="AG158" s="8">
        <v>5</v>
      </c>
      <c r="AH158" s="8">
        <v>5</v>
      </c>
      <c r="AI158" s="8">
        <v>6</v>
      </c>
      <c r="AJ158" s="84">
        <v>0</v>
      </c>
      <c r="AK158" s="10"/>
      <c r="AL158" s="55">
        <v>3</v>
      </c>
      <c r="AM158" s="6">
        <v>2</v>
      </c>
      <c r="AN158" s="6">
        <v>6</v>
      </c>
      <c r="AO158" s="6"/>
      <c r="AP158" s="6"/>
      <c r="AQ158" s="6"/>
      <c r="AR158" s="6">
        <v>0</v>
      </c>
      <c r="AS158" s="6">
        <v>0</v>
      </c>
      <c r="AT158" s="72">
        <v>1</v>
      </c>
      <c r="AX158" s="76"/>
    </row>
    <row r="159" spans="2:50" ht="16.2" thickBot="1" x14ac:dyDescent="0.35">
      <c r="B159" s="60">
        <v>42006</v>
      </c>
      <c r="C159" s="6">
        <v>83</v>
      </c>
      <c r="D159" s="6">
        <v>22</v>
      </c>
      <c r="E159" s="6">
        <v>21</v>
      </c>
      <c r="F159" s="6">
        <v>5</v>
      </c>
      <c r="G159" s="17">
        <v>0.22727272727272727</v>
      </c>
      <c r="H159" s="50">
        <v>1.819760101010101E-3</v>
      </c>
      <c r="I159" s="56">
        <v>0.18181818181818199</v>
      </c>
      <c r="J159" s="55">
        <v>6</v>
      </c>
      <c r="K159" s="8">
        <v>10</v>
      </c>
      <c r="L159" s="8">
        <v>4</v>
      </c>
      <c r="M159" s="8">
        <v>4</v>
      </c>
      <c r="N159" s="84">
        <v>1</v>
      </c>
      <c r="O159" s="10"/>
      <c r="P159" s="55">
        <v>14</v>
      </c>
      <c r="Q159" s="6">
        <v>0</v>
      </c>
      <c r="R159" s="6">
        <v>4</v>
      </c>
      <c r="S159" s="6"/>
      <c r="T159" s="6"/>
      <c r="U159" s="6"/>
      <c r="V159" s="6">
        <v>0</v>
      </c>
      <c r="W159" s="6">
        <v>2</v>
      </c>
      <c r="X159" s="72">
        <v>1</v>
      </c>
      <c r="Y159" s="6">
        <v>28</v>
      </c>
      <c r="Z159" s="6">
        <v>12</v>
      </c>
      <c r="AA159" s="6">
        <v>11</v>
      </c>
      <c r="AB159" s="6">
        <v>3</v>
      </c>
      <c r="AC159" s="17">
        <v>0.25</v>
      </c>
      <c r="AD159" s="50">
        <v>9.384645061728395E-4</v>
      </c>
      <c r="AE159" s="56">
        <v>0</v>
      </c>
      <c r="AF159" s="55">
        <v>3</v>
      </c>
      <c r="AG159" s="8">
        <v>2</v>
      </c>
      <c r="AH159" s="8">
        <v>1</v>
      </c>
      <c r="AI159" s="8">
        <v>3</v>
      </c>
      <c r="AJ159" s="84">
        <v>0</v>
      </c>
      <c r="AK159" s="10"/>
      <c r="AL159" s="55">
        <v>2</v>
      </c>
      <c r="AM159" s="6">
        <v>3</v>
      </c>
      <c r="AN159" s="6">
        <v>5</v>
      </c>
      <c r="AO159" s="6"/>
      <c r="AP159" s="6"/>
      <c r="AQ159" s="6"/>
      <c r="AR159" s="6">
        <v>0</v>
      </c>
      <c r="AS159" s="6">
        <v>0</v>
      </c>
      <c r="AT159" s="72">
        <v>1</v>
      </c>
      <c r="AX159" s="76"/>
    </row>
    <row r="160" spans="2:50" ht="16.2" thickBot="1" x14ac:dyDescent="0.35">
      <c r="B160" s="66">
        <v>42007</v>
      </c>
      <c r="C160" s="31">
        <v>59</v>
      </c>
      <c r="D160" s="31">
        <v>16</v>
      </c>
      <c r="E160" s="31">
        <v>15</v>
      </c>
      <c r="F160" s="31">
        <v>4</v>
      </c>
      <c r="G160" s="29">
        <v>0.25</v>
      </c>
      <c r="H160" s="58">
        <v>1.1255787037037037E-3</v>
      </c>
      <c r="I160" s="59">
        <v>0.25</v>
      </c>
      <c r="J160" s="57">
        <v>3</v>
      </c>
      <c r="K160" s="35">
        <v>5</v>
      </c>
      <c r="L160" s="35">
        <v>3</v>
      </c>
      <c r="M160" s="35">
        <v>3</v>
      </c>
      <c r="N160" s="85">
        <v>3</v>
      </c>
      <c r="O160" s="34"/>
      <c r="P160" s="57">
        <v>12</v>
      </c>
      <c r="Q160" s="31">
        <v>0</v>
      </c>
      <c r="R160" s="31">
        <v>2</v>
      </c>
      <c r="S160" s="31"/>
      <c r="T160" s="31"/>
      <c r="U160" s="31"/>
      <c r="V160" s="31">
        <v>0</v>
      </c>
      <c r="W160" s="31">
        <v>1</v>
      </c>
      <c r="X160" s="74">
        <v>0</v>
      </c>
      <c r="Y160" s="31">
        <v>20</v>
      </c>
      <c r="Z160" s="31">
        <v>5</v>
      </c>
      <c r="AA160" s="31">
        <v>5</v>
      </c>
      <c r="AB160" s="31">
        <v>1</v>
      </c>
      <c r="AC160" s="29">
        <v>0.2</v>
      </c>
      <c r="AD160" s="58">
        <v>3.4768518518518516E-3</v>
      </c>
      <c r="AE160" s="59">
        <v>0</v>
      </c>
      <c r="AF160" s="57">
        <v>1</v>
      </c>
      <c r="AG160" s="35">
        <v>2</v>
      </c>
      <c r="AH160" s="35">
        <v>1</v>
      </c>
      <c r="AI160" s="35">
        <v>3</v>
      </c>
      <c r="AJ160" s="85">
        <v>0</v>
      </c>
      <c r="AK160" s="34"/>
      <c r="AL160" s="57">
        <v>2</v>
      </c>
      <c r="AM160" s="31">
        <v>0</v>
      </c>
      <c r="AN160" s="31">
        <v>2</v>
      </c>
      <c r="AO160" s="31"/>
      <c r="AP160" s="31"/>
      <c r="AQ160" s="31"/>
      <c r="AR160" s="31">
        <v>0</v>
      </c>
      <c r="AS160" s="31">
        <v>0</v>
      </c>
      <c r="AT160" s="74">
        <v>1</v>
      </c>
      <c r="AX160" s="76"/>
    </row>
    <row r="161" spans="2:50" x14ac:dyDescent="0.3">
      <c r="B161" s="69">
        <v>42008</v>
      </c>
      <c r="C161" s="53">
        <v>84</v>
      </c>
      <c r="D161" s="53">
        <v>18</v>
      </c>
      <c r="E161" s="53">
        <v>14</v>
      </c>
      <c r="F161" s="53">
        <v>6</v>
      </c>
      <c r="G161" s="54">
        <v>0.33333333333333331</v>
      </c>
      <c r="H161" s="67">
        <v>3.0735596707818927E-3</v>
      </c>
      <c r="I161" s="68">
        <v>0.22222222222222199</v>
      </c>
      <c r="J161" s="52">
        <v>7</v>
      </c>
      <c r="K161" s="73">
        <v>9</v>
      </c>
      <c r="L161" s="73">
        <v>4</v>
      </c>
      <c r="M161" s="73">
        <v>7</v>
      </c>
      <c r="N161" s="86">
        <v>2</v>
      </c>
      <c r="O161" s="26"/>
      <c r="P161" s="52">
        <v>11</v>
      </c>
      <c r="Q161" s="53">
        <v>2</v>
      </c>
      <c r="R161" s="53">
        <v>1</v>
      </c>
      <c r="S161" s="53"/>
      <c r="T161" s="53"/>
      <c r="U161" s="53"/>
      <c r="V161" s="53">
        <v>0</v>
      </c>
      <c r="W161" s="53">
        <v>0</v>
      </c>
      <c r="X161" s="71">
        <v>0</v>
      </c>
      <c r="Y161" s="53">
        <v>54</v>
      </c>
      <c r="Z161" s="53">
        <v>10</v>
      </c>
      <c r="AA161" s="53">
        <v>10</v>
      </c>
      <c r="AB161" s="53">
        <v>2</v>
      </c>
      <c r="AC161" s="54">
        <v>0.2</v>
      </c>
      <c r="AD161" s="67">
        <v>2.3009259259259259E-3</v>
      </c>
      <c r="AE161" s="68">
        <v>0</v>
      </c>
      <c r="AF161" s="52">
        <v>6</v>
      </c>
      <c r="AG161" s="73">
        <v>6</v>
      </c>
      <c r="AH161" s="73">
        <v>2</v>
      </c>
      <c r="AI161" s="73">
        <v>6</v>
      </c>
      <c r="AJ161" s="86">
        <v>0</v>
      </c>
      <c r="AK161" s="26"/>
      <c r="AL161" s="52">
        <v>2</v>
      </c>
      <c r="AM161" s="53">
        <v>2</v>
      </c>
      <c r="AN161" s="53">
        <v>6</v>
      </c>
      <c r="AO161" s="53"/>
      <c r="AP161" s="53"/>
      <c r="AQ161" s="53"/>
      <c r="AR161" s="53">
        <v>0</v>
      </c>
      <c r="AS161" s="53">
        <v>0</v>
      </c>
      <c r="AT161" s="71">
        <v>0</v>
      </c>
      <c r="AX161" s="76"/>
    </row>
    <row r="162" spans="2:50" x14ac:dyDescent="0.3">
      <c r="B162" s="69">
        <v>42009</v>
      </c>
      <c r="C162" s="6">
        <v>116</v>
      </c>
      <c r="D162" s="6">
        <v>29</v>
      </c>
      <c r="E162" s="6">
        <v>26</v>
      </c>
      <c r="F162" s="6">
        <v>8</v>
      </c>
      <c r="G162" s="17">
        <v>0.27586206896551724</v>
      </c>
      <c r="H162" s="50">
        <v>1.6730523627075352E-3</v>
      </c>
      <c r="I162" s="56">
        <v>0.17241379310344801</v>
      </c>
      <c r="J162" s="55">
        <v>11</v>
      </c>
      <c r="K162" s="8">
        <v>14</v>
      </c>
      <c r="L162" s="8">
        <v>6</v>
      </c>
      <c r="M162" s="8">
        <v>9</v>
      </c>
      <c r="N162" s="84">
        <v>0</v>
      </c>
      <c r="O162" s="10"/>
      <c r="P162" s="55">
        <v>15</v>
      </c>
      <c r="Q162" s="6">
        <v>-1</v>
      </c>
      <c r="R162" s="6">
        <v>6</v>
      </c>
      <c r="S162" s="6"/>
      <c r="T162" s="6"/>
      <c r="U162" s="6"/>
      <c r="V162" s="6">
        <v>0</v>
      </c>
      <c r="W162" s="6">
        <v>5</v>
      </c>
      <c r="X162" s="72">
        <v>1</v>
      </c>
      <c r="Y162" s="6">
        <v>86</v>
      </c>
      <c r="Z162" s="6">
        <v>20</v>
      </c>
      <c r="AA162" s="6">
        <v>18</v>
      </c>
      <c r="AB162" s="6">
        <v>6</v>
      </c>
      <c r="AC162" s="17">
        <v>0.3</v>
      </c>
      <c r="AD162" s="50">
        <v>1.166087962962963E-3</v>
      </c>
      <c r="AE162" s="56">
        <v>0</v>
      </c>
      <c r="AF162" s="55">
        <v>4</v>
      </c>
      <c r="AG162" s="8">
        <v>9</v>
      </c>
      <c r="AH162" s="8">
        <v>4</v>
      </c>
      <c r="AI162" s="8">
        <v>5</v>
      </c>
      <c r="AJ162" s="84">
        <v>0</v>
      </c>
      <c r="AK162" s="10"/>
      <c r="AL162" s="55">
        <v>6</v>
      </c>
      <c r="AM162" s="6">
        <v>0</v>
      </c>
      <c r="AN162" s="6">
        <v>8</v>
      </c>
      <c r="AO162" s="6"/>
      <c r="AP162" s="6"/>
      <c r="AQ162" s="6"/>
      <c r="AR162" s="6">
        <v>0</v>
      </c>
      <c r="AS162" s="6">
        <v>0</v>
      </c>
      <c r="AT162" s="72">
        <v>4</v>
      </c>
      <c r="AX162" s="76"/>
    </row>
    <row r="163" spans="2:50" x14ac:dyDescent="0.3">
      <c r="B163" s="69">
        <v>42010</v>
      </c>
      <c r="C163" s="6">
        <v>115</v>
      </c>
      <c r="D163" s="6">
        <v>30</v>
      </c>
      <c r="E163" s="6">
        <v>27</v>
      </c>
      <c r="F163" s="6">
        <v>10</v>
      </c>
      <c r="G163" s="17">
        <v>0.33333333333333331</v>
      </c>
      <c r="H163" s="50">
        <v>1.3449074074074075E-3</v>
      </c>
      <c r="I163" s="56">
        <v>0.3</v>
      </c>
      <c r="J163" s="55">
        <v>10</v>
      </c>
      <c r="K163" s="8">
        <v>10</v>
      </c>
      <c r="L163" s="8">
        <v>8</v>
      </c>
      <c r="M163" s="8">
        <v>8</v>
      </c>
      <c r="N163" s="84">
        <v>2</v>
      </c>
      <c r="O163" s="10"/>
      <c r="P163" s="55">
        <v>22</v>
      </c>
      <c r="Q163" s="6">
        <v>-3</v>
      </c>
      <c r="R163" s="6">
        <v>6</v>
      </c>
      <c r="S163" s="6"/>
      <c r="T163" s="6"/>
      <c r="U163" s="6"/>
      <c r="V163" s="6">
        <v>0</v>
      </c>
      <c r="W163" s="6">
        <v>2</v>
      </c>
      <c r="X163" s="72">
        <v>0</v>
      </c>
      <c r="Y163" s="6">
        <v>38</v>
      </c>
      <c r="Z163" s="6">
        <v>17</v>
      </c>
      <c r="AA163" s="6">
        <v>17</v>
      </c>
      <c r="AB163" s="6">
        <v>7</v>
      </c>
      <c r="AC163" s="17">
        <v>0.41176470588235292</v>
      </c>
      <c r="AD163" s="50">
        <v>5.6372549019607845E-4</v>
      </c>
      <c r="AE163" s="56">
        <v>0.11764705882352899</v>
      </c>
      <c r="AF163" s="55">
        <v>3</v>
      </c>
      <c r="AG163" s="8">
        <v>7</v>
      </c>
      <c r="AH163" s="8">
        <v>3</v>
      </c>
      <c r="AI163" s="8">
        <v>2</v>
      </c>
      <c r="AJ163" s="84">
        <v>0</v>
      </c>
      <c r="AK163" s="10"/>
      <c r="AL163" s="55">
        <v>9</v>
      </c>
      <c r="AM163" s="6">
        <v>5</v>
      </c>
      <c r="AN163" s="6">
        <v>3</v>
      </c>
      <c r="AO163" s="6"/>
      <c r="AP163" s="6"/>
      <c r="AQ163" s="6"/>
      <c r="AR163" s="6">
        <v>0</v>
      </c>
      <c r="AS163" s="6">
        <v>0</v>
      </c>
      <c r="AT163" s="72">
        <v>0</v>
      </c>
      <c r="AX163" s="76"/>
    </row>
    <row r="164" spans="2:50" x14ac:dyDescent="0.3">
      <c r="B164" s="69">
        <v>42011</v>
      </c>
      <c r="C164" s="6">
        <v>171</v>
      </c>
      <c r="D164" s="6">
        <v>34</v>
      </c>
      <c r="E164" s="6">
        <v>33</v>
      </c>
      <c r="F164" s="6">
        <v>11</v>
      </c>
      <c r="G164" s="17">
        <v>0.3235294117647059</v>
      </c>
      <c r="H164" s="50">
        <v>3.7986791938997818E-3</v>
      </c>
      <c r="I164" s="56">
        <v>0.21212121212121199</v>
      </c>
      <c r="J164" s="55">
        <v>16</v>
      </c>
      <c r="K164" s="8">
        <v>16</v>
      </c>
      <c r="L164" s="8">
        <v>8</v>
      </c>
      <c r="M164" s="8">
        <v>10</v>
      </c>
      <c r="N164" s="84">
        <v>3</v>
      </c>
      <c r="O164" s="10"/>
      <c r="P164" s="55">
        <v>25</v>
      </c>
      <c r="Q164" s="6">
        <v>-3</v>
      </c>
      <c r="R164" s="6">
        <v>8</v>
      </c>
      <c r="S164" s="6"/>
      <c r="T164" s="6"/>
      <c r="U164" s="6"/>
      <c r="V164" s="6">
        <v>1</v>
      </c>
      <c r="W164" s="6">
        <v>0</v>
      </c>
      <c r="X164" s="72">
        <v>2</v>
      </c>
      <c r="Y164" s="6">
        <v>108</v>
      </c>
      <c r="Z164" s="6">
        <v>26</v>
      </c>
      <c r="AA164" s="6">
        <v>25</v>
      </c>
      <c r="AB164" s="6">
        <v>5</v>
      </c>
      <c r="AC164" s="17">
        <v>0.19230769230769232</v>
      </c>
      <c r="AD164" s="50">
        <v>1.2473290598290598E-3</v>
      </c>
      <c r="AE164" s="56">
        <v>3.8461538461538498E-2</v>
      </c>
      <c r="AF164" s="55">
        <v>10</v>
      </c>
      <c r="AG164" s="8">
        <v>12</v>
      </c>
      <c r="AH164" s="8">
        <v>3</v>
      </c>
      <c r="AI164" s="8">
        <v>17</v>
      </c>
      <c r="AJ164" s="84">
        <v>0</v>
      </c>
      <c r="AK164" s="10"/>
      <c r="AL164" s="55">
        <v>10</v>
      </c>
      <c r="AM164" s="6">
        <v>-1</v>
      </c>
      <c r="AN164" s="6">
        <v>11</v>
      </c>
      <c r="AO164" s="6"/>
      <c r="AP164" s="6"/>
      <c r="AQ164" s="6"/>
      <c r="AR164" s="6">
        <v>1</v>
      </c>
      <c r="AS164" s="6">
        <v>0</v>
      </c>
      <c r="AT164" s="72">
        <v>4</v>
      </c>
      <c r="AX164" s="76"/>
    </row>
    <row r="165" spans="2:50" x14ac:dyDescent="0.3">
      <c r="B165" s="69">
        <v>42012</v>
      </c>
      <c r="C165" s="6">
        <v>124</v>
      </c>
      <c r="D165" s="6">
        <v>37</v>
      </c>
      <c r="E165" s="6">
        <v>35</v>
      </c>
      <c r="F165" s="6">
        <v>12</v>
      </c>
      <c r="G165" s="17">
        <v>0.32432432432432434</v>
      </c>
      <c r="H165" s="50">
        <v>1.6097347347347349E-3</v>
      </c>
      <c r="I165" s="56">
        <v>0.21621621621621601</v>
      </c>
      <c r="J165" s="55">
        <v>12</v>
      </c>
      <c r="K165" s="8">
        <v>13</v>
      </c>
      <c r="L165" s="8">
        <v>7</v>
      </c>
      <c r="M165" s="8">
        <v>14</v>
      </c>
      <c r="N165" s="84">
        <v>2</v>
      </c>
      <c r="O165" s="10"/>
      <c r="P165" s="55">
        <v>27</v>
      </c>
      <c r="Q165" s="6">
        <v>1</v>
      </c>
      <c r="R165" s="6">
        <v>6</v>
      </c>
      <c r="S165" s="6"/>
      <c r="T165" s="6"/>
      <c r="U165" s="6"/>
      <c r="V165" s="6">
        <v>0</v>
      </c>
      <c r="W165" s="6">
        <v>1</v>
      </c>
      <c r="X165" s="72">
        <v>0</v>
      </c>
      <c r="Y165" s="6">
        <v>76</v>
      </c>
      <c r="Z165" s="6">
        <v>27</v>
      </c>
      <c r="AA165" s="6">
        <v>27</v>
      </c>
      <c r="AB165" s="6">
        <v>4</v>
      </c>
      <c r="AC165" s="17">
        <v>0.14814814814814814</v>
      </c>
      <c r="AD165" s="50">
        <v>7.6045953360768181E-4</v>
      </c>
      <c r="AE165" s="56">
        <v>0.148148148148148</v>
      </c>
      <c r="AF165" s="55">
        <v>6</v>
      </c>
      <c r="AG165" s="8">
        <v>10</v>
      </c>
      <c r="AH165" s="8">
        <v>4</v>
      </c>
      <c r="AI165" s="8">
        <v>11</v>
      </c>
      <c r="AJ165" s="84">
        <v>0</v>
      </c>
      <c r="AK165" s="10"/>
      <c r="AL165" s="55">
        <v>20</v>
      </c>
      <c r="AM165" s="6">
        <v>3</v>
      </c>
      <c r="AN165" s="6">
        <v>3</v>
      </c>
      <c r="AO165" s="6"/>
      <c r="AP165" s="6"/>
      <c r="AQ165" s="6"/>
      <c r="AR165" s="6">
        <v>0</v>
      </c>
      <c r="AS165" s="6">
        <v>0</v>
      </c>
      <c r="AT165" s="72">
        <v>1</v>
      </c>
      <c r="AX165" s="76"/>
    </row>
    <row r="166" spans="2:50" ht="16.2" thickBot="1" x14ac:dyDescent="0.35">
      <c r="B166" s="70">
        <v>42013</v>
      </c>
      <c r="C166" s="6">
        <v>103</v>
      </c>
      <c r="D166" s="6">
        <v>31</v>
      </c>
      <c r="E166" s="6">
        <v>29</v>
      </c>
      <c r="F166" s="6">
        <v>6</v>
      </c>
      <c r="G166" s="17">
        <v>0.19354838709677419</v>
      </c>
      <c r="H166" s="50">
        <v>1.3534199522102748E-3</v>
      </c>
      <c r="I166" s="56">
        <v>0.225806451612903</v>
      </c>
      <c r="J166" s="55">
        <v>8</v>
      </c>
      <c r="K166" s="8">
        <v>7</v>
      </c>
      <c r="L166" s="8">
        <v>11</v>
      </c>
      <c r="M166" s="8">
        <v>11</v>
      </c>
      <c r="N166" s="84">
        <v>2</v>
      </c>
      <c r="O166" s="10"/>
      <c r="P166" s="55">
        <v>23</v>
      </c>
      <c r="Q166" s="6">
        <v>-1</v>
      </c>
      <c r="R166" s="6">
        <v>6</v>
      </c>
      <c r="S166" s="6"/>
      <c r="T166" s="6"/>
      <c r="U166" s="6"/>
      <c r="V166" s="6">
        <v>0</v>
      </c>
      <c r="W166" s="6">
        <v>1</v>
      </c>
      <c r="X166" s="72">
        <v>0</v>
      </c>
      <c r="Y166" s="6">
        <v>13</v>
      </c>
      <c r="Z166" s="6">
        <v>8</v>
      </c>
      <c r="AA166" s="6">
        <v>8</v>
      </c>
      <c r="AB166" s="6">
        <v>0</v>
      </c>
      <c r="AC166" s="17">
        <v>0</v>
      </c>
      <c r="AD166" s="50">
        <v>1.6637731481481481E-4</v>
      </c>
      <c r="AE166" s="56">
        <v>0.125</v>
      </c>
      <c r="AF166" s="55">
        <v>1</v>
      </c>
      <c r="AG166" s="8">
        <v>3</v>
      </c>
      <c r="AH166" s="8">
        <v>0</v>
      </c>
      <c r="AI166" s="8">
        <v>1</v>
      </c>
      <c r="AJ166" s="84">
        <v>0</v>
      </c>
      <c r="AK166" s="10"/>
      <c r="AL166" s="55">
        <v>4</v>
      </c>
      <c r="AM166" s="6">
        <v>1</v>
      </c>
      <c r="AN166" s="6">
        <v>3</v>
      </c>
      <c r="AO166" s="6"/>
      <c r="AP166" s="6"/>
      <c r="AQ166" s="6"/>
      <c r="AR166" s="6">
        <v>0</v>
      </c>
      <c r="AS166" s="6">
        <v>0</v>
      </c>
      <c r="AT166" s="72">
        <v>0</v>
      </c>
      <c r="AX166" s="76"/>
    </row>
    <row r="167" spans="2:50" ht="16.2" thickBot="1" x14ac:dyDescent="0.35">
      <c r="B167" s="66">
        <v>42014</v>
      </c>
      <c r="C167" s="31">
        <v>54</v>
      </c>
      <c r="D167" s="31">
        <v>13</v>
      </c>
      <c r="E167" s="31">
        <v>12</v>
      </c>
      <c r="F167" s="31">
        <v>6</v>
      </c>
      <c r="G167" s="29">
        <v>0.46153846153846156</v>
      </c>
      <c r="H167" s="58">
        <v>2.0664173789173789E-3</v>
      </c>
      <c r="I167" s="59">
        <v>0.15384615384615399</v>
      </c>
      <c r="J167" s="57">
        <v>7</v>
      </c>
      <c r="K167" s="35">
        <v>5</v>
      </c>
      <c r="L167" s="35">
        <v>4</v>
      </c>
      <c r="M167" s="35">
        <v>4</v>
      </c>
      <c r="N167" s="85">
        <v>0</v>
      </c>
      <c r="O167" s="34"/>
      <c r="P167" s="57">
        <v>4</v>
      </c>
      <c r="Q167" s="31">
        <v>0</v>
      </c>
      <c r="R167" s="31">
        <v>4</v>
      </c>
      <c r="S167" s="31"/>
      <c r="T167" s="31"/>
      <c r="U167" s="31"/>
      <c r="V167" s="31">
        <v>0</v>
      </c>
      <c r="W167" s="31">
        <v>3</v>
      </c>
      <c r="X167" s="74">
        <v>1</v>
      </c>
      <c r="Y167" s="31">
        <v>52</v>
      </c>
      <c r="Z167" s="31">
        <v>14</v>
      </c>
      <c r="AA167" s="31">
        <v>14</v>
      </c>
      <c r="AB167" s="31">
        <v>2</v>
      </c>
      <c r="AC167" s="29">
        <v>0.14285714285714285</v>
      </c>
      <c r="AD167" s="58">
        <v>1.5542328042328041E-3</v>
      </c>
      <c r="AE167" s="59">
        <v>7.1428571428571397E-2</v>
      </c>
      <c r="AF167" s="57">
        <v>4</v>
      </c>
      <c r="AG167" s="35">
        <v>7</v>
      </c>
      <c r="AH167" s="35">
        <v>3</v>
      </c>
      <c r="AI167" s="35">
        <v>6</v>
      </c>
      <c r="AJ167" s="85">
        <v>0</v>
      </c>
      <c r="AK167" s="34"/>
      <c r="AL167" s="57">
        <v>5</v>
      </c>
      <c r="AM167" s="31">
        <v>4</v>
      </c>
      <c r="AN167" s="31">
        <v>4</v>
      </c>
      <c r="AO167" s="31"/>
      <c r="AP167" s="31"/>
      <c r="AQ167" s="31"/>
      <c r="AR167" s="31">
        <v>0</v>
      </c>
      <c r="AS167" s="31">
        <v>0</v>
      </c>
      <c r="AT167" s="74">
        <v>1</v>
      </c>
      <c r="AX167" s="76"/>
    </row>
    <row r="168" spans="2:50" x14ac:dyDescent="0.3">
      <c r="B168" s="69">
        <v>42015</v>
      </c>
      <c r="C168" s="53">
        <v>48</v>
      </c>
      <c r="D168" s="53">
        <v>16</v>
      </c>
      <c r="E168" s="53">
        <v>14</v>
      </c>
      <c r="F168" s="53">
        <v>6</v>
      </c>
      <c r="G168" s="54">
        <v>0.375</v>
      </c>
      <c r="H168" s="67">
        <v>2.7184606481481482E-3</v>
      </c>
      <c r="I168" s="68">
        <v>0.3125</v>
      </c>
      <c r="J168" s="52">
        <v>1</v>
      </c>
      <c r="K168" s="73">
        <v>7</v>
      </c>
      <c r="L168" s="73">
        <v>4</v>
      </c>
      <c r="M168" s="73">
        <v>5</v>
      </c>
      <c r="N168" s="86">
        <v>0</v>
      </c>
      <c r="O168" s="26"/>
      <c r="P168" s="52">
        <v>6</v>
      </c>
      <c r="Q168" s="53">
        <v>-1</v>
      </c>
      <c r="R168" s="53">
        <v>8</v>
      </c>
      <c r="S168" s="53"/>
      <c r="T168" s="53"/>
      <c r="U168" s="53"/>
      <c r="V168" s="53">
        <v>0</v>
      </c>
      <c r="W168" s="53">
        <v>1</v>
      </c>
      <c r="X168" s="71">
        <v>0</v>
      </c>
      <c r="Y168" s="53">
        <v>13</v>
      </c>
      <c r="Z168" s="53">
        <v>4</v>
      </c>
      <c r="AA168" s="53">
        <v>4</v>
      </c>
      <c r="AB168" s="53">
        <v>2</v>
      </c>
      <c r="AC168" s="54">
        <v>0.5</v>
      </c>
      <c r="AD168" s="67">
        <v>1.484375E-3</v>
      </c>
      <c r="AE168" s="68">
        <v>0.25</v>
      </c>
      <c r="AF168" s="52">
        <v>3</v>
      </c>
      <c r="AG168" s="73">
        <v>1</v>
      </c>
      <c r="AH168" s="73">
        <v>0</v>
      </c>
      <c r="AI168" s="73">
        <v>2</v>
      </c>
      <c r="AJ168" s="86">
        <v>0</v>
      </c>
      <c r="AK168" s="26"/>
      <c r="AL168" s="52">
        <v>1</v>
      </c>
      <c r="AM168" s="53">
        <v>1</v>
      </c>
      <c r="AN168" s="53">
        <v>2</v>
      </c>
      <c r="AO168" s="53"/>
      <c r="AP168" s="53"/>
      <c r="AQ168" s="53"/>
      <c r="AR168" s="53">
        <v>0</v>
      </c>
      <c r="AS168" s="53">
        <v>0</v>
      </c>
      <c r="AT168" s="71">
        <v>0</v>
      </c>
      <c r="AX168" s="76"/>
    </row>
    <row r="169" spans="2:50" x14ac:dyDescent="0.3">
      <c r="B169" s="69">
        <v>42016</v>
      </c>
      <c r="C169" s="6">
        <v>209</v>
      </c>
      <c r="D169" s="6">
        <v>40</v>
      </c>
      <c r="E169" s="6">
        <v>38</v>
      </c>
      <c r="F169" s="6">
        <v>16</v>
      </c>
      <c r="G169" s="17">
        <v>0.4</v>
      </c>
      <c r="H169" s="50">
        <v>2.4470486111111112E-3</v>
      </c>
      <c r="I169" s="56">
        <v>0.17499999999999999</v>
      </c>
      <c r="J169" s="55">
        <v>13</v>
      </c>
      <c r="K169" s="8">
        <v>23</v>
      </c>
      <c r="L169" s="8">
        <v>9</v>
      </c>
      <c r="M169" s="8">
        <v>11</v>
      </c>
      <c r="N169" s="84">
        <v>2</v>
      </c>
      <c r="O169" s="10"/>
      <c r="P169" s="55">
        <v>22</v>
      </c>
      <c r="Q169" s="6">
        <v>2</v>
      </c>
      <c r="R169" s="6">
        <v>10</v>
      </c>
      <c r="S169" s="6"/>
      <c r="T169" s="6"/>
      <c r="U169" s="6"/>
      <c r="V169" s="6">
        <v>0</v>
      </c>
      <c r="W169" s="6">
        <v>4</v>
      </c>
      <c r="X169" s="72">
        <v>0</v>
      </c>
      <c r="Y169" s="6">
        <v>93</v>
      </c>
      <c r="Z169" s="6">
        <v>20</v>
      </c>
      <c r="AA169" s="6">
        <v>19</v>
      </c>
      <c r="AB169" s="6">
        <v>7</v>
      </c>
      <c r="AC169" s="17">
        <v>0.35</v>
      </c>
      <c r="AD169" s="50">
        <v>1.9340277777777778E-3</v>
      </c>
      <c r="AE169" s="56">
        <v>0.15</v>
      </c>
      <c r="AF169" s="55">
        <v>4</v>
      </c>
      <c r="AG169" s="8">
        <v>11</v>
      </c>
      <c r="AH169" s="8">
        <v>5</v>
      </c>
      <c r="AI169" s="8">
        <v>7</v>
      </c>
      <c r="AJ169" s="84">
        <v>0</v>
      </c>
      <c r="AK169" s="10"/>
      <c r="AL169" s="55">
        <v>6</v>
      </c>
      <c r="AM169" s="6">
        <v>6</v>
      </c>
      <c r="AN169" s="6">
        <v>5</v>
      </c>
      <c r="AO169" s="6"/>
      <c r="AP169" s="6"/>
      <c r="AQ169" s="6"/>
      <c r="AR169" s="6">
        <v>0</v>
      </c>
      <c r="AS169" s="6">
        <v>0</v>
      </c>
      <c r="AT169" s="72">
        <v>2</v>
      </c>
      <c r="AX169" s="76"/>
    </row>
    <row r="170" spans="2:50" x14ac:dyDescent="0.3">
      <c r="B170" s="69">
        <v>42017</v>
      </c>
      <c r="C170" s="6">
        <v>119</v>
      </c>
      <c r="D170" s="6">
        <v>29</v>
      </c>
      <c r="E170" s="6">
        <v>27</v>
      </c>
      <c r="F170" s="6">
        <v>7</v>
      </c>
      <c r="G170" s="17">
        <v>0.2413793103448276</v>
      </c>
      <c r="H170" s="50">
        <v>3.1629150702426564E-3</v>
      </c>
      <c r="I170" s="56">
        <v>0.24137931034482801</v>
      </c>
      <c r="J170" s="55">
        <v>9</v>
      </c>
      <c r="K170" s="8">
        <v>11</v>
      </c>
      <c r="L170" s="8">
        <v>9</v>
      </c>
      <c r="M170" s="8">
        <v>13</v>
      </c>
      <c r="N170" s="84">
        <v>1</v>
      </c>
      <c r="O170" s="10"/>
      <c r="P170" s="55">
        <v>22</v>
      </c>
      <c r="Q170" s="6">
        <v>1</v>
      </c>
      <c r="R170" s="6">
        <v>3</v>
      </c>
      <c r="S170" s="6"/>
      <c r="T170" s="6"/>
      <c r="U170" s="6"/>
      <c r="V170" s="6">
        <v>0</v>
      </c>
      <c r="W170" s="6">
        <v>1</v>
      </c>
      <c r="X170" s="72">
        <v>0</v>
      </c>
      <c r="Y170" s="6">
        <v>86</v>
      </c>
      <c r="Z170" s="6">
        <v>31</v>
      </c>
      <c r="AA170" s="6">
        <v>31</v>
      </c>
      <c r="AB170" s="6">
        <v>7</v>
      </c>
      <c r="AC170" s="17">
        <v>0.22580645161290322</v>
      </c>
      <c r="AD170" s="50">
        <v>4.861111111111111E-4</v>
      </c>
      <c r="AE170" s="56">
        <v>6.4516129032258104E-2</v>
      </c>
      <c r="AF170" s="55">
        <v>8</v>
      </c>
      <c r="AG170" s="8">
        <v>8</v>
      </c>
      <c r="AH170" s="8">
        <v>5</v>
      </c>
      <c r="AI170" s="8">
        <v>11</v>
      </c>
      <c r="AJ170" s="84">
        <v>0</v>
      </c>
      <c r="AK170" s="10"/>
      <c r="AL170" s="55">
        <v>16</v>
      </c>
      <c r="AM170" s="6">
        <v>6</v>
      </c>
      <c r="AN170" s="6">
        <v>9</v>
      </c>
      <c r="AO170" s="6"/>
      <c r="AP170" s="6"/>
      <c r="AQ170" s="6"/>
      <c r="AR170" s="6">
        <v>0</v>
      </c>
      <c r="AS170" s="6">
        <v>0</v>
      </c>
      <c r="AT170" s="72">
        <v>0</v>
      </c>
      <c r="AX170" s="76"/>
    </row>
    <row r="171" spans="2:50" x14ac:dyDescent="0.3">
      <c r="B171" s="69">
        <v>42018</v>
      </c>
      <c r="C171" s="6">
        <v>114</v>
      </c>
      <c r="D171" s="6">
        <v>37</v>
      </c>
      <c r="E171" s="6">
        <v>35</v>
      </c>
      <c r="F171" s="6">
        <v>14</v>
      </c>
      <c r="G171" s="17">
        <v>0.3783783783783784</v>
      </c>
      <c r="H171" s="50">
        <v>7.1790540540540534E-4</v>
      </c>
      <c r="I171" s="56">
        <v>0.18918918918918901</v>
      </c>
      <c r="J171" s="55">
        <v>10</v>
      </c>
      <c r="K171" s="8">
        <v>13</v>
      </c>
      <c r="L171" s="8">
        <v>9</v>
      </c>
      <c r="M171" s="8">
        <v>10</v>
      </c>
      <c r="N171" s="84">
        <v>0</v>
      </c>
      <c r="O171" s="10"/>
      <c r="P171" s="55">
        <v>25</v>
      </c>
      <c r="Q171" s="6">
        <v>0</v>
      </c>
      <c r="R171" s="6">
        <v>4</v>
      </c>
      <c r="S171" s="6"/>
      <c r="T171" s="6"/>
      <c r="U171" s="6"/>
      <c r="V171" s="6">
        <v>0</v>
      </c>
      <c r="W171" s="6">
        <v>5</v>
      </c>
      <c r="X171" s="72">
        <v>1</v>
      </c>
      <c r="Y171" s="6">
        <v>80</v>
      </c>
      <c r="Z171" s="6">
        <v>26</v>
      </c>
      <c r="AA171" s="6">
        <v>23</v>
      </c>
      <c r="AB171" s="6">
        <v>5</v>
      </c>
      <c r="AC171" s="17">
        <v>0.19230769230769232</v>
      </c>
      <c r="AD171" s="50">
        <v>8.0974002849002857E-4</v>
      </c>
      <c r="AE171" s="56">
        <v>0.19230769230769201</v>
      </c>
      <c r="AF171" s="55">
        <v>6</v>
      </c>
      <c r="AG171" s="8">
        <v>11</v>
      </c>
      <c r="AH171" s="8">
        <v>6</v>
      </c>
      <c r="AI171" s="8">
        <v>6</v>
      </c>
      <c r="AJ171" s="84">
        <v>0</v>
      </c>
      <c r="AK171" s="10"/>
      <c r="AL171" s="55">
        <v>10</v>
      </c>
      <c r="AM171" s="6">
        <v>1</v>
      </c>
      <c r="AN171" s="6">
        <v>10</v>
      </c>
      <c r="AO171" s="6"/>
      <c r="AP171" s="6"/>
      <c r="AQ171" s="6"/>
      <c r="AR171" s="6">
        <v>1</v>
      </c>
      <c r="AS171" s="6">
        <v>0</v>
      </c>
      <c r="AT171" s="72">
        <v>1</v>
      </c>
      <c r="AX171" s="76"/>
    </row>
    <row r="172" spans="2:50" x14ac:dyDescent="0.3">
      <c r="B172" s="69">
        <v>42019</v>
      </c>
      <c r="C172" s="6">
        <v>66</v>
      </c>
      <c r="D172" s="6">
        <v>21</v>
      </c>
      <c r="E172" s="6">
        <v>20</v>
      </c>
      <c r="F172" s="6">
        <v>6</v>
      </c>
      <c r="G172" s="17">
        <v>0.2857142857142857</v>
      </c>
      <c r="H172" s="50">
        <v>1.3155864197530866E-3</v>
      </c>
      <c r="I172" s="56">
        <v>0.13636363636363599</v>
      </c>
      <c r="J172" s="55">
        <v>4</v>
      </c>
      <c r="K172" s="8">
        <v>10</v>
      </c>
      <c r="L172" s="8">
        <v>4</v>
      </c>
      <c r="M172" s="8">
        <v>6</v>
      </c>
      <c r="N172" s="84">
        <v>2</v>
      </c>
      <c r="O172" s="10"/>
      <c r="P172" s="55">
        <v>12</v>
      </c>
      <c r="Q172" s="6">
        <v>1</v>
      </c>
      <c r="R172" s="6">
        <v>4</v>
      </c>
      <c r="S172" s="6"/>
      <c r="T172" s="6"/>
      <c r="U172" s="6"/>
      <c r="V172" s="6">
        <v>0</v>
      </c>
      <c r="W172" s="6">
        <v>3</v>
      </c>
      <c r="X172" s="72">
        <v>0</v>
      </c>
      <c r="Y172" s="6">
        <v>82</v>
      </c>
      <c r="Z172" s="6">
        <v>23</v>
      </c>
      <c r="AA172" s="6">
        <v>23</v>
      </c>
      <c r="AB172" s="6">
        <v>7</v>
      </c>
      <c r="AC172" s="17">
        <v>0.30434782608695654</v>
      </c>
      <c r="AD172" s="50">
        <v>2.2780797101449278E-3</v>
      </c>
      <c r="AE172" s="56">
        <v>8.6956521739130405E-2</v>
      </c>
      <c r="AF172" s="55">
        <v>3</v>
      </c>
      <c r="AG172" s="8">
        <v>5</v>
      </c>
      <c r="AH172" s="8">
        <v>6</v>
      </c>
      <c r="AI172" s="8">
        <v>6</v>
      </c>
      <c r="AJ172" s="84">
        <v>0</v>
      </c>
      <c r="AK172" s="10"/>
      <c r="AL172" s="55">
        <v>16</v>
      </c>
      <c r="AM172" s="6">
        <v>1</v>
      </c>
      <c r="AN172" s="6">
        <v>5</v>
      </c>
      <c r="AO172" s="6"/>
      <c r="AP172" s="6"/>
      <c r="AQ172" s="6"/>
      <c r="AR172" s="6">
        <v>0</v>
      </c>
      <c r="AS172" s="6">
        <v>0</v>
      </c>
      <c r="AT172" s="72">
        <v>1</v>
      </c>
      <c r="AX172" s="76"/>
    </row>
    <row r="173" spans="2:50" ht="16.2" thickBot="1" x14ac:dyDescent="0.35">
      <c r="B173" s="70">
        <v>42020</v>
      </c>
      <c r="C173" s="6">
        <v>92</v>
      </c>
      <c r="D173" s="6">
        <v>20</v>
      </c>
      <c r="E173" s="6">
        <v>18</v>
      </c>
      <c r="F173" s="6">
        <v>9</v>
      </c>
      <c r="G173" s="17">
        <v>0.45</v>
      </c>
      <c r="H173" s="50">
        <v>4.5208333333333333E-3</v>
      </c>
      <c r="I173" s="56">
        <v>0.21052631578947401</v>
      </c>
      <c r="J173" s="55">
        <v>5</v>
      </c>
      <c r="K173" s="8">
        <v>8</v>
      </c>
      <c r="L173" s="8">
        <v>6</v>
      </c>
      <c r="M173" s="8">
        <v>8</v>
      </c>
      <c r="N173" s="84">
        <v>1</v>
      </c>
      <c r="O173" s="10"/>
      <c r="P173" s="55">
        <v>14</v>
      </c>
      <c r="Q173" s="6">
        <v>-1</v>
      </c>
      <c r="R173" s="6">
        <v>4</v>
      </c>
      <c r="S173" s="6"/>
      <c r="T173" s="6"/>
      <c r="U173" s="6"/>
      <c r="V173" s="6">
        <v>0</v>
      </c>
      <c r="W173" s="6">
        <v>1</v>
      </c>
      <c r="X173" s="72">
        <v>0</v>
      </c>
      <c r="Y173" s="6">
        <v>98</v>
      </c>
      <c r="Z173" s="6">
        <v>19</v>
      </c>
      <c r="AA173" s="6">
        <v>19</v>
      </c>
      <c r="AB173" s="6">
        <v>1</v>
      </c>
      <c r="AC173" s="17">
        <v>5.2631578947368418E-2</v>
      </c>
      <c r="AD173" s="50">
        <v>1.3230994152046783E-3</v>
      </c>
      <c r="AE173" s="56">
        <v>5.2631578947368397E-2</v>
      </c>
      <c r="AF173" s="55">
        <v>5</v>
      </c>
      <c r="AG173" s="8">
        <v>9</v>
      </c>
      <c r="AH173" s="8">
        <v>5</v>
      </c>
      <c r="AI173" s="8">
        <v>8</v>
      </c>
      <c r="AJ173" s="84">
        <v>0</v>
      </c>
      <c r="AK173" s="10"/>
      <c r="AL173" s="55">
        <v>10</v>
      </c>
      <c r="AM173" s="6">
        <v>1</v>
      </c>
      <c r="AN173" s="6">
        <v>7</v>
      </c>
      <c r="AO173" s="6"/>
      <c r="AP173" s="6"/>
      <c r="AQ173" s="6"/>
      <c r="AR173" s="6">
        <v>0</v>
      </c>
      <c r="AS173" s="6">
        <v>0</v>
      </c>
      <c r="AT173" s="72">
        <v>1</v>
      </c>
      <c r="AX173" s="76"/>
    </row>
    <row r="174" spans="2:50" ht="16.2" thickBot="1" x14ac:dyDescent="0.35">
      <c r="B174" s="66">
        <v>42021</v>
      </c>
      <c r="C174" s="31">
        <v>46</v>
      </c>
      <c r="D174" s="31">
        <v>11</v>
      </c>
      <c r="E174" s="31">
        <v>11</v>
      </c>
      <c r="F174" s="31">
        <v>2</v>
      </c>
      <c r="G174" s="29">
        <v>0.18181818181818182</v>
      </c>
      <c r="H174" s="58">
        <v>1.6024831649831652E-3</v>
      </c>
      <c r="I174" s="59">
        <v>0.27272727272727298</v>
      </c>
      <c r="J174" s="57">
        <v>4</v>
      </c>
      <c r="K174" s="35">
        <v>2</v>
      </c>
      <c r="L174" s="35">
        <v>4</v>
      </c>
      <c r="M174" s="35">
        <v>3</v>
      </c>
      <c r="N174" s="85">
        <v>0</v>
      </c>
      <c r="O174" s="34"/>
      <c r="P174" s="57">
        <v>6</v>
      </c>
      <c r="Q174" s="31">
        <v>0</v>
      </c>
      <c r="R174" s="31">
        <v>3</v>
      </c>
      <c r="S174" s="31"/>
      <c r="T174" s="31"/>
      <c r="U174" s="31"/>
      <c r="V174" s="31">
        <v>0</v>
      </c>
      <c r="W174" s="31">
        <v>2</v>
      </c>
      <c r="X174" s="74">
        <v>0</v>
      </c>
      <c r="Y174" s="31">
        <v>22</v>
      </c>
      <c r="Z174" s="31">
        <v>9</v>
      </c>
      <c r="AA174" s="31">
        <v>8</v>
      </c>
      <c r="AB174" s="31">
        <v>2</v>
      </c>
      <c r="AC174" s="29">
        <v>0.22222222222222221</v>
      </c>
      <c r="AD174" s="58">
        <v>4.8096707818930042E-4</v>
      </c>
      <c r="AE174" s="59">
        <v>0</v>
      </c>
      <c r="AF174" s="57">
        <v>1</v>
      </c>
      <c r="AG174" s="35">
        <v>3</v>
      </c>
      <c r="AH174" s="35">
        <v>0</v>
      </c>
      <c r="AI174" s="35">
        <v>2</v>
      </c>
      <c r="AJ174" s="85">
        <v>0</v>
      </c>
      <c r="AK174" s="34"/>
      <c r="AL174" s="57">
        <v>3</v>
      </c>
      <c r="AM174" s="31">
        <v>1</v>
      </c>
      <c r="AN174" s="31">
        <v>3</v>
      </c>
      <c r="AO174" s="31"/>
      <c r="AP174" s="31"/>
      <c r="AQ174" s="31"/>
      <c r="AR174" s="31">
        <v>1</v>
      </c>
      <c r="AS174" s="31">
        <v>0</v>
      </c>
      <c r="AT174" s="74">
        <v>0</v>
      </c>
      <c r="AX174" s="76"/>
    </row>
    <row r="175" spans="2:50" x14ac:dyDescent="0.3">
      <c r="B175" s="69">
        <v>42022</v>
      </c>
      <c r="C175" s="53">
        <v>48</v>
      </c>
      <c r="D175" s="53">
        <v>13</v>
      </c>
      <c r="E175" s="53">
        <v>12</v>
      </c>
      <c r="F175" s="53">
        <v>3</v>
      </c>
      <c r="G175" s="54">
        <v>0.23076923076923078</v>
      </c>
      <c r="H175" s="67">
        <v>1.9008190883190884E-3</v>
      </c>
      <c r="I175" s="68">
        <v>7.69230769230769E-2</v>
      </c>
      <c r="J175" s="52">
        <v>3</v>
      </c>
      <c r="K175" s="73">
        <v>5</v>
      </c>
      <c r="L175" s="73">
        <v>4</v>
      </c>
      <c r="M175" s="73">
        <v>3</v>
      </c>
      <c r="N175" s="86">
        <v>0</v>
      </c>
      <c r="O175" s="26"/>
      <c r="P175" s="52">
        <v>5</v>
      </c>
      <c r="Q175" s="53">
        <v>1</v>
      </c>
      <c r="R175" s="53">
        <v>5</v>
      </c>
      <c r="S175" s="53"/>
      <c r="T175" s="53"/>
      <c r="U175" s="53"/>
      <c r="V175" s="53">
        <v>0</v>
      </c>
      <c r="W175" s="53">
        <v>0</v>
      </c>
      <c r="X175" s="71">
        <v>1</v>
      </c>
      <c r="Y175" s="53">
        <v>38</v>
      </c>
      <c r="Z175" s="53">
        <v>10</v>
      </c>
      <c r="AA175" s="53">
        <v>10</v>
      </c>
      <c r="AB175" s="53">
        <v>3</v>
      </c>
      <c r="AC175" s="54">
        <v>0.3</v>
      </c>
      <c r="AD175" s="67">
        <v>2.359953703703704E-3</v>
      </c>
      <c r="AE175" s="68">
        <v>0</v>
      </c>
      <c r="AF175" s="52">
        <v>6</v>
      </c>
      <c r="AG175" s="73">
        <v>4</v>
      </c>
      <c r="AH175" s="73">
        <v>2</v>
      </c>
      <c r="AI175" s="73">
        <v>4</v>
      </c>
      <c r="AJ175" s="86">
        <v>0</v>
      </c>
      <c r="AK175" s="26"/>
      <c r="AL175" s="52">
        <v>2</v>
      </c>
      <c r="AM175" s="53">
        <v>5</v>
      </c>
      <c r="AN175" s="53">
        <v>3</v>
      </c>
      <c r="AO175" s="53"/>
      <c r="AP175" s="53"/>
      <c r="AQ175" s="53"/>
      <c r="AR175" s="53">
        <v>0</v>
      </c>
      <c r="AS175" s="53">
        <v>0</v>
      </c>
      <c r="AT175" s="71">
        <v>0</v>
      </c>
      <c r="AX175" s="76"/>
    </row>
    <row r="176" spans="2:50" x14ac:dyDescent="0.3">
      <c r="B176" s="69">
        <v>42023</v>
      </c>
      <c r="C176" s="6">
        <v>151</v>
      </c>
      <c r="D176" s="6">
        <v>32</v>
      </c>
      <c r="E176" s="6">
        <v>30</v>
      </c>
      <c r="F176" s="6">
        <v>14</v>
      </c>
      <c r="G176" s="17">
        <v>0.4375</v>
      </c>
      <c r="H176" s="50">
        <v>3.3846932870370372E-3</v>
      </c>
      <c r="I176" s="56">
        <v>0.1875</v>
      </c>
      <c r="J176" s="55">
        <v>9</v>
      </c>
      <c r="K176" s="8">
        <v>12</v>
      </c>
      <c r="L176" s="8">
        <v>12</v>
      </c>
      <c r="M176" s="8">
        <v>8</v>
      </c>
      <c r="N176" s="84">
        <v>4</v>
      </c>
      <c r="O176" s="10"/>
      <c r="P176" s="55">
        <v>23</v>
      </c>
      <c r="Q176" s="6">
        <v>1</v>
      </c>
      <c r="R176" s="6">
        <v>4</v>
      </c>
      <c r="S176" s="6"/>
      <c r="T176" s="6"/>
      <c r="U176" s="6"/>
      <c r="V176" s="6">
        <v>0</v>
      </c>
      <c r="W176" s="6">
        <v>2</v>
      </c>
      <c r="X176" s="72">
        <v>0</v>
      </c>
      <c r="Y176" s="6">
        <v>74</v>
      </c>
      <c r="Z176" s="6">
        <v>22</v>
      </c>
      <c r="AA176" s="6">
        <v>22</v>
      </c>
      <c r="AB176" s="6">
        <v>6</v>
      </c>
      <c r="AC176" s="17">
        <v>0.27272727272727271</v>
      </c>
      <c r="AD176" s="50">
        <v>1.0542929292929294E-3</v>
      </c>
      <c r="AE176" s="56">
        <v>0</v>
      </c>
      <c r="AF176" s="55">
        <v>6</v>
      </c>
      <c r="AG176" s="8">
        <v>7</v>
      </c>
      <c r="AH176" s="8">
        <v>4</v>
      </c>
      <c r="AI176" s="8">
        <v>8</v>
      </c>
      <c r="AJ176" s="84">
        <v>0</v>
      </c>
      <c r="AK176" s="10"/>
      <c r="AL176" s="55">
        <v>7</v>
      </c>
      <c r="AM176" s="6">
        <v>1</v>
      </c>
      <c r="AN176" s="6">
        <v>13</v>
      </c>
      <c r="AO176" s="6"/>
      <c r="AP176" s="6"/>
      <c r="AQ176" s="6"/>
      <c r="AR176" s="6">
        <v>0</v>
      </c>
      <c r="AS176" s="6">
        <v>0</v>
      </c>
      <c r="AT176" s="72">
        <v>1</v>
      </c>
      <c r="AX176" s="76"/>
    </row>
    <row r="177" spans="2:50" x14ac:dyDescent="0.3">
      <c r="B177" s="69">
        <v>42024</v>
      </c>
      <c r="C177" s="6">
        <v>139</v>
      </c>
      <c r="D177" s="6">
        <v>32</v>
      </c>
      <c r="E177" s="6">
        <v>30</v>
      </c>
      <c r="F177" s="6">
        <v>9</v>
      </c>
      <c r="G177" s="17">
        <v>0.28125</v>
      </c>
      <c r="H177" s="50">
        <v>2.2996238425925927E-3</v>
      </c>
      <c r="I177" s="56">
        <v>9.375E-2</v>
      </c>
      <c r="J177" s="55">
        <v>11</v>
      </c>
      <c r="K177" s="8">
        <v>19</v>
      </c>
      <c r="L177" s="8">
        <v>9</v>
      </c>
      <c r="M177" s="8">
        <v>11</v>
      </c>
      <c r="N177" s="84">
        <v>4</v>
      </c>
      <c r="O177" s="10"/>
      <c r="P177" s="55">
        <v>16</v>
      </c>
      <c r="Q177" s="6">
        <v>2</v>
      </c>
      <c r="R177" s="6">
        <v>6</v>
      </c>
      <c r="S177" s="6"/>
      <c r="T177" s="6"/>
      <c r="U177" s="6"/>
      <c r="V177" s="6">
        <v>0</v>
      </c>
      <c r="W177" s="6">
        <v>4</v>
      </c>
      <c r="X177" s="72">
        <v>2</v>
      </c>
      <c r="Y177" s="6">
        <v>100</v>
      </c>
      <c r="Z177" s="6">
        <v>22</v>
      </c>
      <c r="AA177" s="6">
        <v>21</v>
      </c>
      <c r="AB177" s="6">
        <v>7</v>
      </c>
      <c r="AC177" s="17">
        <v>0.31818181818181818</v>
      </c>
      <c r="AD177" s="50">
        <v>3.2423190235690235E-3</v>
      </c>
      <c r="AE177" s="56">
        <v>9.0909090909090898E-2</v>
      </c>
      <c r="AF177" s="55">
        <v>9</v>
      </c>
      <c r="AG177" s="8">
        <v>14</v>
      </c>
      <c r="AH177" s="8">
        <v>5</v>
      </c>
      <c r="AI177" s="8">
        <v>9</v>
      </c>
      <c r="AJ177" s="84">
        <v>0</v>
      </c>
      <c r="AK177" s="10"/>
      <c r="AL177" s="55">
        <v>10</v>
      </c>
      <c r="AM177" s="6">
        <v>1</v>
      </c>
      <c r="AN177" s="6">
        <v>9</v>
      </c>
      <c r="AO177" s="6"/>
      <c r="AP177" s="6"/>
      <c r="AQ177" s="6"/>
      <c r="AR177" s="6">
        <v>0</v>
      </c>
      <c r="AS177" s="6">
        <v>0</v>
      </c>
      <c r="AT177" s="72">
        <v>1</v>
      </c>
      <c r="AX177" s="76"/>
    </row>
    <row r="178" spans="2:50" x14ac:dyDescent="0.3">
      <c r="B178" s="69">
        <v>42025</v>
      </c>
      <c r="C178" s="6">
        <v>71</v>
      </c>
      <c r="D178" s="6">
        <v>22</v>
      </c>
      <c r="E178" s="6">
        <v>21</v>
      </c>
      <c r="F178" s="6">
        <v>7</v>
      </c>
      <c r="G178" s="17">
        <v>0.31818181818181818</v>
      </c>
      <c r="H178" s="50">
        <v>1.0732323232323232E-3</v>
      </c>
      <c r="I178" s="56">
        <v>0.31818181818181801</v>
      </c>
      <c r="J178" s="55">
        <v>6</v>
      </c>
      <c r="K178" s="8">
        <v>11</v>
      </c>
      <c r="L178" s="8">
        <v>5</v>
      </c>
      <c r="M178" s="8">
        <v>5</v>
      </c>
      <c r="N178" s="84">
        <v>1</v>
      </c>
      <c r="O178" s="10"/>
      <c r="P178" s="55">
        <v>13</v>
      </c>
      <c r="Q178" s="6">
        <v>0</v>
      </c>
      <c r="R178" s="6">
        <v>5</v>
      </c>
      <c r="S178" s="6"/>
      <c r="T178" s="6"/>
      <c r="U178" s="6"/>
      <c r="V178" s="6">
        <v>0</v>
      </c>
      <c r="W178" s="6">
        <v>3</v>
      </c>
      <c r="X178" s="72">
        <v>0</v>
      </c>
      <c r="Y178" s="6">
        <v>93</v>
      </c>
      <c r="Z178" s="6">
        <v>26</v>
      </c>
      <c r="AA178" s="6">
        <v>26</v>
      </c>
      <c r="AB178" s="6">
        <v>6</v>
      </c>
      <c r="AC178" s="17">
        <v>0.23076923076923078</v>
      </c>
      <c r="AD178" s="50">
        <v>1.527332621082621E-3</v>
      </c>
      <c r="AE178" s="56">
        <v>0.15384615384615399</v>
      </c>
      <c r="AF178" s="55">
        <v>7</v>
      </c>
      <c r="AG178" s="8">
        <v>14</v>
      </c>
      <c r="AH178" s="8">
        <v>2</v>
      </c>
      <c r="AI178" s="8">
        <v>11</v>
      </c>
      <c r="AJ178" s="84">
        <v>0</v>
      </c>
      <c r="AK178" s="10"/>
      <c r="AL178" s="55">
        <v>14</v>
      </c>
      <c r="AM178" s="6">
        <v>3</v>
      </c>
      <c r="AN178" s="6">
        <v>6</v>
      </c>
      <c r="AO178" s="6"/>
      <c r="AP178" s="6"/>
      <c r="AQ178" s="6"/>
      <c r="AR178" s="6">
        <v>0</v>
      </c>
      <c r="AS178" s="6">
        <v>0</v>
      </c>
      <c r="AT178" s="72">
        <v>3</v>
      </c>
      <c r="AX178" s="76"/>
    </row>
    <row r="179" spans="2:50" x14ac:dyDescent="0.3">
      <c r="B179" s="69">
        <v>42026</v>
      </c>
      <c r="C179" s="6">
        <v>59</v>
      </c>
      <c r="D179" s="6">
        <v>21</v>
      </c>
      <c r="E179" s="6">
        <v>21</v>
      </c>
      <c r="F179" s="6">
        <v>6</v>
      </c>
      <c r="G179" s="17">
        <v>0.2857142857142857</v>
      </c>
      <c r="H179" s="50">
        <v>1.30897266313933E-3</v>
      </c>
      <c r="I179" s="56">
        <v>0.238095238095238</v>
      </c>
      <c r="J179" s="55">
        <v>2</v>
      </c>
      <c r="K179" s="8">
        <v>9</v>
      </c>
      <c r="L179" s="8">
        <v>2</v>
      </c>
      <c r="M179" s="8">
        <v>6</v>
      </c>
      <c r="N179" s="84">
        <v>0</v>
      </c>
      <c r="O179" s="10"/>
      <c r="P179" s="55">
        <v>14</v>
      </c>
      <c r="Q179" s="6">
        <v>2</v>
      </c>
      <c r="R179" s="6">
        <v>4</v>
      </c>
      <c r="S179" s="6"/>
      <c r="T179" s="6"/>
      <c r="U179" s="6"/>
      <c r="V179" s="6">
        <v>0</v>
      </c>
      <c r="W179" s="6">
        <v>1</v>
      </c>
      <c r="X179" s="72">
        <v>0</v>
      </c>
      <c r="Y179" s="6">
        <v>80</v>
      </c>
      <c r="Z179" s="6">
        <v>22</v>
      </c>
      <c r="AA179" s="6">
        <v>22</v>
      </c>
      <c r="AB179" s="6">
        <v>8</v>
      </c>
      <c r="AC179" s="17">
        <v>0.36363636363636365</v>
      </c>
      <c r="AD179" s="50">
        <v>1.9191919191919192E-3</v>
      </c>
      <c r="AE179" s="56">
        <v>0.13636363636363599</v>
      </c>
      <c r="AF179" s="55">
        <v>4</v>
      </c>
      <c r="AG179" s="8">
        <v>11</v>
      </c>
      <c r="AH179" s="8">
        <v>4</v>
      </c>
      <c r="AI179" s="8">
        <v>2</v>
      </c>
      <c r="AJ179" s="84">
        <v>0</v>
      </c>
      <c r="AK179" s="10"/>
      <c r="AL179" s="55">
        <v>11</v>
      </c>
      <c r="AM179" s="6">
        <v>5</v>
      </c>
      <c r="AN179" s="6">
        <v>5</v>
      </c>
      <c r="AO179" s="6"/>
      <c r="AP179" s="6"/>
      <c r="AQ179" s="6"/>
      <c r="AR179" s="6">
        <v>0</v>
      </c>
      <c r="AS179" s="6">
        <v>0</v>
      </c>
      <c r="AT179" s="72">
        <v>1</v>
      </c>
      <c r="AX179" s="76"/>
    </row>
    <row r="180" spans="2:50" ht="16.2" thickBot="1" x14ac:dyDescent="0.35">
      <c r="B180" s="70">
        <v>42027</v>
      </c>
      <c r="C180" s="6">
        <v>72</v>
      </c>
      <c r="D180" s="6">
        <v>18</v>
      </c>
      <c r="E180" s="6">
        <v>18</v>
      </c>
      <c r="F180" s="6">
        <v>0</v>
      </c>
      <c r="G180" s="17">
        <v>0</v>
      </c>
      <c r="H180" s="50">
        <v>2.9771090534979425E-3</v>
      </c>
      <c r="I180" s="56">
        <v>0.11111111111111099</v>
      </c>
      <c r="J180" s="55">
        <v>3</v>
      </c>
      <c r="K180" s="8">
        <v>9</v>
      </c>
      <c r="L180" s="8">
        <v>4</v>
      </c>
      <c r="M180" s="8">
        <v>9</v>
      </c>
      <c r="N180" s="84">
        <v>1</v>
      </c>
      <c r="O180" s="10"/>
      <c r="P180" s="55">
        <v>16</v>
      </c>
      <c r="Q180" s="6">
        <v>0</v>
      </c>
      <c r="R180" s="6">
        <v>2</v>
      </c>
      <c r="S180" s="6"/>
      <c r="T180" s="6"/>
      <c r="U180" s="6"/>
      <c r="V180" s="6">
        <v>0</v>
      </c>
      <c r="W180" s="6">
        <v>0</v>
      </c>
      <c r="X180" s="72">
        <v>0</v>
      </c>
      <c r="Y180" s="6">
        <v>57</v>
      </c>
      <c r="Z180" s="6">
        <v>20</v>
      </c>
      <c r="AA180" s="6">
        <v>20</v>
      </c>
      <c r="AB180" s="6">
        <v>4</v>
      </c>
      <c r="AC180" s="17">
        <v>0.2</v>
      </c>
      <c r="AD180" s="50">
        <v>1.5567129629629629E-3</v>
      </c>
      <c r="AE180" s="56">
        <v>0</v>
      </c>
      <c r="AF180" s="55">
        <v>6</v>
      </c>
      <c r="AG180" s="8">
        <v>7</v>
      </c>
      <c r="AH180" s="8">
        <v>1</v>
      </c>
      <c r="AI180" s="8">
        <v>6</v>
      </c>
      <c r="AJ180" s="84">
        <v>0</v>
      </c>
      <c r="AK180" s="10"/>
      <c r="AL180" s="55">
        <v>6</v>
      </c>
      <c r="AM180" s="6">
        <v>1</v>
      </c>
      <c r="AN180" s="6">
        <v>12</v>
      </c>
      <c r="AO180" s="6"/>
      <c r="AP180" s="6"/>
      <c r="AQ180" s="6"/>
      <c r="AR180" s="6">
        <v>0</v>
      </c>
      <c r="AS180" s="6">
        <v>0</v>
      </c>
      <c r="AT180" s="72">
        <v>1</v>
      </c>
      <c r="AX180" s="76"/>
    </row>
    <row r="181" spans="2:50" ht="16.2" thickBot="1" x14ac:dyDescent="0.35">
      <c r="B181" s="66">
        <v>42028</v>
      </c>
      <c r="C181" s="31">
        <v>43</v>
      </c>
      <c r="D181" s="31">
        <v>13</v>
      </c>
      <c r="E181" s="31">
        <v>13</v>
      </c>
      <c r="F181" s="31">
        <v>3</v>
      </c>
      <c r="G181" s="29">
        <v>0.23076923076923078</v>
      </c>
      <c r="H181" s="58">
        <v>7.7813390313390303E-4</v>
      </c>
      <c r="I181" s="59">
        <v>0.230769230769231</v>
      </c>
      <c r="J181" s="57">
        <v>5</v>
      </c>
      <c r="K181" s="35">
        <v>6</v>
      </c>
      <c r="L181" s="35">
        <v>3</v>
      </c>
      <c r="M181" s="35">
        <v>5</v>
      </c>
      <c r="N181" s="85">
        <v>0</v>
      </c>
      <c r="O181" s="34"/>
      <c r="P181" s="57">
        <v>10</v>
      </c>
      <c r="Q181" s="31">
        <v>0</v>
      </c>
      <c r="R181" s="31">
        <v>2</v>
      </c>
      <c r="S181" s="31"/>
      <c r="T181" s="31"/>
      <c r="U181" s="31"/>
      <c r="V181" s="31">
        <v>0</v>
      </c>
      <c r="W181" s="31">
        <v>1</v>
      </c>
      <c r="X181" s="74">
        <v>0</v>
      </c>
      <c r="Y181" s="31">
        <v>12</v>
      </c>
      <c r="Z181" s="31">
        <v>4</v>
      </c>
      <c r="AA181" s="31">
        <v>4</v>
      </c>
      <c r="AB181" s="31">
        <v>1</v>
      </c>
      <c r="AC181" s="29">
        <v>0.25</v>
      </c>
      <c r="AD181" s="58">
        <v>5.5844907407407406E-4</v>
      </c>
      <c r="AE181" s="59">
        <v>0</v>
      </c>
      <c r="AF181" s="57">
        <v>1</v>
      </c>
      <c r="AG181" s="35">
        <v>2</v>
      </c>
      <c r="AH181" s="35">
        <v>0</v>
      </c>
      <c r="AI181" s="35">
        <v>2</v>
      </c>
      <c r="AJ181" s="85">
        <v>0</v>
      </c>
      <c r="AK181" s="34"/>
      <c r="AL181" s="57">
        <v>1</v>
      </c>
      <c r="AM181" s="31">
        <v>0</v>
      </c>
      <c r="AN181" s="31">
        <v>2</v>
      </c>
      <c r="AO181" s="31"/>
      <c r="AP181" s="31"/>
      <c r="AQ181" s="31"/>
      <c r="AR181" s="31">
        <v>0</v>
      </c>
      <c r="AS181" s="31">
        <v>0</v>
      </c>
      <c r="AT181" s="74">
        <v>1</v>
      </c>
      <c r="AX181" s="76"/>
    </row>
    <row r="182" spans="2:50" x14ac:dyDescent="0.3">
      <c r="B182" s="69">
        <v>42029</v>
      </c>
      <c r="C182" s="53">
        <v>82</v>
      </c>
      <c r="D182" s="53">
        <v>21</v>
      </c>
      <c r="E182" s="53">
        <v>20</v>
      </c>
      <c r="F182" s="53">
        <v>4</v>
      </c>
      <c r="G182" s="54">
        <v>0.19047619047619047</v>
      </c>
      <c r="H182" s="67">
        <v>1.3210978835978835E-3</v>
      </c>
      <c r="I182" s="68">
        <v>9.5238095238095205E-2</v>
      </c>
      <c r="J182" s="52">
        <v>7</v>
      </c>
      <c r="K182" s="73">
        <v>11</v>
      </c>
      <c r="L182" s="73">
        <v>5</v>
      </c>
      <c r="M182" s="73">
        <v>6</v>
      </c>
      <c r="N182" s="86">
        <v>1</v>
      </c>
      <c r="O182" s="26"/>
      <c r="P182" s="52">
        <v>10</v>
      </c>
      <c r="Q182" s="53">
        <v>4</v>
      </c>
      <c r="R182" s="53">
        <v>3</v>
      </c>
      <c r="S182" s="53"/>
      <c r="T182" s="53"/>
      <c r="U182" s="53"/>
      <c r="V182" s="53">
        <v>0</v>
      </c>
      <c r="W182" s="53">
        <v>3</v>
      </c>
      <c r="X182" s="71">
        <v>0</v>
      </c>
      <c r="Y182" s="53">
        <v>11</v>
      </c>
      <c r="Z182" s="53">
        <v>5</v>
      </c>
      <c r="AA182" s="53">
        <v>5</v>
      </c>
      <c r="AB182" s="53">
        <v>3</v>
      </c>
      <c r="AC182" s="54">
        <v>0.6</v>
      </c>
      <c r="AD182" s="67">
        <v>1.2546296296296296E-3</v>
      </c>
      <c r="AE182" s="68">
        <v>0.4</v>
      </c>
      <c r="AF182" s="52">
        <v>1</v>
      </c>
      <c r="AG182" s="73">
        <v>0</v>
      </c>
      <c r="AH182" s="73">
        <v>0</v>
      </c>
      <c r="AI182" s="73">
        <v>3</v>
      </c>
      <c r="AJ182" s="86">
        <v>0</v>
      </c>
      <c r="AK182" s="26"/>
      <c r="AL182" s="52">
        <v>3</v>
      </c>
      <c r="AM182" s="53">
        <v>1</v>
      </c>
      <c r="AN182" s="53">
        <v>1</v>
      </c>
      <c r="AO182" s="53"/>
      <c r="AP182" s="53"/>
      <c r="AQ182" s="53"/>
      <c r="AR182" s="53">
        <v>0</v>
      </c>
      <c r="AS182" s="53">
        <v>0</v>
      </c>
      <c r="AT182" s="71">
        <v>0</v>
      </c>
      <c r="AX182" s="76"/>
    </row>
    <row r="183" spans="2:50" x14ac:dyDescent="0.3">
      <c r="B183" s="69">
        <v>42030</v>
      </c>
      <c r="C183" s="6">
        <v>133</v>
      </c>
      <c r="D183" s="6">
        <v>27</v>
      </c>
      <c r="E183" s="6">
        <v>27</v>
      </c>
      <c r="F183" s="6">
        <v>5</v>
      </c>
      <c r="G183" s="17">
        <v>0.18518518518518517</v>
      </c>
      <c r="H183" s="50">
        <v>2.7400548696844993E-3</v>
      </c>
      <c r="I183" s="56">
        <v>0.22222222222222199</v>
      </c>
      <c r="J183" s="55">
        <v>10</v>
      </c>
      <c r="K183" s="8">
        <v>15</v>
      </c>
      <c r="L183" s="8">
        <v>9</v>
      </c>
      <c r="M183" s="8">
        <v>12</v>
      </c>
      <c r="N183" s="84">
        <v>2</v>
      </c>
      <c r="O183" s="10"/>
      <c r="P183" s="55">
        <v>15</v>
      </c>
      <c r="Q183" s="6">
        <v>4</v>
      </c>
      <c r="R183" s="6">
        <v>6</v>
      </c>
      <c r="S183" s="6"/>
      <c r="T183" s="6"/>
      <c r="U183" s="6"/>
      <c r="V183" s="6">
        <v>0</v>
      </c>
      <c r="W183" s="6">
        <v>2</v>
      </c>
      <c r="X183" s="72">
        <v>0</v>
      </c>
      <c r="Y183" s="6">
        <v>100</v>
      </c>
      <c r="Z183" s="6">
        <v>25</v>
      </c>
      <c r="AA183" s="6">
        <v>25</v>
      </c>
      <c r="AB183" s="6">
        <v>6</v>
      </c>
      <c r="AC183" s="17">
        <v>0.24</v>
      </c>
      <c r="AD183" s="50">
        <v>2.650462962962963E-3</v>
      </c>
      <c r="AE183" s="56">
        <v>0.08</v>
      </c>
      <c r="AF183" s="55">
        <v>11</v>
      </c>
      <c r="AG183" s="8">
        <v>10</v>
      </c>
      <c r="AH183" s="8">
        <v>4</v>
      </c>
      <c r="AI183" s="8">
        <v>11</v>
      </c>
      <c r="AJ183" s="84">
        <v>0</v>
      </c>
      <c r="AK183" s="10"/>
      <c r="AL183" s="55">
        <v>9</v>
      </c>
      <c r="AM183" s="6">
        <v>3</v>
      </c>
      <c r="AN183" s="6">
        <v>10</v>
      </c>
      <c r="AO183" s="6"/>
      <c r="AP183" s="6"/>
      <c r="AQ183" s="6"/>
      <c r="AR183" s="6">
        <v>1</v>
      </c>
      <c r="AS183" s="6">
        <v>0</v>
      </c>
      <c r="AT183" s="72">
        <v>2</v>
      </c>
      <c r="AX183" s="76"/>
    </row>
    <row r="184" spans="2:50" x14ac:dyDescent="0.3">
      <c r="B184" s="69">
        <v>42031</v>
      </c>
      <c r="C184" s="6">
        <v>101</v>
      </c>
      <c r="D184" s="6">
        <v>26</v>
      </c>
      <c r="E184" s="6">
        <v>25</v>
      </c>
      <c r="F184" s="6">
        <v>7</v>
      </c>
      <c r="G184" s="17">
        <v>0.26923076923076922</v>
      </c>
      <c r="H184" s="50">
        <v>1.7272079772079772E-3</v>
      </c>
      <c r="I184" s="56">
        <v>0.115384615384615</v>
      </c>
      <c r="J184" s="55">
        <v>4</v>
      </c>
      <c r="K184" s="8">
        <v>11</v>
      </c>
      <c r="L184" s="8">
        <v>3</v>
      </c>
      <c r="M184" s="8">
        <v>6</v>
      </c>
      <c r="N184" s="84">
        <v>3</v>
      </c>
      <c r="O184" s="10"/>
      <c r="P184" s="55">
        <v>16</v>
      </c>
      <c r="Q184" s="6">
        <v>1</v>
      </c>
      <c r="R184" s="6">
        <v>6</v>
      </c>
      <c r="S184" s="6"/>
      <c r="T184" s="6"/>
      <c r="U184" s="6"/>
      <c r="V184" s="6">
        <v>0</v>
      </c>
      <c r="W184" s="6">
        <v>2</v>
      </c>
      <c r="X184" s="72">
        <v>0</v>
      </c>
      <c r="Y184" s="6">
        <v>83</v>
      </c>
      <c r="Z184" s="6">
        <v>22</v>
      </c>
      <c r="AA184" s="6">
        <v>18</v>
      </c>
      <c r="AB184" s="6">
        <v>8</v>
      </c>
      <c r="AC184" s="17">
        <v>0.36363636363636365</v>
      </c>
      <c r="AD184" s="50">
        <v>3.3854166666666668E-3</v>
      </c>
      <c r="AE184" s="56">
        <v>9.0909090909090898E-2</v>
      </c>
      <c r="AF184" s="55">
        <v>7</v>
      </c>
      <c r="AG184" s="8">
        <v>7</v>
      </c>
      <c r="AH184" s="8">
        <v>5</v>
      </c>
      <c r="AI184" s="8">
        <v>4</v>
      </c>
      <c r="AJ184" s="84">
        <v>0</v>
      </c>
      <c r="AK184" s="10"/>
      <c r="AL184" s="55">
        <v>10</v>
      </c>
      <c r="AM184" s="6">
        <v>2</v>
      </c>
      <c r="AN184" s="6">
        <v>5</v>
      </c>
      <c r="AO184" s="6"/>
      <c r="AP184" s="6"/>
      <c r="AQ184" s="6"/>
      <c r="AR184" s="6">
        <v>0</v>
      </c>
      <c r="AS184" s="6">
        <v>0</v>
      </c>
      <c r="AT184" s="72">
        <v>1</v>
      </c>
      <c r="AX184" s="76"/>
    </row>
    <row r="185" spans="2:50" x14ac:dyDescent="0.3">
      <c r="B185" s="69">
        <v>42032</v>
      </c>
      <c r="C185" s="6">
        <v>114</v>
      </c>
      <c r="D185" s="6">
        <v>27</v>
      </c>
      <c r="E185" s="6">
        <v>25</v>
      </c>
      <c r="F185" s="6">
        <v>6</v>
      </c>
      <c r="G185" s="17">
        <v>0.22222222222222221</v>
      </c>
      <c r="H185" s="50">
        <v>1.808127572016461E-3</v>
      </c>
      <c r="I185" s="56">
        <v>3.7037037037037E-2</v>
      </c>
      <c r="J185" s="55">
        <v>9</v>
      </c>
      <c r="K185" s="8">
        <v>13</v>
      </c>
      <c r="L185" s="8">
        <v>11</v>
      </c>
      <c r="M185" s="8">
        <v>9</v>
      </c>
      <c r="N185" s="84">
        <v>1</v>
      </c>
      <c r="O185" s="10"/>
      <c r="P185" s="55">
        <v>14</v>
      </c>
      <c r="Q185" s="6">
        <v>2</v>
      </c>
      <c r="R185" s="6">
        <v>8</v>
      </c>
      <c r="S185" s="6"/>
      <c r="T185" s="6"/>
      <c r="U185" s="6"/>
      <c r="V185" s="6">
        <v>0</v>
      </c>
      <c r="W185" s="6">
        <v>1</v>
      </c>
      <c r="X185" s="72">
        <v>0</v>
      </c>
      <c r="Y185" s="6">
        <v>51</v>
      </c>
      <c r="Z185" s="6">
        <v>16</v>
      </c>
      <c r="AA185" s="6">
        <v>15</v>
      </c>
      <c r="AB185" s="6">
        <v>3</v>
      </c>
      <c r="AC185" s="17">
        <v>0.1875</v>
      </c>
      <c r="AD185" s="50">
        <v>1.7151331018518518E-3</v>
      </c>
      <c r="AE185" s="56">
        <v>0</v>
      </c>
      <c r="AF185" s="55">
        <v>3</v>
      </c>
      <c r="AG185" s="8">
        <v>8</v>
      </c>
      <c r="AH185" s="8">
        <v>2</v>
      </c>
      <c r="AI185" s="8">
        <v>5</v>
      </c>
      <c r="AJ185" s="84">
        <v>0</v>
      </c>
      <c r="AK185" s="10"/>
      <c r="AL185" s="55">
        <v>6</v>
      </c>
      <c r="AM185" s="6">
        <v>2</v>
      </c>
      <c r="AN185" s="6">
        <v>5</v>
      </c>
      <c r="AO185" s="6"/>
      <c r="AP185" s="6"/>
      <c r="AQ185" s="6"/>
      <c r="AR185" s="6">
        <v>0</v>
      </c>
      <c r="AS185" s="6">
        <v>0</v>
      </c>
      <c r="AT185" s="72">
        <v>2</v>
      </c>
      <c r="AX185" s="76"/>
    </row>
    <row r="186" spans="2:50" x14ac:dyDescent="0.3">
      <c r="B186" s="69">
        <v>42033</v>
      </c>
      <c r="C186" s="6">
        <v>148</v>
      </c>
      <c r="D186" s="6">
        <v>27</v>
      </c>
      <c r="E186" s="6">
        <v>27</v>
      </c>
      <c r="F186" s="6">
        <v>5</v>
      </c>
      <c r="G186" s="17">
        <v>0.18518518518518517</v>
      </c>
      <c r="H186" s="50">
        <v>3.9206104252400547E-3</v>
      </c>
      <c r="I186" s="56">
        <v>0.18518518518518501</v>
      </c>
      <c r="J186" s="55">
        <v>4</v>
      </c>
      <c r="K186" s="8">
        <v>14</v>
      </c>
      <c r="L186" s="8">
        <v>7</v>
      </c>
      <c r="M186" s="8">
        <v>9</v>
      </c>
      <c r="N186" s="84">
        <v>4</v>
      </c>
      <c r="O186" s="10"/>
      <c r="P186" s="55">
        <v>21</v>
      </c>
      <c r="Q186" s="6">
        <v>-1</v>
      </c>
      <c r="R186" s="6">
        <v>4</v>
      </c>
      <c r="S186" s="6"/>
      <c r="T186" s="6"/>
      <c r="U186" s="6"/>
      <c r="V186" s="6">
        <v>0</v>
      </c>
      <c r="W186" s="6">
        <v>3</v>
      </c>
      <c r="X186" s="72">
        <v>0</v>
      </c>
      <c r="Y186" s="6">
        <v>77</v>
      </c>
      <c r="Z186" s="6">
        <v>17</v>
      </c>
      <c r="AA186" s="6">
        <v>17</v>
      </c>
      <c r="AB186" s="6">
        <v>5</v>
      </c>
      <c r="AC186" s="17">
        <v>0.29411764705882354</v>
      </c>
      <c r="AD186" s="50">
        <v>2.2433278867102393E-3</v>
      </c>
      <c r="AE186" s="56">
        <v>0</v>
      </c>
      <c r="AF186" s="55">
        <v>5</v>
      </c>
      <c r="AG186" s="8">
        <v>9</v>
      </c>
      <c r="AH186" s="8">
        <v>4</v>
      </c>
      <c r="AI186" s="8">
        <v>10</v>
      </c>
      <c r="AJ186" s="84">
        <v>0</v>
      </c>
      <c r="AK186" s="10"/>
      <c r="AL186" s="55">
        <v>8</v>
      </c>
      <c r="AM186" s="6">
        <v>0</v>
      </c>
      <c r="AN186" s="6">
        <v>9</v>
      </c>
      <c r="AO186" s="6"/>
      <c r="AP186" s="6"/>
      <c r="AQ186" s="6"/>
      <c r="AR186" s="6">
        <v>0</v>
      </c>
      <c r="AS186" s="6">
        <v>0</v>
      </c>
      <c r="AT186" s="72">
        <v>0</v>
      </c>
      <c r="AX186" s="76"/>
    </row>
    <row r="187" spans="2:50" ht="16.2" thickBot="1" x14ac:dyDescent="0.35">
      <c r="B187" s="70">
        <v>42034</v>
      </c>
      <c r="C187" s="6">
        <v>121</v>
      </c>
      <c r="D187" s="6">
        <v>35</v>
      </c>
      <c r="E187" s="6">
        <v>32</v>
      </c>
      <c r="F187" s="6">
        <v>14</v>
      </c>
      <c r="G187" s="17">
        <v>0.4</v>
      </c>
      <c r="H187" s="50">
        <v>1.263558201058201E-3</v>
      </c>
      <c r="I187" s="56">
        <v>0.22857142857142901</v>
      </c>
      <c r="J187" s="55">
        <v>7</v>
      </c>
      <c r="K187" s="8">
        <v>10</v>
      </c>
      <c r="L187" s="8">
        <v>9</v>
      </c>
      <c r="M187" s="8">
        <v>9</v>
      </c>
      <c r="N187" s="84">
        <v>0</v>
      </c>
      <c r="O187" s="10"/>
      <c r="P187" s="55">
        <v>21</v>
      </c>
      <c r="Q187" s="6">
        <v>-1</v>
      </c>
      <c r="R187" s="6">
        <v>10</v>
      </c>
      <c r="S187" s="6"/>
      <c r="T187" s="6"/>
      <c r="U187" s="6"/>
      <c r="V187" s="6">
        <v>0</v>
      </c>
      <c r="W187" s="6">
        <v>2</v>
      </c>
      <c r="X187" s="72">
        <v>0</v>
      </c>
      <c r="Y187" s="6">
        <v>74</v>
      </c>
      <c r="Z187" s="6">
        <v>24</v>
      </c>
      <c r="AA187" s="6">
        <v>21</v>
      </c>
      <c r="AB187" s="6">
        <v>7</v>
      </c>
      <c r="AC187" s="17">
        <v>0.29166666666666669</v>
      </c>
      <c r="AD187" s="50">
        <v>1.0966435185185185E-3</v>
      </c>
      <c r="AE187" s="56">
        <v>0.125</v>
      </c>
      <c r="AF187" s="55">
        <v>6</v>
      </c>
      <c r="AG187" s="8">
        <v>9</v>
      </c>
      <c r="AH187" s="8">
        <v>3</v>
      </c>
      <c r="AI187" s="8">
        <v>8</v>
      </c>
      <c r="AJ187" s="84">
        <v>0</v>
      </c>
      <c r="AK187" s="10"/>
      <c r="AL187" s="55">
        <v>15</v>
      </c>
      <c r="AM187" s="6">
        <v>2</v>
      </c>
      <c r="AN187" s="6">
        <v>2</v>
      </c>
      <c r="AO187" s="6"/>
      <c r="AP187" s="6"/>
      <c r="AQ187" s="6"/>
      <c r="AR187" s="6">
        <v>0</v>
      </c>
      <c r="AS187" s="6">
        <v>0</v>
      </c>
      <c r="AT187" s="72">
        <v>2</v>
      </c>
      <c r="AX187" s="76"/>
    </row>
    <row r="188" spans="2:50" ht="16.2" thickBot="1" x14ac:dyDescent="0.35">
      <c r="B188" s="66">
        <v>42035</v>
      </c>
      <c r="C188" s="31">
        <v>113</v>
      </c>
      <c r="D188" s="31">
        <v>18</v>
      </c>
      <c r="E188" s="31">
        <v>18</v>
      </c>
      <c r="F188" s="31">
        <v>6</v>
      </c>
      <c r="G188" s="29">
        <v>0.33333333333333331</v>
      </c>
      <c r="H188" s="58">
        <v>3.1462191358024691E-3</v>
      </c>
      <c r="I188" s="59">
        <v>0.11111111111111099</v>
      </c>
      <c r="J188" s="57">
        <v>7</v>
      </c>
      <c r="K188" s="35">
        <v>9</v>
      </c>
      <c r="L188" s="35">
        <v>7</v>
      </c>
      <c r="M188" s="35">
        <v>12</v>
      </c>
      <c r="N188" s="85">
        <v>2</v>
      </c>
      <c r="O188" s="34"/>
      <c r="P188" s="57">
        <v>12</v>
      </c>
      <c r="Q188" s="31">
        <v>2</v>
      </c>
      <c r="R188" s="31">
        <v>3</v>
      </c>
      <c r="S188" s="31"/>
      <c r="T188" s="31"/>
      <c r="U188" s="31"/>
      <c r="V188" s="31">
        <v>0</v>
      </c>
      <c r="W188" s="31">
        <v>1</v>
      </c>
      <c r="X188" s="74">
        <v>0</v>
      </c>
      <c r="Y188" s="31">
        <v>34</v>
      </c>
      <c r="Z188" s="31">
        <v>10</v>
      </c>
      <c r="AA188" s="31">
        <v>10</v>
      </c>
      <c r="AB188" s="31">
        <v>3</v>
      </c>
      <c r="AC188" s="29">
        <v>0.3</v>
      </c>
      <c r="AD188" s="58">
        <v>2.6666666666666666E-3</v>
      </c>
      <c r="AE188" s="59">
        <v>0</v>
      </c>
      <c r="AF188" s="57">
        <v>1</v>
      </c>
      <c r="AG188" s="35">
        <v>3</v>
      </c>
      <c r="AH188" s="35">
        <v>3</v>
      </c>
      <c r="AI188" s="35">
        <v>1</v>
      </c>
      <c r="AJ188" s="85">
        <v>0</v>
      </c>
      <c r="AK188" s="34"/>
      <c r="AL188" s="57">
        <v>4</v>
      </c>
      <c r="AM188" s="31">
        <v>2</v>
      </c>
      <c r="AN188" s="31">
        <v>3</v>
      </c>
      <c r="AO188" s="31"/>
      <c r="AP188" s="31"/>
      <c r="AQ188" s="31"/>
      <c r="AR188" s="31">
        <v>0</v>
      </c>
      <c r="AS188" s="31">
        <v>0</v>
      </c>
      <c r="AT188" s="74">
        <v>1</v>
      </c>
      <c r="AX188" s="76"/>
    </row>
    <row r="189" spans="2:50" x14ac:dyDescent="0.3">
      <c r="B189" s="69">
        <v>42036</v>
      </c>
      <c r="C189" s="53">
        <v>58</v>
      </c>
      <c r="D189" s="53">
        <v>14</v>
      </c>
      <c r="E189" s="53">
        <v>13</v>
      </c>
      <c r="F189" s="53">
        <v>5</v>
      </c>
      <c r="G189" s="54">
        <v>0.35714285714285715</v>
      </c>
      <c r="H189" s="67">
        <v>2.1056547619047617E-3</v>
      </c>
      <c r="I189" s="68">
        <v>0.14285714285714299</v>
      </c>
      <c r="J189" s="52">
        <v>3</v>
      </c>
      <c r="K189" s="73">
        <v>6</v>
      </c>
      <c r="L189" s="73">
        <v>3</v>
      </c>
      <c r="M189" s="73">
        <v>3</v>
      </c>
      <c r="N189" s="86">
        <v>0</v>
      </c>
      <c r="O189" s="26"/>
      <c r="P189" s="52">
        <v>8</v>
      </c>
      <c r="Q189" s="53">
        <v>0</v>
      </c>
      <c r="R189" s="53">
        <v>5</v>
      </c>
      <c r="S189" s="53"/>
      <c r="T189" s="53"/>
      <c r="U189" s="53"/>
      <c r="V189" s="53">
        <v>0</v>
      </c>
      <c r="W189" s="53">
        <v>0</v>
      </c>
      <c r="X189" s="71">
        <v>0</v>
      </c>
      <c r="Y189" s="53">
        <v>51</v>
      </c>
      <c r="Z189" s="53">
        <v>13</v>
      </c>
      <c r="AA189" s="53">
        <v>13</v>
      </c>
      <c r="AB189" s="53">
        <v>3</v>
      </c>
      <c r="AC189" s="54">
        <v>0.23076923076923078</v>
      </c>
      <c r="AD189" s="67">
        <v>1.2597934472934472E-3</v>
      </c>
      <c r="AE189" s="68">
        <v>7.69230769230769E-2</v>
      </c>
      <c r="AF189" s="52">
        <v>6</v>
      </c>
      <c r="AG189" s="73">
        <v>6</v>
      </c>
      <c r="AH189" s="73">
        <v>4</v>
      </c>
      <c r="AI189" s="73">
        <v>4</v>
      </c>
      <c r="AJ189" s="86">
        <v>0</v>
      </c>
      <c r="AK189" s="26"/>
      <c r="AL189" s="52">
        <v>5</v>
      </c>
      <c r="AM189" s="53">
        <v>3</v>
      </c>
      <c r="AN189" s="53">
        <v>4</v>
      </c>
      <c r="AO189" s="53"/>
      <c r="AP189" s="53"/>
      <c r="AQ189" s="53"/>
      <c r="AR189" s="53">
        <v>0</v>
      </c>
      <c r="AS189" s="53">
        <v>0</v>
      </c>
      <c r="AT189" s="71">
        <v>1</v>
      </c>
      <c r="AX189" s="76"/>
    </row>
    <row r="190" spans="2:50" x14ac:dyDescent="0.3">
      <c r="B190" s="69">
        <v>42037</v>
      </c>
      <c r="C190" s="6">
        <v>72</v>
      </c>
      <c r="D190" s="6">
        <v>20</v>
      </c>
      <c r="E190" s="6">
        <v>20</v>
      </c>
      <c r="F190" s="6">
        <v>8</v>
      </c>
      <c r="G190" s="17">
        <v>0.4</v>
      </c>
      <c r="H190" s="50">
        <v>1.0989583333333333E-3</v>
      </c>
      <c r="I190" s="56">
        <v>0.25</v>
      </c>
      <c r="J190" s="55">
        <v>6</v>
      </c>
      <c r="K190" s="8">
        <v>10</v>
      </c>
      <c r="L190" s="8">
        <v>5</v>
      </c>
      <c r="M190" s="8">
        <v>7</v>
      </c>
      <c r="N190" s="84">
        <v>1</v>
      </c>
      <c r="O190" s="10"/>
      <c r="P190" s="55">
        <v>14</v>
      </c>
      <c r="Q190" s="6">
        <v>1</v>
      </c>
      <c r="R190" s="6">
        <v>0</v>
      </c>
      <c r="S190" s="6"/>
      <c r="T190" s="6"/>
      <c r="U190" s="6"/>
      <c r="V190" s="6">
        <v>0</v>
      </c>
      <c r="W190" s="6">
        <v>5</v>
      </c>
      <c r="X190" s="72">
        <v>0</v>
      </c>
      <c r="Y190" s="6">
        <v>53</v>
      </c>
      <c r="Z190" s="6">
        <v>18</v>
      </c>
      <c r="AA190" s="6">
        <v>17</v>
      </c>
      <c r="AB190" s="6">
        <v>5</v>
      </c>
      <c r="AC190" s="17">
        <v>0.27777777777777779</v>
      </c>
      <c r="AD190" s="50">
        <v>6.1664094650205762E-4</v>
      </c>
      <c r="AE190" s="56">
        <v>5.5555555555555601E-2</v>
      </c>
      <c r="AF190" s="55">
        <v>2</v>
      </c>
      <c r="AG190" s="8">
        <v>8</v>
      </c>
      <c r="AH190" s="8">
        <v>1</v>
      </c>
      <c r="AI190" s="8">
        <v>4</v>
      </c>
      <c r="AJ190" s="84">
        <v>0</v>
      </c>
      <c r="AK190" s="10"/>
      <c r="AL190" s="55">
        <v>7</v>
      </c>
      <c r="AM190" s="6">
        <v>1</v>
      </c>
      <c r="AN190" s="6">
        <v>6</v>
      </c>
      <c r="AO190" s="6"/>
      <c r="AP190" s="6"/>
      <c r="AQ190" s="6"/>
      <c r="AR190" s="6">
        <v>0</v>
      </c>
      <c r="AS190" s="6">
        <v>0</v>
      </c>
      <c r="AT190" s="72">
        <v>3</v>
      </c>
      <c r="AX190" s="76"/>
    </row>
    <row r="191" spans="2:50" x14ac:dyDescent="0.3">
      <c r="B191" s="69">
        <v>42038</v>
      </c>
      <c r="C191" s="6">
        <v>107</v>
      </c>
      <c r="D191" s="6">
        <v>27</v>
      </c>
      <c r="E191" s="6">
        <v>27</v>
      </c>
      <c r="F191" s="6">
        <v>6</v>
      </c>
      <c r="G191" s="17">
        <v>0.22222222222222221</v>
      </c>
      <c r="H191" s="50">
        <v>1.7678326474622769E-3</v>
      </c>
      <c r="I191" s="56">
        <v>0.18518518518518501</v>
      </c>
      <c r="J191" s="55">
        <v>5</v>
      </c>
      <c r="K191" s="8">
        <v>12</v>
      </c>
      <c r="L191" s="8">
        <v>8</v>
      </c>
      <c r="M191" s="8">
        <v>10</v>
      </c>
      <c r="N191" s="84">
        <v>3</v>
      </c>
      <c r="O191" s="10"/>
      <c r="P191" s="55">
        <v>18</v>
      </c>
      <c r="Q191" s="6">
        <v>-2</v>
      </c>
      <c r="R191" s="6">
        <v>5</v>
      </c>
      <c r="S191" s="6"/>
      <c r="T191" s="6"/>
      <c r="U191" s="6"/>
      <c r="V191" s="6">
        <v>0</v>
      </c>
      <c r="W191" s="6">
        <v>4</v>
      </c>
      <c r="X191" s="72">
        <v>2</v>
      </c>
      <c r="Y191" s="6">
        <v>73</v>
      </c>
      <c r="Z191" s="6">
        <v>26</v>
      </c>
      <c r="AA191" s="6">
        <v>25</v>
      </c>
      <c r="AB191" s="6">
        <v>10</v>
      </c>
      <c r="AC191" s="17">
        <v>0.38461538461538464</v>
      </c>
      <c r="AD191" s="50">
        <v>7.6745014245014243E-4</v>
      </c>
      <c r="AE191" s="56">
        <v>0.115384615384615</v>
      </c>
      <c r="AF191" s="55">
        <v>3</v>
      </c>
      <c r="AG191" s="8">
        <v>6</v>
      </c>
      <c r="AH191" s="8">
        <v>4</v>
      </c>
      <c r="AI191" s="8">
        <v>6</v>
      </c>
      <c r="AJ191" s="84">
        <v>0</v>
      </c>
      <c r="AK191" s="10"/>
      <c r="AL191" s="55">
        <v>9</v>
      </c>
      <c r="AM191" s="6">
        <v>6</v>
      </c>
      <c r="AN191" s="6">
        <v>9</v>
      </c>
      <c r="AO191" s="6"/>
      <c r="AP191" s="6"/>
      <c r="AQ191" s="6"/>
      <c r="AR191" s="6">
        <v>0</v>
      </c>
      <c r="AS191" s="6">
        <v>0</v>
      </c>
      <c r="AT191" s="72">
        <v>1</v>
      </c>
      <c r="AX191" s="76"/>
    </row>
    <row r="192" spans="2:50" x14ac:dyDescent="0.3">
      <c r="B192" s="69">
        <v>42039</v>
      </c>
      <c r="C192" s="6">
        <v>105</v>
      </c>
      <c r="D192" s="6">
        <v>25</v>
      </c>
      <c r="E192" s="6">
        <v>23</v>
      </c>
      <c r="F192" s="6">
        <v>8</v>
      </c>
      <c r="G192" s="17">
        <v>0.32</v>
      </c>
      <c r="H192" s="50">
        <v>2.6874999999999998E-3</v>
      </c>
      <c r="I192" s="56">
        <v>0.08</v>
      </c>
      <c r="J192" s="55">
        <v>9</v>
      </c>
      <c r="K192" s="8">
        <v>13</v>
      </c>
      <c r="L192" s="8">
        <v>6</v>
      </c>
      <c r="M192" s="8">
        <v>7</v>
      </c>
      <c r="N192" s="84">
        <v>2</v>
      </c>
      <c r="O192" s="10"/>
      <c r="P192" s="55">
        <v>15</v>
      </c>
      <c r="Q192" s="6">
        <v>2</v>
      </c>
      <c r="R192" s="6">
        <v>5</v>
      </c>
      <c r="S192" s="6"/>
      <c r="T192" s="6"/>
      <c r="U192" s="6"/>
      <c r="V192" s="6">
        <v>0</v>
      </c>
      <c r="W192" s="6">
        <v>1</v>
      </c>
      <c r="X192" s="72">
        <v>0</v>
      </c>
      <c r="Y192" s="6">
        <v>81</v>
      </c>
      <c r="Z192" s="6">
        <v>29</v>
      </c>
      <c r="AA192" s="6">
        <v>26</v>
      </c>
      <c r="AB192" s="6">
        <v>13</v>
      </c>
      <c r="AC192" s="17">
        <v>0.44827586206896552</v>
      </c>
      <c r="AD192" s="50">
        <v>1.8749999999999999E-3</v>
      </c>
      <c r="AE192" s="56">
        <v>0.13793103448275901</v>
      </c>
      <c r="AF192" s="55">
        <v>3</v>
      </c>
      <c r="AG192" s="8">
        <v>13</v>
      </c>
      <c r="AH192" s="8">
        <v>5</v>
      </c>
      <c r="AI192" s="8">
        <v>4</v>
      </c>
      <c r="AJ192" s="84">
        <v>0</v>
      </c>
      <c r="AK192" s="10"/>
      <c r="AL192" s="55">
        <v>11</v>
      </c>
      <c r="AM192" s="6">
        <v>10</v>
      </c>
      <c r="AN192" s="6">
        <v>3</v>
      </c>
      <c r="AO192" s="6"/>
      <c r="AP192" s="6"/>
      <c r="AQ192" s="6"/>
      <c r="AR192" s="6">
        <v>0</v>
      </c>
      <c r="AS192" s="6">
        <v>0</v>
      </c>
      <c r="AT192" s="72">
        <v>2</v>
      </c>
      <c r="AX192" s="76"/>
    </row>
    <row r="193" spans="2:50" x14ac:dyDescent="0.3">
      <c r="B193" s="69">
        <v>42040</v>
      </c>
      <c r="C193" s="6">
        <v>73</v>
      </c>
      <c r="D193" s="6">
        <v>22</v>
      </c>
      <c r="E193" s="6">
        <v>19</v>
      </c>
      <c r="F193" s="6">
        <v>5</v>
      </c>
      <c r="G193" s="17">
        <v>0.22727272727272727</v>
      </c>
      <c r="H193" s="50">
        <v>1.1111111111111111E-3</v>
      </c>
      <c r="I193" s="56">
        <v>0.22727272727272699</v>
      </c>
      <c r="J193" s="55">
        <v>4</v>
      </c>
      <c r="K193" s="8">
        <v>9</v>
      </c>
      <c r="L193" s="8">
        <v>7</v>
      </c>
      <c r="M193" s="8">
        <v>4</v>
      </c>
      <c r="N193" s="84">
        <v>1</v>
      </c>
      <c r="O193" s="10"/>
      <c r="P193" s="55">
        <v>14</v>
      </c>
      <c r="Q193" s="6">
        <v>0</v>
      </c>
      <c r="R193" s="6">
        <v>3</v>
      </c>
      <c r="S193" s="6"/>
      <c r="T193" s="6"/>
      <c r="U193" s="6"/>
      <c r="V193" s="6">
        <v>0</v>
      </c>
      <c r="W193" s="6">
        <v>2</v>
      </c>
      <c r="X193" s="72">
        <v>0</v>
      </c>
      <c r="Y193" s="6">
        <v>123</v>
      </c>
      <c r="Z193" s="6">
        <v>22</v>
      </c>
      <c r="AA193" s="6">
        <v>21</v>
      </c>
      <c r="AB193" s="6">
        <v>5</v>
      </c>
      <c r="AC193" s="17">
        <v>0.22727272727272727</v>
      </c>
      <c r="AD193" s="50">
        <v>3.1271043771043771E-3</v>
      </c>
      <c r="AE193" s="56">
        <v>9.0909090909090898E-2</v>
      </c>
      <c r="AF193" s="55">
        <v>7</v>
      </c>
      <c r="AG193" s="8">
        <v>11</v>
      </c>
      <c r="AH193" s="8">
        <v>7</v>
      </c>
      <c r="AI193" s="8">
        <v>12</v>
      </c>
      <c r="AJ193" s="84">
        <v>0</v>
      </c>
      <c r="AK193" s="10"/>
      <c r="AL193" s="55">
        <v>10</v>
      </c>
      <c r="AM193" s="6">
        <v>0</v>
      </c>
      <c r="AN193" s="6">
        <v>10</v>
      </c>
      <c r="AO193" s="6"/>
      <c r="AP193" s="6"/>
      <c r="AQ193" s="6"/>
      <c r="AR193" s="6">
        <v>0</v>
      </c>
      <c r="AS193" s="6">
        <v>0</v>
      </c>
      <c r="AT193" s="72">
        <v>1</v>
      </c>
      <c r="AX193" s="76"/>
    </row>
    <row r="194" spans="2:50" ht="16.2" thickBot="1" x14ac:dyDescent="0.35">
      <c r="B194" s="70">
        <v>42041</v>
      </c>
      <c r="C194" s="6">
        <v>72</v>
      </c>
      <c r="D194" s="6">
        <v>22</v>
      </c>
      <c r="E194" s="6">
        <v>21</v>
      </c>
      <c r="F194" s="6">
        <v>6</v>
      </c>
      <c r="G194" s="17">
        <v>0.27272727272727271</v>
      </c>
      <c r="H194" s="50">
        <v>2.5341961279461279E-3</v>
      </c>
      <c r="I194" s="56">
        <v>0.31818181818181801</v>
      </c>
      <c r="J194" s="55">
        <v>5</v>
      </c>
      <c r="K194" s="8">
        <v>7</v>
      </c>
      <c r="L194" s="8">
        <v>6</v>
      </c>
      <c r="M194" s="8">
        <v>10</v>
      </c>
      <c r="N194" s="84">
        <v>0</v>
      </c>
      <c r="O194" s="10"/>
      <c r="P194" s="55">
        <v>17</v>
      </c>
      <c r="Q194" s="6">
        <v>2</v>
      </c>
      <c r="R194" s="6">
        <v>1</v>
      </c>
      <c r="S194" s="6"/>
      <c r="T194" s="6"/>
      <c r="U194" s="6"/>
      <c r="V194" s="6">
        <v>0</v>
      </c>
      <c r="W194" s="6">
        <v>1</v>
      </c>
      <c r="X194" s="72">
        <v>0</v>
      </c>
      <c r="Y194" s="6">
        <v>99</v>
      </c>
      <c r="Z194" s="6">
        <v>23</v>
      </c>
      <c r="AA194" s="6">
        <v>21</v>
      </c>
      <c r="AB194" s="6">
        <v>9</v>
      </c>
      <c r="AC194" s="17">
        <v>0.39130434782608697</v>
      </c>
      <c r="AD194" s="50">
        <v>2.9166666666666668E-3</v>
      </c>
      <c r="AE194" s="56">
        <v>0.173913043478261</v>
      </c>
      <c r="AF194" s="55">
        <v>4</v>
      </c>
      <c r="AG194" s="8">
        <v>7</v>
      </c>
      <c r="AH194" s="8">
        <v>6</v>
      </c>
      <c r="AI194" s="8">
        <v>9</v>
      </c>
      <c r="AJ194" s="84">
        <v>0</v>
      </c>
      <c r="AK194" s="10"/>
      <c r="AL194" s="55">
        <v>12</v>
      </c>
      <c r="AM194" s="6">
        <v>4</v>
      </c>
      <c r="AN194" s="6">
        <v>4</v>
      </c>
      <c r="AO194" s="6"/>
      <c r="AP194" s="6"/>
      <c r="AQ194" s="6"/>
      <c r="AR194" s="6">
        <v>0</v>
      </c>
      <c r="AS194" s="6">
        <v>0</v>
      </c>
      <c r="AT194" s="72">
        <v>1</v>
      </c>
      <c r="AX194" s="76"/>
    </row>
    <row r="195" spans="2:50" ht="16.2" thickBot="1" x14ac:dyDescent="0.35">
      <c r="B195" s="66">
        <v>42042</v>
      </c>
      <c r="C195" s="31">
        <v>65</v>
      </c>
      <c r="D195" s="31">
        <v>13</v>
      </c>
      <c r="E195" s="31">
        <v>11</v>
      </c>
      <c r="F195" s="31">
        <v>6</v>
      </c>
      <c r="G195" s="29">
        <v>0.46153846153846156</v>
      </c>
      <c r="H195" s="58">
        <v>2.7110042735042734E-3</v>
      </c>
      <c r="I195" s="59">
        <v>0.15384615384615399</v>
      </c>
      <c r="J195" s="57">
        <v>4</v>
      </c>
      <c r="K195" s="35">
        <v>7</v>
      </c>
      <c r="L195" s="35">
        <v>2</v>
      </c>
      <c r="M195" s="35">
        <v>7</v>
      </c>
      <c r="N195" s="85">
        <v>1</v>
      </c>
      <c r="O195" s="34"/>
      <c r="P195" s="57">
        <v>7</v>
      </c>
      <c r="Q195" s="31">
        <v>1</v>
      </c>
      <c r="R195" s="31">
        <v>2</v>
      </c>
      <c r="S195" s="31"/>
      <c r="T195" s="31"/>
      <c r="U195" s="31"/>
      <c r="V195" s="31">
        <v>0</v>
      </c>
      <c r="W195" s="31">
        <v>1</v>
      </c>
      <c r="X195" s="74">
        <v>0</v>
      </c>
      <c r="Y195" s="31">
        <v>20</v>
      </c>
      <c r="Z195" s="31">
        <v>4</v>
      </c>
      <c r="AA195" s="31">
        <v>4</v>
      </c>
      <c r="AB195" s="31">
        <v>0</v>
      </c>
      <c r="AC195" s="29">
        <v>0</v>
      </c>
      <c r="AD195" s="58">
        <v>1.2934027777777779E-3</v>
      </c>
      <c r="AE195" s="59">
        <v>0</v>
      </c>
      <c r="AF195" s="57">
        <v>1</v>
      </c>
      <c r="AG195" s="35">
        <v>2</v>
      </c>
      <c r="AH195" s="35">
        <v>0</v>
      </c>
      <c r="AI195" s="35">
        <v>1</v>
      </c>
      <c r="AJ195" s="85">
        <v>0</v>
      </c>
      <c r="AK195" s="34"/>
      <c r="AL195" s="57">
        <v>1</v>
      </c>
      <c r="AM195" s="31">
        <v>0</v>
      </c>
      <c r="AN195" s="31">
        <v>3</v>
      </c>
      <c r="AO195" s="31"/>
      <c r="AP195" s="31"/>
      <c r="AQ195" s="31"/>
      <c r="AR195" s="31">
        <v>0</v>
      </c>
      <c r="AS195" s="31">
        <v>0</v>
      </c>
      <c r="AT195" s="74">
        <v>0</v>
      </c>
      <c r="AX195" s="76"/>
    </row>
    <row r="196" spans="2:50" x14ac:dyDescent="0.3">
      <c r="B196" s="69">
        <v>42043</v>
      </c>
      <c r="C196" s="53">
        <v>48</v>
      </c>
      <c r="D196" s="53">
        <v>13</v>
      </c>
      <c r="E196" s="53">
        <v>13</v>
      </c>
      <c r="F196" s="53">
        <v>1</v>
      </c>
      <c r="G196" s="54">
        <v>7.6923076923076927E-2</v>
      </c>
      <c r="H196" s="67">
        <v>2.958511396011396E-3</v>
      </c>
      <c r="I196" s="68">
        <v>0.15384615384615399</v>
      </c>
      <c r="J196" s="52">
        <v>3</v>
      </c>
      <c r="K196" s="73">
        <v>5</v>
      </c>
      <c r="L196" s="73">
        <v>3</v>
      </c>
      <c r="M196" s="73">
        <v>6</v>
      </c>
      <c r="N196" s="86">
        <v>1</v>
      </c>
      <c r="O196" s="26"/>
      <c r="P196" s="52">
        <v>12</v>
      </c>
      <c r="Q196" s="53">
        <v>-1</v>
      </c>
      <c r="R196" s="53">
        <v>2</v>
      </c>
      <c r="S196" s="53"/>
      <c r="T196" s="53"/>
      <c r="U196" s="53"/>
      <c r="V196" s="53">
        <v>0</v>
      </c>
      <c r="W196" s="53">
        <v>0</v>
      </c>
      <c r="X196" s="71">
        <v>0</v>
      </c>
      <c r="Y196" s="53">
        <v>29</v>
      </c>
      <c r="Z196" s="53">
        <v>9</v>
      </c>
      <c r="AA196" s="53">
        <v>9</v>
      </c>
      <c r="AB196" s="53">
        <v>1</v>
      </c>
      <c r="AC196" s="54">
        <v>0.1111111111111111</v>
      </c>
      <c r="AD196" s="67">
        <v>2.4318415637860085E-3</v>
      </c>
      <c r="AE196" s="68">
        <v>0.11111111111111099</v>
      </c>
      <c r="AF196" s="52">
        <v>2</v>
      </c>
      <c r="AG196" s="73">
        <v>4</v>
      </c>
      <c r="AH196" s="73">
        <v>1</v>
      </c>
      <c r="AI196" s="73">
        <v>3</v>
      </c>
      <c r="AJ196" s="86">
        <v>0</v>
      </c>
      <c r="AK196" s="26"/>
      <c r="AL196" s="52">
        <v>4</v>
      </c>
      <c r="AM196" s="53">
        <v>1</v>
      </c>
      <c r="AN196" s="53">
        <v>4</v>
      </c>
      <c r="AO196" s="53"/>
      <c r="AP196" s="53"/>
      <c r="AQ196" s="53"/>
      <c r="AR196" s="53">
        <v>0</v>
      </c>
      <c r="AS196" s="53">
        <v>0</v>
      </c>
      <c r="AT196" s="71">
        <v>0</v>
      </c>
      <c r="AX196" s="76"/>
    </row>
    <row r="197" spans="2:50" x14ac:dyDescent="0.3">
      <c r="B197" s="69">
        <v>42044</v>
      </c>
      <c r="C197" s="6">
        <v>143</v>
      </c>
      <c r="D197" s="6">
        <v>32</v>
      </c>
      <c r="E197" s="6">
        <v>30</v>
      </c>
      <c r="F197" s="6">
        <v>10</v>
      </c>
      <c r="G197" s="17">
        <v>0.3125</v>
      </c>
      <c r="H197" s="50">
        <v>2.6197193287037035E-3</v>
      </c>
      <c r="I197" s="56">
        <v>0.21875</v>
      </c>
      <c r="J197" s="55">
        <v>13</v>
      </c>
      <c r="K197" s="8">
        <v>18</v>
      </c>
      <c r="L197" s="8">
        <v>4</v>
      </c>
      <c r="M197" s="8">
        <v>7</v>
      </c>
      <c r="N197" s="84">
        <v>2</v>
      </c>
      <c r="O197" s="10"/>
      <c r="P197" s="55">
        <v>19</v>
      </c>
      <c r="Q197" s="6">
        <v>0</v>
      </c>
      <c r="R197" s="6">
        <v>5</v>
      </c>
      <c r="S197" s="6"/>
      <c r="T197" s="6"/>
      <c r="U197" s="6"/>
      <c r="V197" s="6">
        <v>0</v>
      </c>
      <c r="W197" s="6">
        <v>5</v>
      </c>
      <c r="X197" s="72">
        <v>1</v>
      </c>
      <c r="Y197" s="6">
        <v>64</v>
      </c>
      <c r="Z197" s="6">
        <v>18</v>
      </c>
      <c r="AA197" s="6">
        <v>17</v>
      </c>
      <c r="AB197" s="6">
        <v>4</v>
      </c>
      <c r="AC197" s="17">
        <v>0.22222222222222221</v>
      </c>
      <c r="AD197" s="50">
        <v>1.000514403292181E-3</v>
      </c>
      <c r="AE197" s="56">
        <v>5.5555555555555601E-2</v>
      </c>
      <c r="AF197" s="55">
        <v>4</v>
      </c>
      <c r="AG197" s="8">
        <v>10</v>
      </c>
      <c r="AH197" s="8">
        <v>3</v>
      </c>
      <c r="AI197" s="8">
        <v>5</v>
      </c>
      <c r="AJ197" s="84">
        <v>0</v>
      </c>
      <c r="AK197" s="10"/>
      <c r="AL197" s="55">
        <v>7</v>
      </c>
      <c r="AM197" s="6">
        <v>4</v>
      </c>
      <c r="AN197" s="6">
        <v>6</v>
      </c>
      <c r="AO197" s="6"/>
      <c r="AP197" s="6"/>
      <c r="AQ197" s="6"/>
      <c r="AR197" s="6">
        <v>0</v>
      </c>
      <c r="AS197" s="6">
        <v>0</v>
      </c>
      <c r="AT197" s="72">
        <v>0</v>
      </c>
      <c r="AX197" s="76"/>
    </row>
    <row r="198" spans="2:50" x14ac:dyDescent="0.3">
      <c r="B198" s="69">
        <v>42045</v>
      </c>
      <c r="C198" s="6">
        <v>85</v>
      </c>
      <c r="D198" s="6">
        <v>22</v>
      </c>
      <c r="E198" s="6">
        <v>22</v>
      </c>
      <c r="F198" s="6">
        <v>6</v>
      </c>
      <c r="G198" s="17">
        <v>0.27272727272727271</v>
      </c>
      <c r="H198" s="50">
        <v>9.7064393939393936E-4</v>
      </c>
      <c r="I198" s="56">
        <v>0.18181818181818199</v>
      </c>
      <c r="J198" s="55">
        <v>4</v>
      </c>
      <c r="K198" s="8">
        <v>8</v>
      </c>
      <c r="L198" s="8">
        <v>6</v>
      </c>
      <c r="M198" s="8">
        <v>8</v>
      </c>
      <c r="N198" s="84">
        <v>1</v>
      </c>
      <c r="O198" s="10"/>
      <c r="P198" s="55">
        <v>15</v>
      </c>
      <c r="Q198" s="6">
        <v>0</v>
      </c>
      <c r="R198" s="6">
        <v>6</v>
      </c>
      <c r="S198" s="6"/>
      <c r="T198" s="6"/>
      <c r="U198" s="6"/>
      <c r="V198" s="6">
        <v>0</v>
      </c>
      <c r="W198" s="6">
        <v>1</v>
      </c>
      <c r="X198" s="72">
        <v>0</v>
      </c>
      <c r="Y198" s="6">
        <v>122</v>
      </c>
      <c r="Z198" s="6">
        <v>31</v>
      </c>
      <c r="AA198" s="6">
        <v>29</v>
      </c>
      <c r="AB198" s="6">
        <v>5</v>
      </c>
      <c r="AC198" s="17">
        <v>0.16129032258064516</v>
      </c>
      <c r="AD198" s="50">
        <v>2.3170549581839903E-3</v>
      </c>
      <c r="AE198" s="56">
        <v>0.12903225806451599</v>
      </c>
      <c r="AF198" s="55">
        <v>10</v>
      </c>
      <c r="AG198" s="8">
        <v>14</v>
      </c>
      <c r="AH198" s="8">
        <v>5</v>
      </c>
      <c r="AI198" s="8">
        <v>12</v>
      </c>
      <c r="AJ198" s="84">
        <v>0</v>
      </c>
      <c r="AK198" s="10"/>
      <c r="AL198" s="55">
        <v>14</v>
      </c>
      <c r="AM198" s="6">
        <v>4</v>
      </c>
      <c r="AN198" s="6">
        <v>9</v>
      </c>
      <c r="AO198" s="6"/>
      <c r="AP198" s="6"/>
      <c r="AQ198" s="6"/>
      <c r="AR198" s="6">
        <v>0</v>
      </c>
      <c r="AS198" s="6">
        <v>0</v>
      </c>
      <c r="AT198" s="72">
        <v>2</v>
      </c>
      <c r="AX198" s="76"/>
    </row>
    <row r="199" spans="2:50" x14ac:dyDescent="0.3">
      <c r="B199" s="69">
        <v>42046</v>
      </c>
      <c r="C199" s="6">
        <v>113</v>
      </c>
      <c r="D199" s="6">
        <v>29</v>
      </c>
      <c r="E199" s="6">
        <v>28</v>
      </c>
      <c r="F199" s="6">
        <v>7</v>
      </c>
      <c r="G199" s="17">
        <v>0.2413793103448276</v>
      </c>
      <c r="H199" s="50">
        <v>2.4505108556832694E-3</v>
      </c>
      <c r="I199" s="56">
        <v>0.20689655172413801</v>
      </c>
      <c r="J199" s="55">
        <v>8</v>
      </c>
      <c r="K199" s="8">
        <v>11</v>
      </c>
      <c r="L199" s="8">
        <v>7</v>
      </c>
      <c r="M199" s="8">
        <v>14</v>
      </c>
      <c r="N199" s="84">
        <v>2</v>
      </c>
      <c r="O199" s="10"/>
      <c r="P199" s="55">
        <v>23</v>
      </c>
      <c r="Q199" s="6">
        <v>-1</v>
      </c>
      <c r="R199" s="6">
        <v>4</v>
      </c>
      <c r="S199" s="6"/>
      <c r="T199" s="6"/>
      <c r="U199" s="6"/>
      <c r="V199" s="6">
        <v>0</v>
      </c>
      <c r="W199" s="6">
        <v>2</v>
      </c>
      <c r="X199" s="72">
        <v>0</v>
      </c>
      <c r="Y199" s="6">
        <v>85</v>
      </c>
      <c r="Z199" s="6">
        <v>30</v>
      </c>
      <c r="AA199" s="6">
        <v>22</v>
      </c>
      <c r="AB199" s="6">
        <v>11</v>
      </c>
      <c r="AC199" s="17">
        <v>0.36666666666666664</v>
      </c>
      <c r="AD199" s="50">
        <v>1.4286265432098765E-3</v>
      </c>
      <c r="AE199" s="56">
        <v>0.233333333333333</v>
      </c>
      <c r="AF199" s="55">
        <v>4</v>
      </c>
      <c r="AG199" s="8">
        <v>7</v>
      </c>
      <c r="AH199" s="8">
        <v>5</v>
      </c>
      <c r="AI199" s="8">
        <v>10</v>
      </c>
      <c r="AJ199" s="84">
        <v>0</v>
      </c>
      <c r="AK199" s="10"/>
      <c r="AL199" s="55">
        <v>11</v>
      </c>
      <c r="AM199" s="6">
        <v>4</v>
      </c>
      <c r="AN199" s="6">
        <v>6</v>
      </c>
      <c r="AO199" s="6"/>
      <c r="AP199" s="6"/>
      <c r="AQ199" s="6"/>
      <c r="AR199" s="6">
        <v>0</v>
      </c>
      <c r="AS199" s="6">
        <v>0</v>
      </c>
      <c r="AT199" s="72">
        <v>1</v>
      </c>
      <c r="AX199" s="76"/>
    </row>
    <row r="200" spans="2:50" x14ac:dyDescent="0.3">
      <c r="B200" s="69">
        <v>42047</v>
      </c>
      <c r="C200" s="6">
        <v>126</v>
      </c>
      <c r="D200" s="6">
        <v>30</v>
      </c>
      <c r="E200" s="6">
        <v>27</v>
      </c>
      <c r="F200" s="6">
        <v>12</v>
      </c>
      <c r="G200" s="17">
        <v>0.4</v>
      </c>
      <c r="H200" s="50">
        <v>3.1053240740740741E-3</v>
      </c>
      <c r="I200" s="56">
        <v>0.3</v>
      </c>
      <c r="J200" s="55">
        <v>6</v>
      </c>
      <c r="K200" s="8">
        <v>14</v>
      </c>
      <c r="L200" s="8">
        <v>8</v>
      </c>
      <c r="M200" s="8">
        <v>7</v>
      </c>
      <c r="N200" s="84">
        <v>2</v>
      </c>
      <c r="O200" s="10"/>
      <c r="P200" s="55">
        <v>20</v>
      </c>
      <c r="Q200" s="6">
        <v>1</v>
      </c>
      <c r="R200" s="6">
        <v>5</v>
      </c>
      <c r="S200" s="6"/>
      <c r="T200" s="6"/>
      <c r="U200" s="6"/>
      <c r="V200" s="6">
        <v>0</v>
      </c>
      <c r="W200" s="6">
        <v>0</v>
      </c>
      <c r="X200" s="72">
        <v>1</v>
      </c>
      <c r="Y200" s="6">
        <v>113</v>
      </c>
      <c r="Z200" s="6">
        <v>26</v>
      </c>
      <c r="AA200" s="6">
        <v>22</v>
      </c>
      <c r="AB200" s="6">
        <v>15</v>
      </c>
      <c r="AC200" s="17">
        <v>0.57692307692307687</v>
      </c>
      <c r="AD200" s="50">
        <v>5.2577457264957267E-3</v>
      </c>
      <c r="AE200" s="56">
        <v>0.15384615384615399</v>
      </c>
      <c r="AF200" s="55">
        <v>7</v>
      </c>
      <c r="AG200" s="8">
        <v>13</v>
      </c>
      <c r="AH200" s="8">
        <v>6</v>
      </c>
      <c r="AI200" s="8">
        <v>8</v>
      </c>
      <c r="AJ200" s="84">
        <v>0</v>
      </c>
      <c r="AK200" s="10"/>
      <c r="AL200" s="55">
        <v>8</v>
      </c>
      <c r="AM200" s="6">
        <v>1</v>
      </c>
      <c r="AN200" s="6">
        <v>8</v>
      </c>
      <c r="AO200" s="6"/>
      <c r="AP200" s="6"/>
      <c r="AQ200" s="6"/>
      <c r="AR200" s="6">
        <v>1</v>
      </c>
      <c r="AS200" s="6">
        <v>0</v>
      </c>
      <c r="AT200" s="72">
        <v>4</v>
      </c>
      <c r="AX200" s="76"/>
    </row>
    <row r="201" spans="2:50" ht="16.2" thickBot="1" x14ac:dyDescent="0.35">
      <c r="B201" s="70">
        <v>42048</v>
      </c>
      <c r="C201" s="6">
        <v>65</v>
      </c>
      <c r="D201" s="6">
        <v>18</v>
      </c>
      <c r="E201" s="6">
        <v>17</v>
      </c>
      <c r="F201" s="6">
        <v>7</v>
      </c>
      <c r="G201" s="17">
        <v>0.3888888888888889</v>
      </c>
      <c r="H201" s="50">
        <v>1.2911522633744857E-3</v>
      </c>
      <c r="I201" s="56">
        <v>0.16666666666666699</v>
      </c>
      <c r="J201" s="55">
        <v>5</v>
      </c>
      <c r="K201" s="8">
        <v>12</v>
      </c>
      <c r="L201" s="8">
        <v>3</v>
      </c>
      <c r="M201" s="8">
        <v>7</v>
      </c>
      <c r="N201" s="84">
        <v>2</v>
      </c>
      <c r="O201" s="10"/>
      <c r="P201" s="55">
        <v>12</v>
      </c>
      <c r="Q201" s="6">
        <v>0</v>
      </c>
      <c r="R201" s="6">
        <v>4</v>
      </c>
      <c r="S201" s="6"/>
      <c r="T201" s="6"/>
      <c r="U201" s="6"/>
      <c r="V201" s="6">
        <v>0</v>
      </c>
      <c r="W201" s="6">
        <v>1</v>
      </c>
      <c r="X201" s="72">
        <v>0</v>
      </c>
      <c r="Y201" s="6">
        <v>73</v>
      </c>
      <c r="Z201" s="6">
        <v>18</v>
      </c>
      <c r="AA201" s="6">
        <v>16</v>
      </c>
      <c r="AB201" s="6">
        <v>7</v>
      </c>
      <c r="AC201" s="17">
        <v>0.3888888888888889</v>
      </c>
      <c r="AD201" s="50">
        <v>2.6723251028806586E-3</v>
      </c>
      <c r="AE201" s="56">
        <v>5.5555555555555601E-2</v>
      </c>
      <c r="AF201" s="55">
        <v>5</v>
      </c>
      <c r="AG201" s="8">
        <v>7</v>
      </c>
      <c r="AH201" s="8">
        <v>4</v>
      </c>
      <c r="AI201" s="8">
        <v>8</v>
      </c>
      <c r="AJ201" s="84">
        <v>0</v>
      </c>
      <c r="AK201" s="10"/>
      <c r="AL201" s="55">
        <v>7</v>
      </c>
      <c r="AM201" s="6">
        <v>-2</v>
      </c>
      <c r="AN201" s="6">
        <v>11</v>
      </c>
      <c r="AO201" s="6"/>
      <c r="AP201" s="6"/>
      <c r="AQ201" s="6"/>
      <c r="AR201" s="6">
        <v>0</v>
      </c>
      <c r="AS201" s="6">
        <v>0</v>
      </c>
      <c r="AT201" s="72">
        <v>0</v>
      </c>
      <c r="AX201" s="76"/>
    </row>
    <row r="202" spans="2:50" ht="16.2" thickBot="1" x14ac:dyDescent="0.35">
      <c r="B202" s="66">
        <v>42049</v>
      </c>
      <c r="C202" s="31">
        <v>43</v>
      </c>
      <c r="D202" s="31">
        <v>10</v>
      </c>
      <c r="E202" s="31">
        <v>8</v>
      </c>
      <c r="F202" s="31">
        <v>5</v>
      </c>
      <c r="G202" s="29">
        <v>0.5</v>
      </c>
      <c r="H202" s="58">
        <v>1.4386574074074074E-3</v>
      </c>
      <c r="I202" s="59">
        <v>0.2</v>
      </c>
      <c r="J202" s="57">
        <v>2</v>
      </c>
      <c r="K202" s="35">
        <v>3</v>
      </c>
      <c r="L202" s="35">
        <v>1</v>
      </c>
      <c r="M202" s="35">
        <v>4</v>
      </c>
      <c r="N202" s="85">
        <v>0</v>
      </c>
      <c r="O202" s="34"/>
      <c r="P202" s="57">
        <v>4</v>
      </c>
      <c r="Q202" s="31">
        <v>1</v>
      </c>
      <c r="R202" s="31">
        <v>0</v>
      </c>
      <c r="S202" s="31"/>
      <c r="T202" s="31"/>
      <c r="U202" s="31"/>
      <c r="V202" s="31">
        <v>0</v>
      </c>
      <c r="W202" s="31">
        <v>3</v>
      </c>
      <c r="X202" s="74">
        <v>0</v>
      </c>
      <c r="Y202" s="31">
        <v>23</v>
      </c>
      <c r="Z202" s="31">
        <v>5</v>
      </c>
      <c r="AA202" s="31">
        <v>5</v>
      </c>
      <c r="AB202" s="31">
        <v>2</v>
      </c>
      <c r="AC202" s="29">
        <v>0.4</v>
      </c>
      <c r="AD202" s="58">
        <v>1.1944444444444444E-3</v>
      </c>
      <c r="AE202" s="59">
        <v>0</v>
      </c>
      <c r="AF202" s="57">
        <v>2</v>
      </c>
      <c r="AG202" s="35">
        <v>1</v>
      </c>
      <c r="AH202" s="35">
        <v>2</v>
      </c>
      <c r="AI202" s="35">
        <v>3</v>
      </c>
      <c r="AJ202" s="85">
        <v>0</v>
      </c>
      <c r="AK202" s="34"/>
      <c r="AL202" s="57">
        <v>2</v>
      </c>
      <c r="AM202" s="31">
        <v>1</v>
      </c>
      <c r="AN202" s="31">
        <v>2</v>
      </c>
      <c r="AO202" s="31"/>
      <c r="AP202" s="31"/>
      <c r="AQ202" s="31"/>
      <c r="AR202" s="31">
        <v>0</v>
      </c>
      <c r="AS202" s="31">
        <v>0</v>
      </c>
      <c r="AT202" s="74">
        <v>0</v>
      </c>
      <c r="AX202" s="76"/>
    </row>
    <row r="203" spans="2:50" x14ac:dyDescent="0.3">
      <c r="B203" s="69">
        <v>42050</v>
      </c>
      <c r="C203" s="53">
        <v>50</v>
      </c>
      <c r="D203" s="53">
        <v>13</v>
      </c>
      <c r="E203" s="53">
        <v>13</v>
      </c>
      <c r="F203" s="53">
        <v>2</v>
      </c>
      <c r="G203" s="54">
        <v>0.15384615384615385</v>
      </c>
      <c r="H203" s="67">
        <v>1.8571937321937321E-3</v>
      </c>
      <c r="I203" s="68">
        <v>0.30769230769230799</v>
      </c>
      <c r="J203" s="52">
        <v>2</v>
      </c>
      <c r="K203" s="73">
        <v>6</v>
      </c>
      <c r="L203" s="73">
        <v>5</v>
      </c>
      <c r="M203" s="73">
        <v>3</v>
      </c>
      <c r="N203" s="86">
        <v>1</v>
      </c>
      <c r="O203" s="26"/>
      <c r="P203" s="52">
        <v>11</v>
      </c>
      <c r="Q203" s="53">
        <v>1</v>
      </c>
      <c r="R203" s="53">
        <v>1</v>
      </c>
      <c r="S203" s="53"/>
      <c r="T203" s="53"/>
      <c r="U203" s="53"/>
      <c r="V203" s="53">
        <v>0</v>
      </c>
      <c r="W203" s="53">
        <v>0</v>
      </c>
      <c r="X203" s="71">
        <v>0</v>
      </c>
      <c r="Y203" s="53">
        <v>31</v>
      </c>
      <c r="Z203" s="53">
        <v>8</v>
      </c>
      <c r="AA203" s="53">
        <v>7</v>
      </c>
      <c r="AB203" s="53">
        <v>2</v>
      </c>
      <c r="AC203" s="54">
        <v>0.25</v>
      </c>
      <c r="AD203" s="67">
        <v>1.0604745370370371E-3</v>
      </c>
      <c r="AE203" s="68">
        <v>0.5</v>
      </c>
      <c r="AF203" s="52">
        <v>4</v>
      </c>
      <c r="AG203" s="73">
        <v>2</v>
      </c>
      <c r="AH203" s="73">
        <v>1</v>
      </c>
      <c r="AI203" s="73">
        <v>2</v>
      </c>
      <c r="AJ203" s="86">
        <v>0</v>
      </c>
      <c r="AK203" s="26"/>
      <c r="AL203" s="52">
        <v>3</v>
      </c>
      <c r="AM203" s="53">
        <v>1</v>
      </c>
      <c r="AN203" s="53">
        <v>3</v>
      </c>
      <c r="AO203" s="53"/>
      <c r="AP203" s="53"/>
      <c r="AQ203" s="53"/>
      <c r="AR203" s="53">
        <v>0</v>
      </c>
      <c r="AS203" s="53">
        <v>0</v>
      </c>
      <c r="AT203" s="71">
        <v>0</v>
      </c>
      <c r="AX203" s="76"/>
    </row>
    <row r="204" spans="2:50" x14ac:dyDescent="0.3">
      <c r="B204" s="69">
        <v>42051</v>
      </c>
      <c r="C204" s="6">
        <v>53</v>
      </c>
      <c r="D204" s="6">
        <v>16</v>
      </c>
      <c r="E204" s="6">
        <v>15</v>
      </c>
      <c r="F204" s="6">
        <v>2</v>
      </c>
      <c r="G204" s="17">
        <v>0.125</v>
      </c>
      <c r="H204" s="50">
        <v>1.9552951388888888E-3</v>
      </c>
      <c r="I204" s="56">
        <v>0.375</v>
      </c>
      <c r="J204" s="55">
        <v>4</v>
      </c>
      <c r="K204" s="8">
        <v>5</v>
      </c>
      <c r="L204" s="8">
        <v>4</v>
      </c>
      <c r="M204" s="8">
        <v>5</v>
      </c>
      <c r="N204" s="84">
        <v>0</v>
      </c>
      <c r="O204" s="10"/>
      <c r="P204" s="55">
        <v>11</v>
      </c>
      <c r="Q204" s="6">
        <v>-1</v>
      </c>
      <c r="R204" s="6">
        <v>3</v>
      </c>
      <c r="S204" s="6"/>
      <c r="T204" s="6"/>
      <c r="U204" s="6"/>
      <c r="V204" s="6">
        <v>0</v>
      </c>
      <c r="W204" s="6">
        <v>2</v>
      </c>
      <c r="X204" s="72">
        <v>0</v>
      </c>
      <c r="Y204" s="6">
        <v>46</v>
      </c>
      <c r="Z204" s="6">
        <v>16</v>
      </c>
      <c r="AA204" s="6">
        <v>16</v>
      </c>
      <c r="AB204" s="6">
        <v>2</v>
      </c>
      <c r="AC204" s="17">
        <v>0.125</v>
      </c>
      <c r="AD204" s="50">
        <v>1.6666666666666668E-3</v>
      </c>
      <c r="AE204" s="56">
        <v>6.25E-2</v>
      </c>
      <c r="AF204" s="55">
        <v>6</v>
      </c>
      <c r="AG204" s="8">
        <v>1</v>
      </c>
      <c r="AH204" s="8">
        <v>3</v>
      </c>
      <c r="AI204" s="8">
        <v>6</v>
      </c>
      <c r="AJ204" s="84">
        <v>0</v>
      </c>
      <c r="AK204" s="10"/>
      <c r="AL204" s="55">
        <v>6</v>
      </c>
      <c r="AM204" s="6">
        <v>3</v>
      </c>
      <c r="AN204" s="6">
        <v>7</v>
      </c>
      <c r="AO204" s="6"/>
      <c r="AP204" s="6"/>
      <c r="AQ204" s="6"/>
      <c r="AR204" s="6">
        <v>0</v>
      </c>
      <c r="AS204" s="6">
        <v>0</v>
      </c>
      <c r="AT204" s="72">
        <v>0</v>
      </c>
      <c r="AX204" s="76"/>
    </row>
    <row r="205" spans="2:50" x14ac:dyDescent="0.3">
      <c r="B205" s="69">
        <v>42052</v>
      </c>
      <c r="C205" s="6">
        <v>86</v>
      </c>
      <c r="D205" s="6">
        <v>22</v>
      </c>
      <c r="E205" s="6">
        <v>19</v>
      </c>
      <c r="F205" s="6">
        <v>10</v>
      </c>
      <c r="G205" s="17">
        <v>0.45454545454545453</v>
      </c>
      <c r="H205" s="50">
        <v>1.5051557239057238E-3</v>
      </c>
      <c r="I205" s="56">
        <v>0.13636363636363599</v>
      </c>
      <c r="J205" s="55">
        <v>2</v>
      </c>
      <c r="K205" s="8">
        <v>9</v>
      </c>
      <c r="L205" s="8">
        <v>5</v>
      </c>
      <c r="M205" s="8">
        <v>9</v>
      </c>
      <c r="N205" s="84">
        <v>0</v>
      </c>
      <c r="O205" s="10"/>
      <c r="P205" s="55">
        <v>13</v>
      </c>
      <c r="Q205" s="6">
        <v>-2</v>
      </c>
      <c r="R205" s="6">
        <v>5</v>
      </c>
      <c r="S205" s="6"/>
      <c r="T205" s="6"/>
      <c r="U205" s="6"/>
      <c r="V205" s="6">
        <v>1</v>
      </c>
      <c r="W205" s="6">
        <v>2</v>
      </c>
      <c r="X205" s="72">
        <v>0</v>
      </c>
      <c r="Y205" s="6">
        <v>71</v>
      </c>
      <c r="Z205" s="6">
        <v>20</v>
      </c>
      <c r="AA205" s="6">
        <v>20</v>
      </c>
      <c r="AB205" s="6">
        <v>2</v>
      </c>
      <c r="AC205" s="17">
        <v>0.1</v>
      </c>
      <c r="AD205" s="50">
        <v>7.1296296296296299E-4</v>
      </c>
      <c r="AE205" s="56">
        <v>0.2</v>
      </c>
      <c r="AF205" s="55">
        <v>2</v>
      </c>
      <c r="AG205" s="8">
        <v>7</v>
      </c>
      <c r="AH205" s="8">
        <v>3</v>
      </c>
      <c r="AI205" s="8">
        <v>7</v>
      </c>
      <c r="AJ205" s="84">
        <v>0</v>
      </c>
      <c r="AK205" s="10"/>
      <c r="AL205" s="55">
        <v>10</v>
      </c>
      <c r="AM205" s="6">
        <v>5</v>
      </c>
      <c r="AN205" s="6">
        <v>4</v>
      </c>
      <c r="AO205" s="6"/>
      <c r="AP205" s="6"/>
      <c r="AQ205" s="6"/>
      <c r="AR205" s="6">
        <v>0</v>
      </c>
      <c r="AS205" s="6">
        <v>0</v>
      </c>
      <c r="AT205" s="72">
        <v>1</v>
      </c>
      <c r="AX205" s="76"/>
    </row>
    <row r="206" spans="2:50" x14ac:dyDescent="0.3">
      <c r="B206" s="69">
        <v>42053</v>
      </c>
      <c r="C206" s="6">
        <v>68</v>
      </c>
      <c r="D206" s="6">
        <v>13</v>
      </c>
      <c r="E206" s="6">
        <v>13</v>
      </c>
      <c r="F206" s="6">
        <v>1</v>
      </c>
      <c r="G206" s="17">
        <v>7.6923076923076927E-2</v>
      </c>
      <c r="H206" s="50">
        <v>4.1497507122507122E-3</v>
      </c>
      <c r="I206" s="56">
        <v>7.69230769230769E-2</v>
      </c>
      <c r="J206" s="55">
        <v>8</v>
      </c>
      <c r="K206" s="8">
        <v>8</v>
      </c>
      <c r="L206" s="8">
        <v>3</v>
      </c>
      <c r="M206" s="8">
        <v>5</v>
      </c>
      <c r="N206" s="84">
        <v>2</v>
      </c>
      <c r="O206" s="10"/>
      <c r="P206" s="55">
        <v>10</v>
      </c>
      <c r="Q206" s="6">
        <v>-1</v>
      </c>
      <c r="R206" s="6">
        <v>4</v>
      </c>
      <c r="S206" s="6"/>
      <c r="T206" s="6"/>
      <c r="U206" s="6"/>
      <c r="V206" s="6">
        <v>0</v>
      </c>
      <c r="W206" s="6">
        <v>0</v>
      </c>
      <c r="X206" s="72">
        <v>0</v>
      </c>
      <c r="Y206" s="6">
        <v>84</v>
      </c>
      <c r="Z206" s="6">
        <v>16</v>
      </c>
      <c r="AA206" s="6">
        <v>16</v>
      </c>
      <c r="AB206" s="6">
        <v>6</v>
      </c>
      <c r="AC206" s="17">
        <v>0.375</v>
      </c>
      <c r="AD206" s="50">
        <v>1.6167534722222221E-3</v>
      </c>
      <c r="AE206" s="56">
        <v>0.125</v>
      </c>
      <c r="AF206" s="55">
        <v>5</v>
      </c>
      <c r="AG206" s="8">
        <v>7</v>
      </c>
      <c r="AH206" s="8">
        <v>6</v>
      </c>
      <c r="AI206" s="8">
        <v>6</v>
      </c>
      <c r="AJ206" s="84">
        <v>0</v>
      </c>
      <c r="AK206" s="10"/>
      <c r="AL206" s="55">
        <v>10</v>
      </c>
      <c r="AM206" s="6">
        <v>2</v>
      </c>
      <c r="AN206" s="6">
        <v>3</v>
      </c>
      <c r="AO206" s="6"/>
      <c r="AP206" s="6"/>
      <c r="AQ206" s="6"/>
      <c r="AR206" s="6">
        <v>0</v>
      </c>
      <c r="AS206" s="6">
        <v>0</v>
      </c>
      <c r="AT206" s="72">
        <v>1</v>
      </c>
      <c r="AX206" s="76"/>
    </row>
    <row r="207" spans="2:50" x14ac:dyDescent="0.3">
      <c r="B207" s="69">
        <v>42054</v>
      </c>
      <c r="C207" s="6">
        <v>110</v>
      </c>
      <c r="D207" s="6">
        <v>29</v>
      </c>
      <c r="E207" s="6">
        <v>25</v>
      </c>
      <c r="F207" s="6">
        <v>11</v>
      </c>
      <c r="G207" s="17">
        <v>0.37931034482758619</v>
      </c>
      <c r="H207" s="50">
        <v>2.4652777777777776E-3</v>
      </c>
      <c r="I207" s="56">
        <v>0.44827586206896602</v>
      </c>
      <c r="J207" s="55">
        <v>6</v>
      </c>
      <c r="K207" s="8">
        <v>8</v>
      </c>
      <c r="L207" s="8">
        <v>7</v>
      </c>
      <c r="M207" s="8">
        <v>10</v>
      </c>
      <c r="N207" s="84">
        <v>3</v>
      </c>
      <c r="O207" s="10"/>
      <c r="P207" s="55">
        <v>20</v>
      </c>
      <c r="Q207" s="6">
        <v>1</v>
      </c>
      <c r="R207" s="6">
        <v>1</v>
      </c>
      <c r="S207" s="6"/>
      <c r="T207" s="6"/>
      <c r="U207" s="6"/>
      <c r="V207" s="6">
        <v>0</v>
      </c>
      <c r="W207" s="6">
        <v>2</v>
      </c>
      <c r="X207" s="72">
        <v>1</v>
      </c>
      <c r="Y207" s="6">
        <v>72</v>
      </c>
      <c r="Z207" s="6">
        <v>19</v>
      </c>
      <c r="AA207" s="6">
        <v>19</v>
      </c>
      <c r="AB207" s="6">
        <v>5</v>
      </c>
      <c r="AC207" s="17">
        <v>0.26315789473684209</v>
      </c>
      <c r="AD207" s="50">
        <v>2.5938109161793375E-3</v>
      </c>
      <c r="AE207" s="56">
        <v>0</v>
      </c>
      <c r="AF207" s="55">
        <v>5</v>
      </c>
      <c r="AG207" s="8">
        <v>7</v>
      </c>
      <c r="AH207" s="8">
        <v>2</v>
      </c>
      <c r="AI207" s="8">
        <v>9</v>
      </c>
      <c r="AJ207" s="84">
        <v>0</v>
      </c>
      <c r="AK207" s="10"/>
      <c r="AL207" s="55">
        <v>5</v>
      </c>
      <c r="AM207" s="6">
        <v>3</v>
      </c>
      <c r="AN207" s="6">
        <v>9</v>
      </c>
      <c r="AO207" s="6"/>
      <c r="AP207" s="6"/>
      <c r="AQ207" s="6"/>
      <c r="AR207" s="6">
        <v>1</v>
      </c>
      <c r="AS207" s="6">
        <v>0</v>
      </c>
      <c r="AT207" s="72">
        <v>1</v>
      </c>
      <c r="AX207" s="76"/>
    </row>
    <row r="208" spans="2:50" ht="16.2" thickBot="1" x14ac:dyDescent="0.35">
      <c r="B208" s="70">
        <v>42055</v>
      </c>
      <c r="C208" s="6">
        <v>68</v>
      </c>
      <c r="D208" s="6">
        <v>15</v>
      </c>
      <c r="E208" s="6">
        <v>14</v>
      </c>
      <c r="F208" s="6">
        <v>5</v>
      </c>
      <c r="G208" s="17">
        <v>0.33333333333333331</v>
      </c>
      <c r="H208" s="50">
        <v>1.7692901234567901E-3</v>
      </c>
      <c r="I208" s="56">
        <v>0.2</v>
      </c>
      <c r="J208" s="55">
        <v>6</v>
      </c>
      <c r="K208" s="8">
        <v>5</v>
      </c>
      <c r="L208" s="8">
        <v>6</v>
      </c>
      <c r="M208" s="8">
        <v>8</v>
      </c>
      <c r="N208" s="84">
        <v>1</v>
      </c>
      <c r="O208" s="10"/>
      <c r="P208" s="55">
        <v>8</v>
      </c>
      <c r="Q208" s="6">
        <v>2</v>
      </c>
      <c r="R208" s="6">
        <v>2</v>
      </c>
      <c r="S208" s="6"/>
      <c r="T208" s="6"/>
      <c r="U208" s="6"/>
      <c r="V208" s="6">
        <v>0</v>
      </c>
      <c r="W208" s="6">
        <v>2</v>
      </c>
      <c r="X208" s="72">
        <v>0</v>
      </c>
      <c r="Y208" s="6">
        <v>69</v>
      </c>
      <c r="Z208" s="6">
        <v>13</v>
      </c>
      <c r="AA208" s="6">
        <v>13</v>
      </c>
      <c r="AB208" s="6">
        <v>3</v>
      </c>
      <c r="AC208" s="17">
        <v>0.23076923076923078</v>
      </c>
      <c r="AD208" s="50">
        <v>2.8427706552706551E-3</v>
      </c>
      <c r="AE208" s="56">
        <v>0</v>
      </c>
      <c r="AF208" s="55">
        <v>5</v>
      </c>
      <c r="AG208" s="8">
        <v>8</v>
      </c>
      <c r="AH208" s="8">
        <v>4</v>
      </c>
      <c r="AI208" s="8">
        <v>8</v>
      </c>
      <c r="AJ208" s="84">
        <v>0</v>
      </c>
      <c r="AK208" s="10"/>
      <c r="AL208" s="55">
        <v>8</v>
      </c>
      <c r="AM208" s="6">
        <v>2</v>
      </c>
      <c r="AN208" s="6">
        <v>3</v>
      </c>
      <c r="AO208" s="6"/>
      <c r="AP208" s="6"/>
      <c r="AQ208" s="6"/>
      <c r="AR208" s="6">
        <v>0</v>
      </c>
      <c r="AS208" s="6">
        <v>0</v>
      </c>
      <c r="AT208" s="72">
        <v>0</v>
      </c>
      <c r="AX208" s="76"/>
    </row>
    <row r="209" spans="2:50" ht="16.2" thickBot="1" x14ac:dyDescent="0.35">
      <c r="B209" s="66">
        <v>42056</v>
      </c>
      <c r="C209" s="31">
        <v>67</v>
      </c>
      <c r="D209" s="31">
        <v>18</v>
      </c>
      <c r="E209" s="31">
        <v>17</v>
      </c>
      <c r="F209" s="31">
        <v>3</v>
      </c>
      <c r="G209" s="29">
        <v>0.16666666666666666</v>
      </c>
      <c r="H209" s="58">
        <v>2.0871913580246915E-3</v>
      </c>
      <c r="I209" s="59">
        <v>0.33333333333333298</v>
      </c>
      <c r="J209" s="57">
        <v>4</v>
      </c>
      <c r="K209" s="35">
        <v>7</v>
      </c>
      <c r="L209" s="35">
        <v>2</v>
      </c>
      <c r="M209" s="35">
        <v>7</v>
      </c>
      <c r="N209" s="85">
        <v>1</v>
      </c>
      <c r="O209" s="34"/>
      <c r="P209" s="57">
        <v>11</v>
      </c>
      <c r="Q209" s="31">
        <v>2</v>
      </c>
      <c r="R209" s="31">
        <v>3</v>
      </c>
      <c r="S209" s="31"/>
      <c r="T209" s="31"/>
      <c r="U209" s="31"/>
      <c r="V209" s="31">
        <v>0</v>
      </c>
      <c r="W209" s="31">
        <v>1</v>
      </c>
      <c r="X209" s="74">
        <v>0</v>
      </c>
      <c r="Y209" s="31">
        <v>22</v>
      </c>
      <c r="Z209" s="31">
        <v>9</v>
      </c>
      <c r="AA209" s="31">
        <v>8</v>
      </c>
      <c r="AB209" s="31">
        <v>5</v>
      </c>
      <c r="AC209" s="29">
        <v>0.55555555555555558</v>
      </c>
      <c r="AD209" s="58">
        <v>5.8384773662551435E-4</v>
      </c>
      <c r="AE209" s="59">
        <v>0</v>
      </c>
      <c r="AF209" s="57">
        <v>0</v>
      </c>
      <c r="AG209" s="35">
        <v>5</v>
      </c>
      <c r="AH209" s="35">
        <v>0</v>
      </c>
      <c r="AI209" s="35">
        <v>0</v>
      </c>
      <c r="AJ209" s="85">
        <v>0</v>
      </c>
      <c r="AK209" s="34"/>
      <c r="AL209" s="57">
        <v>1</v>
      </c>
      <c r="AM209" s="31">
        <v>2</v>
      </c>
      <c r="AN209" s="31">
        <v>3</v>
      </c>
      <c r="AO209" s="31"/>
      <c r="AP209" s="31"/>
      <c r="AQ209" s="31"/>
      <c r="AR209" s="31">
        <v>0</v>
      </c>
      <c r="AS209" s="31">
        <v>0</v>
      </c>
      <c r="AT209" s="74">
        <v>2</v>
      </c>
      <c r="AX209" s="76"/>
    </row>
    <row r="210" spans="2:50" x14ac:dyDescent="0.3">
      <c r="B210" s="69">
        <v>42057</v>
      </c>
      <c r="C210" s="53">
        <v>64</v>
      </c>
      <c r="D210" s="53">
        <v>17</v>
      </c>
      <c r="E210" s="53">
        <v>17</v>
      </c>
      <c r="F210" s="53">
        <v>7</v>
      </c>
      <c r="G210" s="54">
        <v>0.41176470588235292</v>
      </c>
      <c r="H210" s="67">
        <v>2.2862200435729849E-3</v>
      </c>
      <c r="I210" s="68">
        <v>0.35294117647058798</v>
      </c>
      <c r="J210" s="52">
        <v>4</v>
      </c>
      <c r="K210" s="73">
        <v>8</v>
      </c>
      <c r="L210" s="73">
        <v>4</v>
      </c>
      <c r="M210" s="73">
        <v>7</v>
      </c>
      <c r="N210" s="86">
        <v>0</v>
      </c>
      <c r="O210" s="26"/>
      <c r="P210" s="52">
        <v>14</v>
      </c>
      <c r="Q210" s="53">
        <v>0</v>
      </c>
      <c r="R210" s="53">
        <v>1</v>
      </c>
      <c r="S210" s="53"/>
      <c r="T210" s="53"/>
      <c r="U210" s="53"/>
      <c r="V210" s="53">
        <v>0</v>
      </c>
      <c r="W210" s="53">
        <v>2</v>
      </c>
      <c r="X210" s="71">
        <v>0</v>
      </c>
      <c r="Y210" s="53">
        <v>49</v>
      </c>
      <c r="Z210" s="53">
        <v>7</v>
      </c>
      <c r="AA210" s="53">
        <v>7</v>
      </c>
      <c r="AB210" s="53">
        <v>0</v>
      </c>
      <c r="AC210" s="54">
        <v>0</v>
      </c>
      <c r="AD210" s="67">
        <v>2.3412698412698411E-3</v>
      </c>
      <c r="AE210" s="68">
        <v>0</v>
      </c>
      <c r="AF210" s="52">
        <v>4</v>
      </c>
      <c r="AG210" s="73">
        <v>4</v>
      </c>
      <c r="AH210" s="73">
        <v>2</v>
      </c>
      <c r="AI210" s="73">
        <v>4</v>
      </c>
      <c r="AJ210" s="86">
        <v>0</v>
      </c>
      <c r="AK210" s="26"/>
      <c r="AL210" s="52">
        <v>1</v>
      </c>
      <c r="AM210" s="53">
        <v>1</v>
      </c>
      <c r="AN210" s="53">
        <v>3</v>
      </c>
      <c r="AO210" s="53"/>
      <c r="AP210" s="53"/>
      <c r="AQ210" s="53"/>
      <c r="AR210" s="53">
        <v>0</v>
      </c>
      <c r="AS210" s="53">
        <v>0</v>
      </c>
      <c r="AT210" s="71">
        <v>2</v>
      </c>
      <c r="AX210" s="76"/>
    </row>
    <row r="211" spans="2:50" x14ac:dyDescent="0.3">
      <c r="B211" s="69">
        <v>42058</v>
      </c>
      <c r="C211" s="6">
        <v>82</v>
      </c>
      <c r="D211" s="6">
        <v>24</v>
      </c>
      <c r="E211" s="6">
        <v>23</v>
      </c>
      <c r="F211" s="6">
        <v>9</v>
      </c>
      <c r="G211" s="17">
        <v>0.375</v>
      </c>
      <c r="H211" s="50">
        <v>2.5564236111111113E-3</v>
      </c>
      <c r="I211" s="56">
        <v>0.16666666666666699</v>
      </c>
      <c r="J211" s="55">
        <v>7</v>
      </c>
      <c r="K211" s="8">
        <v>9</v>
      </c>
      <c r="L211" s="8">
        <v>6</v>
      </c>
      <c r="M211" s="8">
        <v>10</v>
      </c>
      <c r="N211" s="84">
        <v>1</v>
      </c>
      <c r="O211" s="10"/>
      <c r="P211" s="55">
        <v>22</v>
      </c>
      <c r="Q211" s="6">
        <v>-2</v>
      </c>
      <c r="R211" s="6">
        <v>2</v>
      </c>
      <c r="S211" s="6"/>
      <c r="T211" s="6"/>
      <c r="U211" s="6"/>
      <c r="V211" s="6">
        <v>0</v>
      </c>
      <c r="W211" s="6">
        <v>1</v>
      </c>
      <c r="X211" s="72">
        <v>0</v>
      </c>
      <c r="Y211" s="6">
        <v>73</v>
      </c>
      <c r="Z211" s="6">
        <v>17</v>
      </c>
      <c r="AA211" s="6">
        <v>17</v>
      </c>
      <c r="AB211" s="6">
        <v>4</v>
      </c>
      <c r="AC211" s="17">
        <v>0.23529411764705882</v>
      </c>
      <c r="AD211" s="50">
        <v>2.3679193899782134E-3</v>
      </c>
      <c r="AE211" s="56">
        <v>5.8823529411764698E-2</v>
      </c>
      <c r="AF211" s="55">
        <v>8</v>
      </c>
      <c r="AG211" s="8">
        <v>8</v>
      </c>
      <c r="AH211" s="8">
        <v>2</v>
      </c>
      <c r="AI211" s="8">
        <v>10</v>
      </c>
      <c r="AJ211" s="84">
        <v>0</v>
      </c>
      <c r="AK211" s="10"/>
      <c r="AL211" s="55">
        <v>10</v>
      </c>
      <c r="AM211" s="6">
        <v>2</v>
      </c>
      <c r="AN211" s="6">
        <v>4</v>
      </c>
      <c r="AO211" s="6"/>
      <c r="AP211" s="6"/>
      <c r="AQ211" s="6"/>
      <c r="AR211" s="6">
        <v>0</v>
      </c>
      <c r="AS211" s="6">
        <v>0</v>
      </c>
      <c r="AT211" s="72">
        <v>1</v>
      </c>
      <c r="AX211" s="76"/>
    </row>
    <row r="212" spans="2:50" x14ac:dyDescent="0.3">
      <c r="B212" s="69">
        <v>42059</v>
      </c>
      <c r="C212" s="6">
        <v>83</v>
      </c>
      <c r="D212" s="6">
        <v>28</v>
      </c>
      <c r="E212" s="6">
        <v>28</v>
      </c>
      <c r="F212" s="6">
        <v>7</v>
      </c>
      <c r="G212" s="17">
        <v>0.25</v>
      </c>
      <c r="H212" s="50">
        <v>2.0056216931216928E-3</v>
      </c>
      <c r="I212" s="56">
        <v>0.14285714285714299</v>
      </c>
      <c r="J212" s="55">
        <v>11</v>
      </c>
      <c r="K212" s="8">
        <v>10</v>
      </c>
      <c r="L212" s="8">
        <v>6</v>
      </c>
      <c r="M212" s="8">
        <v>7</v>
      </c>
      <c r="N212" s="84">
        <v>1</v>
      </c>
      <c r="O212" s="10"/>
      <c r="P212" s="55">
        <v>25</v>
      </c>
      <c r="Q212" s="6">
        <v>0</v>
      </c>
      <c r="R212" s="6">
        <v>3</v>
      </c>
      <c r="S212" s="6"/>
      <c r="T212" s="6"/>
      <c r="U212" s="6"/>
      <c r="V212" s="6">
        <v>0</v>
      </c>
      <c r="W212" s="6">
        <v>0</v>
      </c>
      <c r="X212" s="72">
        <v>0</v>
      </c>
      <c r="Y212" s="6">
        <v>110</v>
      </c>
      <c r="Z212" s="6">
        <v>29</v>
      </c>
      <c r="AA212" s="6">
        <v>29</v>
      </c>
      <c r="AB212" s="6">
        <v>4</v>
      </c>
      <c r="AC212" s="17">
        <v>0.13793103448275862</v>
      </c>
      <c r="AD212" s="50">
        <v>1.7728288633461048E-3</v>
      </c>
      <c r="AE212" s="56">
        <v>3.4482758620689703E-2</v>
      </c>
      <c r="AF212" s="55">
        <v>10</v>
      </c>
      <c r="AG212" s="8">
        <v>14</v>
      </c>
      <c r="AH212" s="8">
        <v>5</v>
      </c>
      <c r="AI212" s="8">
        <v>15</v>
      </c>
      <c r="AJ212" s="84">
        <v>0</v>
      </c>
      <c r="AK212" s="10"/>
      <c r="AL212" s="55">
        <v>12</v>
      </c>
      <c r="AM212" s="6">
        <v>4</v>
      </c>
      <c r="AN212" s="6">
        <v>12</v>
      </c>
      <c r="AO212" s="6"/>
      <c r="AP212" s="6"/>
      <c r="AQ212" s="6"/>
      <c r="AR212" s="6">
        <v>0</v>
      </c>
      <c r="AS212" s="6">
        <v>0</v>
      </c>
      <c r="AT212" s="72">
        <v>1</v>
      </c>
      <c r="AX212" s="76"/>
    </row>
    <row r="213" spans="2:50" x14ac:dyDescent="0.3">
      <c r="B213" s="69">
        <v>42060</v>
      </c>
      <c r="C213" s="6">
        <v>100</v>
      </c>
      <c r="D213" s="6">
        <v>26</v>
      </c>
      <c r="E213" s="6">
        <v>25</v>
      </c>
      <c r="F213" s="6">
        <v>8</v>
      </c>
      <c r="G213" s="17">
        <v>0.30769230769230771</v>
      </c>
      <c r="H213" s="50">
        <v>1.4707977207977208E-3</v>
      </c>
      <c r="I213" s="56">
        <v>0.34615384615384598</v>
      </c>
      <c r="J213" s="55">
        <v>4</v>
      </c>
      <c r="K213" s="8">
        <v>9</v>
      </c>
      <c r="L213" s="8">
        <v>5</v>
      </c>
      <c r="M213" s="8">
        <v>7</v>
      </c>
      <c r="N213" s="84">
        <v>3</v>
      </c>
      <c r="O213" s="10"/>
      <c r="P213" s="55">
        <v>20</v>
      </c>
      <c r="Q213" s="6">
        <v>0</v>
      </c>
      <c r="R213" s="6">
        <v>3</v>
      </c>
      <c r="S213" s="6"/>
      <c r="T213" s="6"/>
      <c r="U213" s="6"/>
      <c r="V213" s="6">
        <v>0</v>
      </c>
      <c r="W213" s="6">
        <v>0</v>
      </c>
      <c r="X213" s="72">
        <v>2</v>
      </c>
      <c r="Y213" s="6">
        <v>123</v>
      </c>
      <c r="Z213" s="6">
        <v>23</v>
      </c>
      <c r="AA213" s="6">
        <v>22</v>
      </c>
      <c r="AB213" s="6">
        <v>5</v>
      </c>
      <c r="AC213" s="17">
        <v>0.21739130434782608</v>
      </c>
      <c r="AD213" s="50">
        <v>2.6635466988727857E-3</v>
      </c>
      <c r="AE213" s="56">
        <v>4.3478260869565202E-2</v>
      </c>
      <c r="AF213" s="55">
        <v>5</v>
      </c>
      <c r="AG213" s="8">
        <v>9</v>
      </c>
      <c r="AH213" s="8">
        <v>7</v>
      </c>
      <c r="AI213" s="8">
        <v>7</v>
      </c>
      <c r="AJ213" s="84">
        <v>0</v>
      </c>
      <c r="AK213" s="10"/>
      <c r="AL213" s="55">
        <v>14</v>
      </c>
      <c r="AM213" s="6">
        <v>1</v>
      </c>
      <c r="AN213" s="6">
        <v>5</v>
      </c>
      <c r="AO213" s="6"/>
      <c r="AP213" s="6"/>
      <c r="AQ213" s="6"/>
      <c r="AR213" s="6">
        <v>0</v>
      </c>
      <c r="AS213" s="6">
        <v>0</v>
      </c>
      <c r="AT213" s="72">
        <v>2</v>
      </c>
      <c r="AX213" s="76"/>
    </row>
    <row r="214" spans="2:50" x14ac:dyDescent="0.3">
      <c r="B214" s="69">
        <v>42061</v>
      </c>
      <c r="C214" s="6">
        <v>65</v>
      </c>
      <c r="D214" s="6">
        <v>16</v>
      </c>
      <c r="E214" s="6">
        <v>15</v>
      </c>
      <c r="F214" s="6">
        <v>6</v>
      </c>
      <c r="G214" s="17">
        <v>0.375</v>
      </c>
      <c r="H214" s="50">
        <v>1.8692129629629629E-3</v>
      </c>
      <c r="I214" s="56">
        <v>0.1875</v>
      </c>
      <c r="J214" s="55">
        <v>6</v>
      </c>
      <c r="K214" s="8">
        <v>7</v>
      </c>
      <c r="L214" s="8">
        <v>2</v>
      </c>
      <c r="M214" s="8">
        <v>5</v>
      </c>
      <c r="N214" s="84">
        <v>0</v>
      </c>
      <c r="O214" s="10"/>
      <c r="P214" s="55">
        <v>13</v>
      </c>
      <c r="Q214" s="6">
        <v>1</v>
      </c>
      <c r="R214" s="6">
        <v>0</v>
      </c>
      <c r="S214" s="6"/>
      <c r="T214" s="6"/>
      <c r="U214" s="6"/>
      <c r="V214" s="6">
        <v>0</v>
      </c>
      <c r="W214" s="6">
        <v>0</v>
      </c>
      <c r="X214" s="72">
        <v>1</v>
      </c>
      <c r="Y214" s="6">
        <v>87</v>
      </c>
      <c r="Z214" s="6">
        <v>27</v>
      </c>
      <c r="AA214" s="6">
        <v>25</v>
      </c>
      <c r="AB214" s="6">
        <v>7</v>
      </c>
      <c r="AC214" s="17">
        <v>0.25925925925925924</v>
      </c>
      <c r="AD214" s="50">
        <v>1.6602366255144033E-3</v>
      </c>
      <c r="AE214" s="56">
        <v>0.11111111111111099</v>
      </c>
      <c r="AF214" s="55">
        <v>5</v>
      </c>
      <c r="AG214" s="8">
        <v>7</v>
      </c>
      <c r="AH214" s="8">
        <v>4</v>
      </c>
      <c r="AI214" s="8">
        <v>12</v>
      </c>
      <c r="AJ214" s="84">
        <v>0</v>
      </c>
      <c r="AK214" s="10"/>
      <c r="AL214" s="55">
        <v>12</v>
      </c>
      <c r="AM214" s="6">
        <v>2</v>
      </c>
      <c r="AN214" s="6">
        <v>9</v>
      </c>
      <c r="AO214" s="6"/>
      <c r="AP214" s="6"/>
      <c r="AQ214" s="6"/>
      <c r="AR214" s="6">
        <v>0</v>
      </c>
      <c r="AS214" s="6">
        <v>0</v>
      </c>
      <c r="AT214" s="72">
        <v>2</v>
      </c>
      <c r="AX214" s="76"/>
    </row>
    <row r="215" spans="2:50" ht="16.2" thickBot="1" x14ac:dyDescent="0.35">
      <c r="B215" s="70">
        <v>42062</v>
      </c>
      <c r="C215" s="6">
        <v>67</v>
      </c>
      <c r="D215" s="6">
        <v>20</v>
      </c>
      <c r="E215" s="6">
        <v>20</v>
      </c>
      <c r="F215" s="6">
        <v>3</v>
      </c>
      <c r="G215" s="17">
        <v>0.15</v>
      </c>
      <c r="H215" s="50">
        <v>1.7280092592592594E-3</v>
      </c>
      <c r="I215" s="56">
        <v>0.2</v>
      </c>
      <c r="J215" s="55">
        <v>3</v>
      </c>
      <c r="K215" s="8">
        <v>7</v>
      </c>
      <c r="L215" s="8">
        <v>1</v>
      </c>
      <c r="M215" s="8">
        <v>5</v>
      </c>
      <c r="N215" s="84">
        <v>3</v>
      </c>
      <c r="O215" s="10"/>
      <c r="P215" s="55">
        <v>12</v>
      </c>
      <c r="Q215" s="6">
        <v>2</v>
      </c>
      <c r="R215" s="6">
        <v>5</v>
      </c>
      <c r="S215" s="6"/>
      <c r="T215" s="6"/>
      <c r="U215" s="6"/>
      <c r="V215" s="6">
        <v>0</v>
      </c>
      <c r="W215" s="6">
        <v>1</v>
      </c>
      <c r="X215" s="72">
        <v>0</v>
      </c>
      <c r="Y215" s="6">
        <v>64</v>
      </c>
      <c r="Z215" s="6">
        <v>20</v>
      </c>
      <c r="AA215" s="6">
        <v>18</v>
      </c>
      <c r="AB215" s="6">
        <v>3</v>
      </c>
      <c r="AC215" s="17">
        <v>0.15</v>
      </c>
      <c r="AD215" s="50">
        <v>1.0978009259259259E-3</v>
      </c>
      <c r="AE215" s="56">
        <v>0.15</v>
      </c>
      <c r="AF215" s="55">
        <v>3</v>
      </c>
      <c r="AG215" s="8">
        <v>8</v>
      </c>
      <c r="AH215" s="8">
        <v>2</v>
      </c>
      <c r="AI215" s="8">
        <v>5</v>
      </c>
      <c r="AJ215" s="84">
        <v>0</v>
      </c>
      <c r="AK215" s="10"/>
      <c r="AL215" s="55">
        <v>7</v>
      </c>
      <c r="AM215" s="6">
        <v>1</v>
      </c>
      <c r="AN215" s="6">
        <v>9</v>
      </c>
      <c r="AO215" s="6"/>
      <c r="AP215" s="6"/>
      <c r="AQ215" s="6"/>
      <c r="AR215" s="6">
        <v>0</v>
      </c>
      <c r="AS215" s="6">
        <v>0</v>
      </c>
      <c r="AT215" s="72">
        <v>1</v>
      </c>
      <c r="AX215" s="76"/>
    </row>
    <row r="216" spans="2:50" ht="16.2" thickBot="1" x14ac:dyDescent="0.35">
      <c r="B216" s="66">
        <v>42063</v>
      </c>
      <c r="C216" s="31">
        <v>57</v>
      </c>
      <c r="D216" s="31">
        <v>19</v>
      </c>
      <c r="E216" s="31">
        <v>19</v>
      </c>
      <c r="F216" s="31">
        <v>7</v>
      </c>
      <c r="G216" s="29">
        <v>0.36842105263157893</v>
      </c>
      <c r="H216" s="58">
        <v>1.5375243664717349E-3</v>
      </c>
      <c r="I216" s="59">
        <v>0.31578947368421101</v>
      </c>
      <c r="J216" s="57">
        <v>4</v>
      </c>
      <c r="K216" s="35">
        <v>5</v>
      </c>
      <c r="L216" s="35">
        <v>5</v>
      </c>
      <c r="M216" s="35">
        <v>6</v>
      </c>
      <c r="N216" s="85">
        <v>2</v>
      </c>
      <c r="O216" s="34"/>
      <c r="P216" s="57">
        <v>9</v>
      </c>
      <c r="Q216" s="31">
        <v>2</v>
      </c>
      <c r="R216" s="31">
        <v>4</v>
      </c>
      <c r="S216" s="31"/>
      <c r="T216" s="31"/>
      <c r="U216" s="31"/>
      <c r="V216" s="31">
        <v>0</v>
      </c>
      <c r="W216" s="31">
        <v>4</v>
      </c>
      <c r="X216" s="74">
        <v>0</v>
      </c>
      <c r="Y216" s="31">
        <v>19</v>
      </c>
      <c r="Z216" s="31">
        <v>7</v>
      </c>
      <c r="AA216" s="31">
        <v>7</v>
      </c>
      <c r="AB216" s="31">
        <v>2</v>
      </c>
      <c r="AC216" s="29">
        <v>0.2857142857142857</v>
      </c>
      <c r="AD216" s="58">
        <v>6.101190476190476E-4</v>
      </c>
      <c r="AE216" s="59">
        <v>0.28571428571428598</v>
      </c>
      <c r="AF216" s="57">
        <v>0</v>
      </c>
      <c r="AG216" s="35">
        <v>2</v>
      </c>
      <c r="AH216" s="35">
        <v>1</v>
      </c>
      <c r="AI216" s="35">
        <v>1</v>
      </c>
      <c r="AJ216" s="85">
        <v>0</v>
      </c>
      <c r="AK216" s="34"/>
      <c r="AL216" s="57">
        <v>4</v>
      </c>
      <c r="AM216" s="31">
        <v>0</v>
      </c>
      <c r="AN216" s="31">
        <v>3</v>
      </c>
      <c r="AO216" s="31"/>
      <c r="AP216" s="31"/>
      <c r="AQ216" s="31"/>
      <c r="AR216" s="31">
        <v>0</v>
      </c>
      <c r="AS216" s="31">
        <v>0</v>
      </c>
      <c r="AT216" s="74">
        <v>0</v>
      </c>
      <c r="AX216" s="76"/>
    </row>
    <row r="217" spans="2:50" x14ac:dyDescent="0.3">
      <c r="B217" s="69">
        <v>42064</v>
      </c>
      <c r="C217" s="6">
        <v>39</v>
      </c>
      <c r="D217" s="53">
        <v>11</v>
      </c>
      <c r="E217" s="53">
        <v>11</v>
      </c>
      <c r="F217" s="53">
        <v>1</v>
      </c>
      <c r="G217" s="54">
        <v>9.0909090909090912E-2</v>
      </c>
      <c r="H217" s="67">
        <v>2.0528198653198652E-3</v>
      </c>
      <c r="I217" s="68">
        <v>0.27272727272727298</v>
      </c>
      <c r="J217" s="52">
        <v>4</v>
      </c>
      <c r="K217" s="73">
        <v>6</v>
      </c>
      <c r="L217" s="73">
        <v>2</v>
      </c>
      <c r="M217" s="73">
        <v>5</v>
      </c>
      <c r="N217" s="86">
        <v>0</v>
      </c>
      <c r="O217" s="26"/>
      <c r="P217" s="52">
        <v>9</v>
      </c>
      <c r="Q217" s="53">
        <v>1</v>
      </c>
      <c r="R217" s="53">
        <v>1</v>
      </c>
      <c r="S217" s="53"/>
      <c r="T217" s="53"/>
      <c r="U217" s="53"/>
      <c r="V217" s="53">
        <v>0</v>
      </c>
      <c r="W217" s="53">
        <v>0</v>
      </c>
      <c r="X217" s="71">
        <v>0</v>
      </c>
      <c r="Y217" s="53">
        <v>30</v>
      </c>
      <c r="Z217" s="53">
        <v>9</v>
      </c>
      <c r="AA217" s="53">
        <v>9</v>
      </c>
      <c r="AB217" s="53">
        <v>4</v>
      </c>
      <c r="AC217" s="54">
        <v>0.44444444444444442</v>
      </c>
      <c r="AD217" s="67">
        <v>4.6039094650205764E-4</v>
      </c>
      <c r="AE217" s="68">
        <v>0.11111111111111099</v>
      </c>
      <c r="AF217" s="52">
        <v>0</v>
      </c>
      <c r="AG217" s="73">
        <v>2</v>
      </c>
      <c r="AH217" s="73">
        <v>1</v>
      </c>
      <c r="AI217" s="73">
        <v>6</v>
      </c>
      <c r="AJ217" s="86">
        <v>0</v>
      </c>
      <c r="AK217" s="26"/>
      <c r="AL217" s="52">
        <v>0</v>
      </c>
      <c r="AM217" s="53">
        <v>4</v>
      </c>
      <c r="AN217" s="53">
        <v>4</v>
      </c>
      <c r="AO217" s="53"/>
      <c r="AP217" s="53"/>
      <c r="AQ217" s="53"/>
      <c r="AR217" s="53">
        <v>0</v>
      </c>
      <c r="AS217" s="53">
        <v>0</v>
      </c>
      <c r="AT217" s="71">
        <v>1</v>
      </c>
      <c r="AX217" s="76"/>
    </row>
    <row r="218" spans="2:50" x14ac:dyDescent="0.3">
      <c r="B218" s="69">
        <v>42065</v>
      </c>
      <c r="C218" s="6">
        <v>72</v>
      </c>
      <c r="D218" s="6">
        <v>25</v>
      </c>
      <c r="E218" s="6">
        <v>24</v>
      </c>
      <c r="F218" s="6">
        <v>3</v>
      </c>
      <c r="G218" s="17">
        <v>0.12</v>
      </c>
      <c r="H218" s="50">
        <v>8.5416666666666659E-4</v>
      </c>
      <c r="I218" s="56">
        <v>0.24</v>
      </c>
      <c r="J218" s="55">
        <v>4</v>
      </c>
      <c r="K218" s="8">
        <v>7</v>
      </c>
      <c r="L218" s="8">
        <v>3</v>
      </c>
      <c r="M218" s="8">
        <v>12</v>
      </c>
      <c r="N218" s="84">
        <v>1</v>
      </c>
      <c r="O218" s="10"/>
      <c r="P218" s="55">
        <v>17</v>
      </c>
      <c r="Q218" s="6">
        <v>0</v>
      </c>
      <c r="R218" s="6">
        <v>3</v>
      </c>
      <c r="S218" s="6"/>
      <c r="T218" s="6"/>
      <c r="U218" s="6"/>
      <c r="V218" s="6">
        <v>0</v>
      </c>
      <c r="W218" s="6">
        <v>2</v>
      </c>
      <c r="X218" s="72">
        <v>2</v>
      </c>
      <c r="Y218" s="6">
        <v>99</v>
      </c>
      <c r="Z218" s="6">
        <v>22</v>
      </c>
      <c r="AA218" s="6">
        <v>22</v>
      </c>
      <c r="AB218" s="6">
        <v>7</v>
      </c>
      <c r="AC218" s="17">
        <v>0.31818181818181818</v>
      </c>
      <c r="AD218" s="50">
        <v>3.400147306397306E-3</v>
      </c>
      <c r="AE218" s="56">
        <v>4.5454545454545497E-2</v>
      </c>
      <c r="AF218" s="55">
        <v>11</v>
      </c>
      <c r="AG218" s="8">
        <v>14</v>
      </c>
      <c r="AH218" s="8">
        <v>3</v>
      </c>
      <c r="AI218" s="8">
        <v>12</v>
      </c>
      <c r="AJ218" s="84">
        <v>0</v>
      </c>
      <c r="AK218" s="10"/>
      <c r="AL218" s="55">
        <v>11</v>
      </c>
      <c r="AM218" s="6">
        <v>4</v>
      </c>
      <c r="AN218" s="6">
        <v>5</v>
      </c>
      <c r="AO218" s="6"/>
      <c r="AP218" s="6"/>
      <c r="AQ218" s="6"/>
      <c r="AR218" s="6">
        <v>0</v>
      </c>
      <c r="AS218" s="6">
        <v>0</v>
      </c>
      <c r="AT218" s="72">
        <v>2</v>
      </c>
      <c r="AX218" s="76"/>
    </row>
    <row r="219" spans="2:50" x14ac:dyDescent="0.3">
      <c r="B219" s="69">
        <v>42066</v>
      </c>
      <c r="C219" s="6">
        <v>99</v>
      </c>
      <c r="D219" s="6">
        <v>25</v>
      </c>
      <c r="E219" s="6">
        <v>23</v>
      </c>
      <c r="F219" s="6">
        <v>7</v>
      </c>
      <c r="G219" s="17">
        <v>0.28000000000000003</v>
      </c>
      <c r="H219" s="50">
        <v>1.6717592592592593E-3</v>
      </c>
      <c r="I219" s="56">
        <v>0.24</v>
      </c>
      <c r="J219" s="55">
        <v>6</v>
      </c>
      <c r="K219" s="8">
        <v>10</v>
      </c>
      <c r="L219" s="8">
        <v>4</v>
      </c>
      <c r="M219" s="8">
        <v>8</v>
      </c>
      <c r="N219" s="84">
        <v>2</v>
      </c>
      <c r="O219" s="10"/>
      <c r="P219" s="55">
        <v>16</v>
      </c>
      <c r="Q219" s="6">
        <v>0</v>
      </c>
      <c r="R219" s="6">
        <v>4</v>
      </c>
      <c r="S219" s="6"/>
      <c r="T219" s="6"/>
      <c r="U219" s="6"/>
      <c r="V219" s="6">
        <v>0</v>
      </c>
      <c r="W219" s="6">
        <v>2</v>
      </c>
      <c r="X219" s="72">
        <v>1</v>
      </c>
      <c r="Y219" s="6">
        <v>45</v>
      </c>
      <c r="Z219" s="6">
        <v>17</v>
      </c>
      <c r="AA219" s="6">
        <v>16</v>
      </c>
      <c r="AB219" s="6">
        <v>4</v>
      </c>
      <c r="AC219" s="17">
        <v>0.23529411764705882</v>
      </c>
      <c r="AD219" s="50">
        <v>2.192946623093682E-3</v>
      </c>
      <c r="AE219" s="56">
        <v>0.23529411764705899</v>
      </c>
      <c r="AF219" s="55">
        <v>2</v>
      </c>
      <c r="AG219" s="8">
        <v>4</v>
      </c>
      <c r="AH219" s="8">
        <v>3</v>
      </c>
      <c r="AI219" s="8">
        <v>3</v>
      </c>
      <c r="AJ219" s="84">
        <v>0</v>
      </c>
      <c r="AK219" s="10"/>
      <c r="AL219" s="55">
        <v>9</v>
      </c>
      <c r="AM219" s="6">
        <v>2</v>
      </c>
      <c r="AN219" s="6">
        <v>3</v>
      </c>
      <c r="AO219" s="6"/>
      <c r="AP219" s="6"/>
      <c r="AQ219" s="6"/>
      <c r="AR219" s="6">
        <v>1</v>
      </c>
      <c r="AS219" s="6">
        <v>0</v>
      </c>
      <c r="AT219" s="72">
        <v>1</v>
      </c>
      <c r="AX219" s="76"/>
    </row>
    <row r="220" spans="2:50" x14ac:dyDescent="0.3">
      <c r="B220" s="69">
        <v>42067</v>
      </c>
      <c r="C220" s="6">
        <v>112</v>
      </c>
      <c r="D220" s="6">
        <v>24</v>
      </c>
      <c r="E220" s="6">
        <v>23</v>
      </c>
      <c r="F220" s="6">
        <v>6</v>
      </c>
      <c r="G220" s="17">
        <v>0.25</v>
      </c>
      <c r="H220" s="50">
        <v>1.8147183641975307E-3</v>
      </c>
      <c r="I220" s="56">
        <v>0.33333333333333298</v>
      </c>
      <c r="J220" s="55">
        <v>7</v>
      </c>
      <c r="K220" s="8">
        <v>8</v>
      </c>
      <c r="L220" s="8">
        <v>5</v>
      </c>
      <c r="M220" s="8">
        <v>14</v>
      </c>
      <c r="N220" s="84">
        <v>2</v>
      </c>
      <c r="O220" s="10"/>
      <c r="P220" s="55">
        <v>13</v>
      </c>
      <c r="Q220" s="6">
        <v>2</v>
      </c>
      <c r="R220" s="6">
        <v>3</v>
      </c>
      <c r="S220" s="6"/>
      <c r="T220" s="6"/>
      <c r="U220" s="6"/>
      <c r="V220" s="6">
        <v>0</v>
      </c>
      <c r="W220" s="6">
        <v>5</v>
      </c>
      <c r="X220" s="72">
        <v>0</v>
      </c>
      <c r="Y220" s="6">
        <v>123</v>
      </c>
      <c r="Z220" s="6">
        <v>30</v>
      </c>
      <c r="AA220" s="6">
        <v>28</v>
      </c>
      <c r="AB220" s="6">
        <v>9</v>
      </c>
      <c r="AC220" s="17">
        <v>0.3</v>
      </c>
      <c r="AD220" s="50">
        <v>2.6805555555555554E-3</v>
      </c>
      <c r="AE220" s="56">
        <v>3.3333333333333298E-2</v>
      </c>
      <c r="AF220" s="55">
        <v>11</v>
      </c>
      <c r="AG220" s="8">
        <v>11</v>
      </c>
      <c r="AH220" s="8">
        <v>7</v>
      </c>
      <c r="AI220" s="8">
        <v>12</v>
      </c>
      <c r="AJ220" s="84">
        <v>0</v>
      </c>
      <c r="AK220" s="10"/>
      <c r="AL220" s="55">
        <v>13</v>
      </c>
      <c r="AM220" s="6">
        <v>3</v>
      </c>
      <c r="AN220" s="6">
        <v>9</v>
      </c>
      <c r="AO220" s="6"/>
      <c r="AP220" s="6"/>
      <c r="AQ220" s="6"/>
      <c r="AR220" s="6">
        <v>1</v>
      </c>
      <c r="AS220" s="6">
        <v>0</v>
      </c>
      <c r="AT220" s="72">
        <v>2</v>
      </c>
      <c r="AX220" s="76"/>
    </row>
    <row r="221" spans="2:50" x14ac:dyDescent="0.3">
      <c r="B221" s="69">
        <v>42068</v>
      </c>
      <c r="C221" s="6">
        <v>93</v>
      </c>
      <c r="D221" s="6">
        <v>21</v>
      </c>
      <c r="E221" s="6">
        <v>21</v>
      </c>
      <c r="F221" s="6">
        <v>7</v>
      </c>
      <c r="G221" s="17">
        <v>0.33333333333333331</v>
      </c>
      <c r="H221" s="50">
        <v>2.8295855379188713E-3</v>
      </c>
      <c r="I221" s="56">
        <v>0.14285714285714299</v>
      </c>
      <c r="J221" s="55">
        <v>6</v>
      </c>
      <c r="K221" s="8">
        <v>9</v>
      </c>
      <c r="L221" s="8">
        <v>4</v>
      </c>
      <c r="M221" s="8">
        <v>9</v>
      </c>
      <c r="N221" s="84">
        <v>0</v>
      </c>
      <c r="O221" s="10"/>
      <c r="P221" s="55">
        <v>10</v>
      </c>
      <c r="Q221" s="6">
        <v>1</v>
      </c>
      <c r="R221" s="6">
        <v>6</v>
      </c>
      <c r="S221" s="6"/>
      <c r="T221" s="6"/>
      <c r="U221" s="6"/>
      <c r="V221" s="6">
        <v>0</v>
      </c>
      <c r="W221" s="6">
        <v>2</v>
      </c>
      <c r="X221" s="72">
        <v>2</v>
      </c>
      <c r="Y221" s="6">
        <v>93</v>
      </c>
      <c r="Z221" s="6">
        <v>26</v>
      </c>
      <c r="AA221" s="6">
        <v>20</v>
      </c>
      <c r="AB221" s="6">
        <v>12</v>
      </c>
      <c r="AC221" s="17">
        <v>0.46153846153846156</v>
      </c>
      <c r="AD221" s="50">
        <v>2.7110042735042734E-3</v>
      </c>
      <c r="AE221" s="56">
        <v>7.69230769230769E-2</v>
      </c>
      <c r="AF221" s="55">
        <v>7</v>
      </c>
      <c r="AG221" s="8">
        <v>9</v>
      </c>
      <c r="AH221" s="8">
        <v>6</v>
      </c>
      <c r="AI221" s="8">
        <v>9</v>
      </c>
      <c r="AJ221" s="84">
        <v>0</v>
      </c>
      <c r="AK221" s="10"/>
      <c r="AL221" s="55">
        <v>9</v>
      </c>
      <c r="AM221" s="6">
        <v>5</v>
      </c>
      <c r="AN221" s="6">
        <v>3</v>
      </c>
      <c r="AO221" s="6"/>
      <c r="AP221" s="6"/>
      <c r="AQ221" s="6"/>
      <c r="AR221" s="6">
        <v>0</v>
      </c>
      <c r="AS221" s="6">
        <v>0</v>
      </c>
      <c r="AT221" s="72">
        <v>3</v>
      </c>
      <c r="AX221" s="76"/>
    </row>
    <row r="222" spans="2:50" ht="16.2" thickBot="1" x14ac:dyDescent="0.35">
      <c r="B222" s="70">
        <v>42069</v>
      </c>
      <c r="C222" s="6">
        <v>89</v>
      </c>
      <c r="D222" s="6">
        <v>18</v>
      </c>
      <c r="E222" s="6">
        <v>18</v>
      </c>
      <c r="F222" s="6">
        <v>4</v>
      </c>
      <c r="G222" s="17">
        <v>0.22222222222222221</v>
      </c>
      <c r="H222" s="50">
        <v>2.7391975308641973E-3</v>
      </c>
      <c r="I222" s="56">
        <v>0.11111111111111099</v>
      </c>
      <c r="J222" s="55">
        <v>6</v>
      </c>
      <c r="K222" s="8">
        <v>8</v>
      </c>
      <c r="L222" s="8">
        <v>5</v>
      </c>
      <c r="M222" s="8">
        <v>8</v>
      </c>
      <c r="N222" s="84">
        <v>1</v>
      </c>
      <c r="O222" s="10"/>
      <c r="P222" s="55">
        <v>14</v>
      </c>
      <c r="Q222" s="6">
        <v>0</v>
      </c>
      <c r="R222" s="6">
        <v>3</v>
      </c>
      <c r="S222" s="6"/>
      <c r="T222" s="6"/>
      <c r="U222" s="6"/>
      <c r="V222" s="6">
        <v>0</v>
      </c>
      <c r="W222" s="6">
        <v>1</v>
      </c>
      <c r="X222" s="72">
        <v>0</v>
      </c>
      <c r="Y222" s="6">
        <v>32</v>
      </c>
      <c r="Z222" s="6">
        <v>8</v>
      </c>
      <c r="AA222" s="6">
        <v>7</v>
      </c>
      <c r="AB222" s="6">
        <v>4</v>
      </c>
      <c r="AC222" s="17">
        <v>0.5</v>
      </c>
      <c r="AD222" s="50">
        <v>6.0517939814814818E-3</v>
      </c>
      <c r="AE222" s="56">
        <v>0</v>
      </c>
      <c r="AF222" s="55">
        <v>1</v>
      </c>
      <c r="AG222" s="8">
        <v>1</v>
      </c>
      <c r="AH222" s="8">
        <v>2</v>
      </c>
      <c r="AI222" s="8">
        <v>0</v>
      </c>
      <c r="AJ222" s="84">
        <v>0</v>
      </c>
      <c r="AK222" s="10"/>
      <c r="AL222" s="55">
        <v>3</v>
      </c>
      <c r="AM222" s="6">
        <v>0</v>
      </c>
      <c r="AN222" s="6">
        <v>3</v>
      </c>
      <c r="AO222" s="6"/>
      <c r="AP222" s="6"/>
      <c r="AQ222" s="6"/>
      <c r="AR222" s="6">
        <v>0</v>
      </c>
      <c r="AS222" s="6">
        <v>0</v>
      </c>
      <c r="AT222" s="72">
        <v>1</v>
      </c>
      <c r="AX222" s="76"/>
    </row>
    <row r="223" spans="2:50" ht="16.2" thickBot="1" x14ac:dyDescent="0.35">
      <c r="B223" s="66">
        <v>42070</v>
      </c>
      <c r="C223" s="31">
        <v>38</v>
      </c>
      <c r="D223" s="31">
        <v>13</v>
      </c>
      <c r="E223" s="31">
        <v>10</v>
      </c>
      <c r="F223" s="31">
        <v>5</v>
      </c>
      <c r="G223" s="29">
        <v>0.38461538461538464</v>
      </c>
      <c r="H223" s="58">
        <v>1.3425925925925925E-3</v>
      </c>
      <c r="I223" s="59">
        <v>0.30769230769230799</v>
      </c>
      <c r="J223" s="57">
        <v>4</v>
      </c>
      <c r="K223" s="35">
        <v>4</v>
      </c>
      <c r="L223" s="35">
        <v>2</v>
      </c>
      <c r="M223" s="35">
        <v>4</v>
      </c>
      <c r="N223" s="85">
        <v>2</v>
      </c>
      <c r="O223" s="34"/>
      <c r="P223" s="57">
        <v>8</v>
      </c>
      <c r="Q223" s="31">
        <v>0</v>
      </c>
      <c r="R223" s="31">
        <v>2</v>
      </c>
      <c r="S223" s="31"/>
      <c r="T223" s="31"/>
      <c r="U223" s="31"/>
      <c r="V223" s="31">
        <v>0</v>
      </c>
      <c r="W223" s="31">
        <v>0</v>
      </c>
      <c r="X223" s="74">
        <v>0</v>
      </c>
      <c r="Y223" s="31">
        <v>0</v>
      </c>
      <c r="Z223" s="31">
        <v>0</v>
      </c>
      <c r="AA223" s="31">
        <v>0</v>
      </c>
      <c r="AB223" s="31">
        <v>0</v>
      </c>
      <c r="AC223" s="29">
        <v>0</v>
      </c>
      <c r="AD223" s="58">
        <v>0</v>
      </c>
      <c r="AE223" s="59">
        <v>0</v>
      </c>
      <c r="AF223" s="57">
        <v>0</v>
      </c>
      <c r="AG223" s="35">
        <v>0</v>
      </c>
      <c r="AH223" s="35">
        <v>0</v>
      </c>
      <c r="AI223" s="35">
        <v>0</v>
      </c>
      <c r="AJ223" s="85">
        <v>0</v>
      </c>
      <c r="AK223" s="34"/>
      <c r="AL223" s="57">
        <v>0</v>
      </c>
      <c r="AM223" s="31">
        <v>0</v>
      </c>
      <c r="AN223" s="31">
        <v>0</v>
      </c>
      <c r="AO223" s="31"/>
      <c r="AP223" s="31"/>
      <c r="AQ223" s="31"/>
      <c r="AR223" s="31">
        <v>0</v>
      </c>
      <c r="AS223" s="31">
        <v>0</v>
      </c>
      <c r="AT223" s="74">
        <v>0</v>
      </c>
      <c r="AX223" s="76"/>
    </row>
    <row r="224" spans="2:50" x14ac:dyDescent="0.3">
      <c r="B224" s="69">
        <v>42071</v>
      </c>
      <c r="C224" s="53">
        <v>19</v>
      </c>
      <c r="D224" s="53">
        <v>6</v>
      </c>
      <c r="E224" s="53">
        <v>6</v>
      </c>
      <c r="F224" s="53">
        <v>0</v>
      </c>
      <c r="G224" s="54">
        <v>0</v>
      </c>
      <c r="H224" s="67">
        <v>1.0127314814814814E-3</v>
      </c>
      <c r="I224" s="68">
        <v>0.16666666666666699</v>
      </c>
      <c r="J224" s="52">
        <v>1</v>
      </c>
      <c r="K224" s="73">
        <v>2</v>
      </c>
      <c r="L224" s="73">
        <v>2</v>
      </c>
      <c r="M224" s="73">
        <v>2</v>
      </c>
      <c r="N224" s="86">
        <v>0</v>
      </c>
      <c r="O224" s="26"/>
      <c r="P224" s="52">
        <v>5</v>
      </c>
      <c r="Q224" s="53">
        <v>0</v>
      </c>
      <c r="R224" s="53">
        <v>1</v>
      </c>
      <c r="S224" s="53"/>
      <c r="T224" s="53"/>
      <c r="U224" s="53"/>
      <c r="V224" s="53">
        <v>0</v>
      </c>
      <c r="W224" s="53">
        <v>0</v>
      </c>
      <c r="X224" s="71">
        <v>0</v>
      </c>
      <c r="Y224" s="53">
        <v>0</v>
      </c>
      <c r="Z224" s="53">
        <v>0</v>
      </c>
      <c r="AA224" s="53">
        <v>0</v>
      </c>
      <c r="AB224" s="53">
        <v>0</v>
      </c>
      <c r="AC224" s="54">
        <v>0</v>
      </c>
      <c r="AD224" s="67">
        <v>0</v>
      </c>
      <c r="AE224" s="68">
        <v>0</v>
      </c>
      <c r="AF224" s="52">
        <v>0</v>
      </c>
      <c r="AG224" s="73">
        <v>0</v>
      </c>
      <c r="AH224" s="73">
        <v>0</v>
      </c>
      <c r="AI224" s="73">
        <v>0</v>
      </c>
      <c r="AJ224" s="86">
        <v>0</v>
      </c>
      <c r="AK224" s="26"/>
      <c r="AL224" s="52">
        <v>0</v>
      </c>
      <c r="AM224" s="53">
        <v>0</v>
      </c>
      <c r="AN224" s="53">
        <v>0</v>
      </c>
      <c r="AO224" s="53"/>
      <c r="AP224" s="53"/>
      <c r="AQ224" s="53"/>
      <c r="AR224" s="53">
        <v>0</v>
      </c>
      <c r="AS224" s="53">
        <v>0</v>
      </c>
      <c r="AT224" s="71">
        <v>0</v>
      </c>
      <c r="AX224" s="76"/>
    </row>
    <row r="225" spans="2:50" x14ac:dyDescent="0.3">
      <c r="B225" s="69">
        <v>42072</v>
      </c>
      <c r="C225" s="6">
        <v>85</v>
      </c>
      <c r="D225" s="6">
        <v>24</v>
      </c>
      <c r="E225" s="6">
        <v>22</v>
      </c>
      <c r="F225" s="6">
        <v>10</v>
      </c>
      <c r="G225" s="17">
        <v>0.41666666666666669</v>
      </c>
      <c r="H225" s="50">
        <v>1.5769675925925927E-3</v>
      </c>
      <c r="I225" s="56">
        <v>0.375</v>
      </c>
      <c r="J225" s="55">
        <v>6</v>
      </c>
      <c r="K225" s="8">
        <v>5</v>
      </c>
      <c r="L225" s="8">
        <v>5</v>
      </c>
      <c r="M225" s="8">
        <v>10</v>
      </c>
      <c r="N225" s="84">
        <v>0</v>
      </c>
      <c r="O225" s="10"/>
      <c r="P225" s="55">
        <v>15</v>
      </c>
      <c r="Q225" s="6">
        <v>0</v>
      </c>
      <c r="R225" s="6">
        <v>4</v>
      </c>
      <c r="S225" s="6"/>
      <c r="T225" s="6"/>
      <c r="U225" s="6"/>
      <c r="V225" s="6">
        <v>0</v>
      </c>
      <c r="W225" s="6">
        <v>2</v>
      </c>
      <c r="X225" s="72">
        <v>1</v>
      </c>
      <c r="Y225" s="6">
        <v>0</v>
      </c>
      <c r="Z225" s="6">
        <v>0</v>
      </c>
      <c r="AA225" s="6">
        <v>0</v>
      </c>
      <c r="AB225" s="6">
        <v>0</v>
      </c>
      <c r="AC225" s="17">
        <v>0</v>
      </c>
      <c r="AD225" s="50">
        <v>0</v>
      </c>
      <c r="AE225" s="56">
        <v>0</v>
      </c>
      <c r="AF225" s="55">
        <v>0</v>
      </c>
      <c r="AG225" s="8">
        <v>0</v>
      </c>
      <c r="AH225" s="8">
        <v>0</v>
      </c>
      <c r="AI225" s="8">
        <v>0</v>
      </c>
      <c r="AJ225" s="84">
        <v>0</v>
      </c>
      <c r="AK225" s="10"/>
      <c r="AL225" s="55">
        <v>0</v>
      </c>
      <c r="AM225" s="6">
        <v>0</v>
      </c>
      <c r="AN225" s="6">
        <v>0</v>
      </c>
      <c r="AO225" s="6"/>
      <c r="AP225" s="6"/>
      <c r="AQ225" s="6"/>
      <c r="AR225" s="6">
        <v>0</v>
      </c>
      <c r="AS225" s="6">
        <v>0</v>
      </c>
      <c r="AT225" s="72">
        <v>0</v>
      </c>
      <c r="AX225" s="76"/>
    </row>
    <row r="226" spans="2:50" x14ac:dyDescent="0.3">
      <c r="B226" s="69">
        <v>42073</v>
      </c>
      <c r="C226" s="6">
        <v>86</v>
      </c>
      <c r="D226" s="6">
        <v>26</v>
      </c>
      <c r="E226" s="6">
        <v>24</v>
      </c>
      <c r="F226" s="6">
        <v>10</v>
      </c>
      <c r="G226" s="17">
        <v>0.38461538461538464</v>
      </c>
      <c r="H226" s="50">
        <v>2.257389601139601E-3</v>
      </c>
      <c r="I226" s="56">
        <v>0.38461538461538503</v>
      </c>
      <c r="J226" s="55">
        <v>3</v>
      </c>
      <c r="K226" s="8">
        <v>10</v>
      </c>
      <c r="L226" s="8">
        <v>5</v>
      </c>
      <c r="M226" s="8">
        <v>6</v>
      </c>
      <c r="N226" s="84">
        <v>2</v>
      </c>
      <c r="O226" s="10"/>
      <c r="P226" s="55">
        <v>18</v>
      </c>
      <c r="Q226" s="6">
        <v>1</v>
      </c>
      <c r="R226" s="6">
        <v>3</v>
      </c>
      <c r="S226" s="6"/>
      <c r="T226" s="6"/>
      <c r="U226" s="6"/>
      <c r="V226" s="6">
        <v>0</v>
      </c>
      <c r="W226" s="6">
        <v>1</v>
      </c>
      <c r="X226" s="72">
        <v>1</v>
      </c>
      <c r="Y226" s="6">
        <v>0</v>
      </c>
      <c r="Z226" s="6">
        <v>0</v>
      </c>
      <c r="AA226" s="6">
        <v>0</v>
      </c>
      <c r="AB226" s="6">
        <v>0</v>
      </c>
      <c r="AC226" s="17">
        <v>0</v>
      </c>
      <c r="AD226" s="50">
        <v>0</v>
      </c>
      <c r="AE226" s="56">
        <v>0</v>
      </c>
      <c r="AF226" s="55">
        <v>0</v>
      </c>
      <c r="AG226" s="8">
        <v>0</v>
      </c>
      <c r="AH226" s="8">
        <v>0</v>
      </c>
      <c r="AI226" s="8">
        <v>0</v>
      </c>
      <c r="AJ226" s="84">
        <v>0</v>
      </c>
      <c r="AK226" s="10"/>
      <c r="AL226" s="55">
        <v>0</v>
      </c>
      <c r="AM226" s="6">
        <v>0</v>
      </c>
      <c r="AN226" s="6">
        <v>0</v>
      </c>
      <c r="AO226" s="6"/>
      <c r="AP226" s="6"/>
      <c r="AQ226" s="6"/>
      <c r="AR226" s="6">
        <v>0</v>
      </c>
      <c r="AS226" s="6">
        <v>0</v>
      </c>
      <c r="AT226" s="72">
        <v>0</v>
      </c>
      <c r="AX226" s="76"/>
    </row>
    <row r="227" spans="2:50" x14ac:dyDescent="0.3">
      <c r="B227" s="69">
        <v>42074</v>
      </c>
      <c r="C227" s="6">
        <v>74</v>
      </c>
      <c r="D227" s="6">
        <v>21</v>
      </c>
      <c r="E227" s="6">
        <v>21</v>
      </c>
      <c r="F227" s="6">
        <v>5</v>
      </c>
      <c r="G227" s="17">
        <v>0.23809523809523808</v>
      </c>
      <c r="H227" s="50">
        <v>1.6038359788359789E-3</v>
      </c>
      <c r="I227" s="56">
        <v>0.14285714285714299</v>
      </c>
      <c r="J227" s="55">
        <v>7</v>
      </c>
      <c r="K227" s="8">
        <v>7</v>
      </c>
      <c r="L227" s="8">
        <v>2</v>
      </c>
      <c r="M227" s="8">
        <v>13</v>
      </c>
      <c r="N227" s="84">
        <v>2</v>
      </c>
      <c r="O227" s="10"/>
      <c r="P227" s="55">
        <v>13</v>
      </c>
      <c r="Q227" s="6">
        <v>1</v>
      </c>
      <c r="R227" s="6">
        <v>4</v>
      </c>
      <c r="S227" s="6"/>
      <c r="T227" s="6"/>
      <c r="U227" s="6"/>
      <c r="V227" s="6">
        <v>0</v>
      </c>
      <c r="W227" s="6">
        <v>3</v>
      </c>
      <c r="X227" s="72">
        <v>0</v>
      </c>
      <c r="Y227" s="6">
        <v>0</v>
      </c>
      <c r="Z227" s="6">
        <v>0</v>
      </c>
      <c r="AA227" s="6">
        <v>0</v>
      </c>
      <c r="AB227" s="6">
        <v>0</v>
      </c>
      <c r="AC227" s="17">
        <v>0</v>
      </c>
      <c r="AD227" s="50">
        <v>0</v>
      </c>
      <c r="AE227" s="56">
        <v>0</v>
      </c>
      <c r="AF227" s="55">
        <v>0</v>
      </c>
      <c r="AG227" s="8">
        <v>0</v>
      </c>
      <c r="AH227" s="8">
        <v>0</v>
      </c>
      <c r="AI227" s="8">
        <v>0</v>
      </c>
      <c r="AJ227" s="84">
        <v>0</v>
      </c>
      <c r="AK227" s="10"/>
      <c r="AL227" s="55">
        <v>0</v>
      </c>
      <c r="AM227" s="6">
        <v>0</v>
      </c>
      <c r="AN227" s="6">
        <v>0</v>
      </c>
      <c r="AO227" s="6"/>
      <c r="AP227" s="6"/>
      <c r="AQ227" s="6"/>
      <c r="AR227" s="6">
        <v>0</v>
      </c>
      <c r="AS227" s="6">
        <v>0</v>
      </c>
      <c r="AT227" s="72">
        <v>0</v>
      </c>
      <c r="AX227" s="76"/>
    </row>
    <row r="228" spans="2:50" x14ac:dyDescent="0.3">
      <c r="B228" s="69">
        <v>42075</v>
      </c>
      <c r="C228" s="6">
        <v>96</v>
      </c>
      <c r="D228" s="6">
        <v>23</v>
      </c>
      <c r="E228" s="6">
        <v>23</v>
      </c>
      <c r="F228" s="6">
        <v>6</v>
      </c>
      <c r="G228" s="17">
        <v>0.2608695652173913</v>
      </c>
      <c r="H228" s="50">
        <v>1.8468196457326891E-3</v>
      </c>
      <c r="I228" s="56">
        <v>0.173913043478261</v>
      </c>
      <c r="J228" s="55">
        <v>6</v>
      </c>
      <c r="K228" s="8">
        <v>10</v>
      </c>
      <c r="L228" s="8">
        <v>6</v>
      </c>
      <c r="M228" s="8">
        <v>10</v>
      </c>
      <c r="N228" s="84">
        <v>3</v>
      </c>
      <c r="O228" s="10"/>
      <c r="P228" s="55">
        <v>18</v>
      </c>
      <c r="Q228" s="6">
        <v>0</v>
      </c>
      <c r="R228" s="6">
        <v>3</v>
      </c>
      <c r="S228" s="6"/>
      <c r="T228" s="6"/>
      <c r="U228" s="6"/>
      <c r="V228" s="6">
        <v>0</v>
      </c>
      <c r="W228" s="6">
        <v>1</v>
      </c>
      <c r="X228" s="72">
        <v>1</v>
      </c>
      <c r="Y228" s="6">
        <v>0</v>
      </c>
      <c r="Z228" s="6">
        <v>0</v>
      </c>
      <c r="AA228" s="6">
        <v>0</v>
      </c>
      <c r="AB228" s="6">
        <v>0</v>
      </c>
      <c r="AC228" s="17">
        <v>0</v>
      </c>
      <c r="AD228" s="50">
        <v>0</v>
      </c>
      <c r="AE228" s="56">
        <v>0</v>
      </c>
      <c r="AF228" s="55">
        <v>0</v>
      </c>
      <c r="AG228" s="8">
        <v>0</v>
      </c>
      <c r="AH228" s="8">
        <v>0</v>
      </c>
      <c r="AI228" s="8">
        <v>0</v>
      </c>
      <c r="AJ228" s="84">
        <v>0</v>
      </c>
      <c r="AK228" s="10"/>
      <c r="AL228" s="55">
        <v>0</v>
      </c>
      <c r="AM228" s="6">
        <v>0</v>
      </c>
      <c r="AN228" s="6">
        <v>0</v>
      </c>
      <c r="AO228" s="6"/>
      <c r="AP228" s="6"/>
      <c r="AQ228" s="6"/>
      <c r="AR228" s="6">
        <v>0</v>
      </c>
      <c r="AS228" s="6">
        <v>0</v>
      </c>
      <c r="AT228" s="72">
        <v>0</v>
      </c>
      <c r="AX228" s="76"/>
    </row>
    <row r="229" spans="2:50" ht="16.2" thickBot="1" x14ac:dyDescent="0.35">
      <c r="B229" s="70">
        <v>42076</v>
      </c>
      <c r="C229" s="6">
        <v>81</v>
      </c>
      <c r="D229" s="6">
        <v>22</v>
      </c>
      <c r="E229" s="6">
        <v>20</v>
      </c>
      <c r="F229" s="6">
        <v>9</v>
      </c>
      <c r="G229" s="17">
        <v>0.40909090909090912</v>
      </c>
      <c r="H229" s="50">
        <v>2.5247264309764309E-3</v>
      </c>
      <c r="I229" s="56">
        <v>0.31818181818181801</v>
      </c>
      <c r="J229" s="55">
        <v>8</v>
      </c>
      <c r="K229" s="8">
        <v>7</v>
      </c>
      <c r="L229" s="8">
        <v>2</v>
      </c>
      <c r="M229" s="8">
        <v>5</v>
      </c>
      <c r="N229" s="84">
        <v>1</v>
      </c>
      <c r="O229" s="10"/>
      <c r="P229" s="55">
        <v>13</v>
      </c>
      <c r="Q229" s="6">
        <v>1</v>
      </c>
      <c r="R229" s="6">
        <v>4</v>
      </c>
      <c r="S229" s="6"/>
      <c r="T229" s="6"/>
      <c r="U229" s="6"/>
      <c r="V229" s="6">
        <v>0</v>
      </c>
      <c r="W229" s="6">
        <v>2</v>
      </c>
      <c r="X229" s="72">
        <v>0</v>
      </c>
      <c r="Y229" s="6">
        <v>0</v>
      </c>
      <c r="Z229" s="6">
        <v>0</v>
      </c>
      <c r="AA229" s="6">
        <v>0</v>
      </c>
      <c r="AB229" s="6">
        <v>0</v>
      </c>
      <c r="AC229" s="17">
        <v>0</v>
      </c>
      <c r="AD229" s="50">
        <v>0</v>
      </c>
      <c r="AE229" s="56">
        <v>0</v>
      </c>
      <c r="AF229" s="55">
        <v>0</v>
      </c>
      <c r="AG229" s="8">
        <v>0</v>
      </c>
      <c r="AH229" s="8">
        <v>0</v>
      </c>
      <c r="AI229" s="8">
        <v>0</v>
      </c>
      <c r="AJ229" s="84">
        <v>0</v>
      </c>
      <c r="AK229" s="10"/>
      <c r="AL229" s="55">
        <v>0</v>
      </c>
      <c r="AM229" s="6">
        <v>0</v>
      </c>
      <c r="AN229" s="6">
        <v>0</v>
      </c>
      <c r="AO229" s="6"/>
      <c r="AP229" s="6"/>
      <c r="AQ229" s="6"/>
      <c r="AR229" s="6">
        <v>0</v>
      </c>
      <c r="AS229" s="6">
        <v>0</v>
      </c>
      <c r="AT229" s="72">
        <v>0</v>
      </c>
      <c r="AX229" s="76"/>
    </row>
    <row r="230" spans="2:50" ht="16.2" thickBot="1" x14ac:dyDescent="0.35">
      <c r="B230" s="66">
        <v>42077</v>
      </c>
      <c r="C230" s="31">
        <v>28</v>
      </c>
      <c r="D230" s="31">
        <v>8</v>
      </c>
      <c r="E230" s="31">
        <v>8</v>
      </c>
      <c r="F230" s="31">
        <v>2</v>
      </c>
      <c r="G230" s="29">
        <v>0.25</v>
      </c>
      <c r="H230" s="58">
        <v>7.407407407407407E-4</v>
      </c>
      <c r="I230" s="59">
        <v>0</v>
      </c>
      <c r="J230" s="57">
        <v>0</v>
      </c>
      <c r="K230" s="35">
        <v>5</v>
      </c>
      <c r="L230" s="35">
        <v>3</v>
      </c>
      <c r="M230" s="35">
        <v>5</v>
      </c>
      <c r="N230" s="85">
        <v>0</v>
      </c>
      <c r="O230" s="34"/>
      <c r="P230" s="57">
        <v>5</v>
      </c>
      <c r="Q230" s="31">
        <v>1</v>
      </c>
      <c r="R230" s="31">
        <v>1</v>
      </c>
      <c r="S230" s="31"/>
      <c r="T230" s="31"/>
      <c r="U230" s="31"/>
      <c r="V230" s="31">
        <v>0</v>
      </c>
      <c r="W230" s="31">
        <v>1</v>
      </c>
      <c r="X230" s="74">
        <v>0</v>
      </c>
      <c r="Y230" s="31">
        <v>0</v>
      </c>
      <c r="Z230" s="31">
        <v>0</v>
      </c>
      <c r="AA230" s="31">
        <v>0</v>
      </c>
      <c r="AB230" s="31">
        <v>0</v>
      </c>
      <c r="AC230" s="29">
        <v>0</v>
      </c>
      <c r="AD230" s="58">
        <v>0</v>
      </c>
      <c r="AE230" s="59">
        <v>0</v>
      </c>
      <c r="AF230" s="57">
        <v>0</v>
      </c>
      <c r="AG230" s="35">
        <v>0</v>
      </c>
      <c r="AH230" s="35">
        <v>0</v>
      </c>
      <c r="AI230" s="35">
        <v>0</v>
      </c>
      <c r="AJ230" s="85">
        <v>0</v>
      </c>
      <c r="AK230" s="34"/>
      <c r="AL230" s="57">
        <v>0</v>
      </c>
      <c r="AM230" s="31">
        <v>0</v>
      </c>
      <c r="AN230" s="31">
        <v>0</v>
      </c>
      <c r="AO230" s="31"/>
      <c r="AP230" s="31"/>
      <c r="AQ230" s="31"/>
      <c r="AR230" s="31">
        <v>0</v>
      </c>
      <c r="AS230" s="31">
        <v>0</v>
      </c>
      <c r="AT230" s="74">
        <v>0</v>
      </c>
      <c r="AX230" s="76"/>
    </row>
    <row r="231" spans="2:50" x14ac:dyDescent="0.3">
      <c r="B231" s="69">
        <v>42078</v>
      </c>
      <c r="C231" s="53">
        <v>25</v>
      </c>
      <c r="D231" s="53">
        <v>11</v>
      </c>
      <c r="E231" s="53">
        <v>11</v>
      </c>
      <c r="F231" s="53">
        <v>2</v>
      </c>
      <c r="G231" s="54">
        <v>0.18181818181818182</v>
      </c>
      <c r="H231" s="67">
        <v>6.3973063973063969E-4</v>
      </c>
      <c r="I231" s="68">
        <v>0.27272727272727298</v>
      </c>
      <c r="J231" s="52">
        <v>5</v>
      </c>
      <c r="K231" s="73">
        <v>3</v>
      </c>
      <c r="L231" s="73">
        <v>0</v>
      </c>
      <c r="M231" s="73">
        <v>3</v>
      </c>
      <c r="N231" s="86">
        <v>0</v>
      </c>
      <c r="O231" s="26"/>
      <c r="P231" s="52">
        <v>4</v>
      </c>
      <c r="Q231" s="53">
        <v>2</v>
      </c>
      <c r="R231" s="53">
        <v>4</v>
      </c>
      <c r="S231" s="53"/>
      <c r="T231" s="53"/>
      <c r="U231" s="53"/>
      <c r="V231" s="53">
        <v>0</v>
      </c>
      <c r="W231" s="53">
        <v>1</v>
      </c>
      <c r="X231" s="71">
        <v>0</v>
      </c>
      <c r="Y231" s="53">
        <v>0</v>
      </c>
      <c r="Z231" s="53">
        <v>0</v>
      </c>
      <c r="AA231" s="53">
        <v>0</v>
      </c>
      <c r="AB231" s="53">
        <v>0</v>
      </c>
      <c r="AC231" s="54">
        <v>0</v>
      </c>
      <c r="AD231" s="67">
        <v>0</v>
      </c>
      <c r="AE231" s="68">
        <v>0</v>
      </c>
      <c r="AF231" s="52">
        <v>0</v>
      </c>
      <c r="AG231" s="73">
        <v>0</v>
      </c>
      <c r="AH231" s="73">
        <v>0</v>
      </c>
      <c r="AI231" s="73">
        <v>0</v>
      </c>
      <c r="AJ231" s="86">
        <v>0</v>
      </c>
      <c r="AK231" s="26"/>
      <c r="AL231" s="52">
        <v>0</v>
      </c>
      <c r="AM231" s="53">
        <v>0</v>
      </c>
      <c r="AN231" s="53">
        <v>0</v>
      </c>
      <c r="AO231" s="53"/>
      <c r="AP231" s="53"/>
      <c r="AQ231" s="53"/>
      <c r="AR231" s="53">
        <v>0</v>
      </c>
      <c r="AS231" s="53">
        <v>0</v>
      </c>
      <c r="AT231" s="71">
        <v>0</v>
      </c>
      <c r="AX231" s="76"/>
    </row>
    <row r="232" spans="2:50" x14ac:dyDescent="0.3">
      <c r="B232" s="69">
        <v>42079</v>
      </c>
      <c r="C232" s="6">
        <v>144</v>
      </c>
      <c r="D232" s="6">
        <v>29</v>
      </c>
      <c r="E232" s="6">
        <v>28</v>
      </c>
      <c r="F232" s="6">
        <v>8</v>
      </c>
      <c r="G232" s="17">
        <v>0.27586206896551724</v>
      </c>
      <c r="H232" s="50">
        <v>2.8208812260536397E-3</v>
      </c>
      <c r="I232" s="56">
        <v>0.17241379310344801</v>
      </c>
      <c r="J232" s="55">
        <v>6</v>
      </c>
      <c r="K232" s="8">
        <v>9</v>
      </c>
      <c r="L232" s="8">
        <v>11</v>
      </c>
      <c r="M232" s="8">
        <v>9</v>
      </c>
      <c r="N232" s="84">
        <v>0</v>
      </c>
      <c r="O232" s="10"/>
      <c r="P232" s="55">
        <v>17</v>
      </c>
      <c r="Q232" s="6">
        <v>-2</v>
      </c>
      <c r="R232" s="6">
        <v>9</v>
      </c>
      <c r="S232" s="6"/>
      <c r="T232" s="6"/>
      <c r="U232" s="6"/>
      <c r="V232" s="6">
        <v>0</v>
      </c>
      <c r="W232" s="6">
        <v>3</v>
      </c>
      <c r="X232" s="72">
        <v>1</v>
      </c>
      <c r="Y232" s="6">
        <v>0</v>
      </c>
      <c r="Z232" s="6">
        <v>0</v>
      </c>
      <c r="AA232" s="6">
        <v>0</v>
      </c>
      <c r="AB232" s="6">
        <v>0</v>
      </c>
      <c r="AC232" s="17">
        <v>0</v>
      </c>
      <c r="AD232" s="50">
        <v>0</v>
      </c>
      <c r="AE232" s="56">
        <v>0</v>
      </c>
      <c r="AF232" s="55">
        <v>0</v>
      </c>
      <c r="AG232" s="8">
        <v>0</v>
      </c>
      <c r="AH232" s="8">
        <v>0</v>
      </c>
      <c r="AI232" s="8">
        <v>0</v>
      </c>
      <c r="AJ232" s="84">
        <v>0</v>
      </c>
      <c r="AK232" s="10"/>
      <c r="AL232" s="55">
        <v>0</v>
      </c>
      <c r="AM232" s="6">
        <v>0</v>
      </c>
      <c r="AN232" s="6">
        <v>0</v>
      </c>
      <c r="AO232" s="6"/>
      <c r="AP232" s="6"/>
      <c r="AQ232" s="6"/>
      <c r="AR232" s="6">
        <v>0</v>
      </c>
      <c r="AS232" s="6">
        <v>0</v>
      </c>
      <c r="AT232" s="72">
        <v>0</v>
      </c>
      <c r="AX232" s="76"/>
    </row>
    <row r="233" spans="2:50" x14ac:dyDescent="0.3">
      <c r="B233" s="69">
        <v>42080</v>
      </c>
      <c r="C233" s="6">
        <v>51</v>
      </c>
      <c r="D233" s="6">
        <v>21</v>
      </c>
      <c r="E233" s="6">
        <v>19</v>
      </c>
      <c r="F233" s="6">
        <v>9</v>
      </c>
      <c r="G233" s="17">
        <v>0.42857142857142855</v>
      </c>
      <c r="H233" s="50">
        <v>5.0870811287477948E-4</v>
      </c>
      <c r="I233" s="56">
        <v>0.33333333333333298</v>
      </c>
      <c r="J233" s="55">
        <v>5</v>
      </c>
      <c r="K233" s="8">
        <v>5</v>
      </c>
      <c r="L233" s="8">
        <v>3</v>
      </c>
      <c r="M233" s="8">
        <v>3</v>
      </c>
      <c r="N233" s="84">
        <v>3</v>
      </c>
      <c r="O233" s="10"/>
      <c r="P233" s="55">
        <v>12</v>
      </c>
      <c r="Q233" s="6">
        <v>2</v>
      </c>
      <c r="R233" s="6">
        <v>3</v>
      </c>
      <c r="S233" s="6"/>
      <c r="T233" s="6"/>
      <c r="U233" s="6"/>
      <c r="V233" s="6">
        <v>0</v>
      </c>
      <c r="W233" s="6">
        <v>2</v>
      </c>
      <c r="X233" s="72">
        <v>0</v>
      </c>
      <c r="Y233" s="6">
        <v>0</v>
      </c>
      <c r="Z233" s="6">
        <v>0</v>
      </c>
      <c r="AA233" s="6">
        <v>0</v>
      </c>
      <c r="AB233" s="6">
        <v>0</v>
      </c>
      <c r="AC233" s="17">
        <v>0</v>
      </c>
      <c r="AD233" s="50">
        <v>0</v>
      </c>
      <c r="AE233" s="56">
        <v>0</v>
      </c>
      <c r="AF233" s="55">
        <v>0</v>
      </c>
      <c r="AG233" s="8">
        <v>0</v>
      </c>
      <c r="AH233" s="8">
        <v>0</v>
      </c>
      <c r="AI233" s="8">
        <v>0</v>
      </c>
      <c r="AJ233" s="84">
        <v>0</v>
      </c>
      <c r="AK233" s="10"/>
      <c r="AL233" s="55">
        <v>0</v>
      </c>
      <c r="AM233" s="6">
        <v>0</v>
      </c>
      <c r="AN233" s="6">
        <v>0</v>
      </c>
      <c r="AO233" s="6"/>
      <c r="AP233" s="6"/>
      <c r="AQ233" s="6"/>
      <c r="AR233" s="6">
        <v>0</v>
      </c>
      <c r="AS233" s="6">
        <v>0</v>
      </c>
      <c r="AT233" s="72">
        <v>0</v>
      </c>
      <c r="AX233" s="76"/>
    </row>
    <row r="234" spans="2:50" x14ac:dyDescent="0.3">
      <c r="B234" s="69">
        <v>42081</v>
      </c>
      <c r="C234" s="6">
        <v>109</v>
      </c>
      <c r="D234" s="6">
        <v>34</v>
      </c>
      <c r="E234" s="6">
        <v>32</v>
      </c>
      <c r="F234" s="6">
        <v>12</v>
      </c>
      <c r="G234" s="17">
        <v>0.35294117647058826</v>
      </c>
      <c r="H234" s="50">
        <v>2.6375272331154685E-3</v>
      </c>
      <c r="I234" s="56">
        <v>0.23529411764705899</v>
      </c>
      <c r="J234" s="55">
        <v>6</v>
      </c>
      <c r="K234" s="8">
        <v>14</v>
      </c>
      <c r="L234" s="8">
        <v>8</v>
      </c>
      <c r="M234" s="8">
        <v>10</v>
      </c>
      <c r="N234" s="84">
        <v>1</v>
      </c>
      <c r="O234" s="10"/>
      <c r="P234" s="55">
        <v>21</v>
      </c>
      <c r="Q234" s="6">
        <v>0</v>
      </c>
      <c r="R234" s="6">
        <v>3</v>
      </c>
      <c r="S234" s="6"/>
      <c r="T234" s="6"/>
      <c r="U234" s="6"/>
      <c r="V234" s="6">
        <v>0</v>
      </c>
      <c r="W234" s="6">
        <v>6</v>
      </c>
      <c r="X234" s="72">
        <v>2</v>
      </c>
      <c r="Y234" s="6">
        <v>0</v>
      </c>
      <c r="Z234" s="6">
        <v>0</v>
      </c>
      <c r="AA234" s="6">
        <v>0</v>
      </c>
      <c r="AB234" s="6">
        <v>0</v>
      </c>
      <c r="AC234" s="17">
        <v>0</v>
      </c>
      <c r="AD234" s="50">
        <v>0</v>
      </c>
      <c r="AE234" s="56">
        <v>0</v>
      </c>
      <c r="AF234" s="55">
        <v>0</v>
      </c>
      <c r="AG234" s="8">
        <v>0</v>
      </c>
      <c r="AH234" s="8">
        <v>0</v>
      </c>
      <c r="AI234" s="8">
        <v>0</v>
      </c>
      <c r="AJ234" s="84">
        <v>0</v>
      </c>
      <c r="AK234" s="10"/>
      <c r="AL234" s="55">
        <v>0</v>
      </c>
      <c r="AM234" s="6">
        <v>0</v>
      </c>
      <c r="AN234" s="6">
        <v>0</v>
      </c>
      <c r="AO234" s="6"/>
      <c r="AP234" s="6"/>
      <c r="AQ234" s="6"/>
      <c r="AR234" s="6">
        <v>0</v>
      </c>
      <c r="AS234" s="6">
        <v>0</v>
      </c>
      <c r="AT234" s="72">
        <v>0</v>
      </c>
      <c r="AX234" s="76"/>
    </row>
    <row r="235" spans="2:50" x14ac:dyDescent="0.3">
      <c r="B235" s="69">
        <v>42082</v>
      </c>
      <c r="C235" s="6">
        <v>92</v>
      </c>
      <c r="D235" s="6">
        <v>23</v>
      </c>
      <c r="E235" s="6">
        <v>23</v>
      </c>
      <c r="F235" s="6">
        <v>9</v>
      </c>
      <c r="G235" s="17">
        <v>0.39130434782608697</v>
      </c>
      <c r="H235" s="50">
        <v>3.0117753623188403E-3</v>
      </c>
      <c r="I235" s="56">
        <v>0.26086956521739102</v>
      </c>
      <c r="J235" s="55">
        <v>7</v>
      </c>
      <c r="K235" s="8">
        <v>12</v>
      </c>
      <c r="L235" s="8">
        <v>5</v>
      </c>
      <c r="M235" s="8">
        <v>8</v>
      </c>
      <c r="N235" s="84">
        <v>3</v>
      </c>
      <c r="O235" s="10"/>
      <c r="P235" s="55">
        <v>11</v>
      </c>
      <c r="Q235" s="6">
        <v>5</v>
      </c>
      <c r="R235" s="6">
        <v>4</v>
      </c>
      <c r="S235" s="6"/>
      <c r="T235" s="6"/>
      <c r="U235" s="6"/>
      <c r="V235" s="6">
        <v>0</v>
      </c>
      <c r="W235" s="6">
        <v>2</v>
      </c>
      <c r="X235" s="72">
        <v>1</v>
      </c>
      <c r="Y235" s="6">
        <v>0</v>
      </c>
      <c r="Z235" s="6">
        <v>0</v>
      </c>
      <c r="AA235" s="6">
        <v>0</v>
      </c>
      <c r="AB235" s="6">
        <v>0</v>
      </c>
      <c r="AC235" s="17">
        <v>0</v>
      </c>
      <c r="AD235" s="50">
        <v>0</v>
      </c>
      <c r="AE235" s="56">
        <v>0</v>
      </c>
      <c r="AF235" s="55">
        <v>0</v>
      </c>
      <c r="AG235" s="8">
        <v>0</v>
      </c>
      <c r="AH235" s="8">
        <v>0</v>
      </c>
      <c r="AI235" s="8">
        <v>0</v>
      </c>
      <c r="AJ235" s="84">
        <v>0</v>
      </c>
      <c r="AK235" s="10"/>
      <c r="AL235" s="55">
        <v>0</v>
      </c>
      <c r="AM235" s="6">
        <v>0</v>
      </c>
      <c r="AN235" s="6">
        <v>0</v>
      </c>
      <c r="AO235" s="6"/>
      <c r="AP235" s="6"/>
      <c r="AQ235" s="6"/>
      <c r="AR235" s="6">
        <v>0</v>
      </c>
      <c r="AS235" s="6">
        <v>0</v>
      </c>
      <c r="AT235" s="72">
        <v>0</v>
      </c>
      <c r="AX235" s="76"/>
    </row>
    <row r="236" spans="2:50" ht="16.2" thickBot="1" x14ac:dyDescent="0.35">
      <c r="B236" s="70">
        <v>42083</v>
      </c>
      <c r="C236" s="6">
        <v>91</v>
      </c>
      <c r="D236" s="6">
        <v>21</v>
      </c>
      <c r="E236" s="6">
        <v>19</v>
      </c>
      <c r="F236" s="6">
        <v>8</v>
      </c>
      <c r="G236" s="17">
        <v>0.38095238095238093</v>
      </c>
      <c r="H236" s="50">
        <v>3.0351631393298059E-3</v>
      </c>
      <c r="I236" s="56">
        <v>0.14285714285714299</v>
      </c>
      <c r="J236" s="55">
        <v>6</v>
      </c>
      <c r="K236" s="8">
        <v>8</v>
      </c>
      <c r="L236" s="8">
        <v>5</v>
      </c>
      <c r="M236" s="8">
        <v>9</v>
      </c>
      <c r="N236" s="84">
        <v>1</v>
      </c>
      <c r="O236" s="10"/>
      <c r="P236" s="55">
        <v>11</v>
      </c>
      <c r="Q236" s="6">
        <v>-1</v>
      </c>
      <c r="R236" s="6">
        <v>5</v>
      </c>
      <c r="S236" s="6"/>
      <c r="T236" s="6"/>
      <c r="U236" s="6"/>
      <c r="V236" s="6">
        <v>0</v>
      </c>
      <c r="W236" s="6">
        <v>3</v>
      </c>
      <c r="X236" s="72">
        <v>1</v>
      </c>
      <c r="Y236" s="6">
        <v>0</v>
      </c>
      <c r="Z236" s="6">
        <v>0</v>
      </c>
      <c r="AA236" s="6">
        <v>0</v>
      </c>
      <c r="AB236" s="6">
        <v>0</v>
      </c>
      <c r="AC236" s="17">
        <v>0</v>
      </c>
      <c r="AD236" s="50">
        <v>0</v>
      </c>
      <c r="AE236" s="56">
        <v>0</v>
      </c>
      <c r="AF236" s="55">
        <v>0</v>
      </c>
      <c r="AG236" s="8">
        <v>0</v>
      </c>
      <c r="AH236" s="8">
        <v>0</v>
      </c>
      <c r="AI236" s="8">
        <v>0</v>
      </c>
      <c r="AJ236" s="84">
        <v>0</v>
      </c>
      <c r="AK236" s="10"/>
      <c r="AL236" s="55">
        <v>0</v>
      </c>
      <c r="AM236" s="6">
        <v>0</v>
      </c>
      <c r="AN236" s="6">
        <v>0</v>
      </c>
      <c r="AO236" s="6"/>
      <c r="AP236" s="6"/>
      <c r="AQ236" s="6"/>
      <c r="AR236" s="6">
        <v>0</v>
      </c>
      <c r="AS236" s="6">
        <v>0</v>
      </c>
      <c r="AT236" s="72">
        <v>0</v>
      </c>
      <c r="AX236" s="76"/>
    </row>
    <row r="237" spans="2:50" ht="16.2" thickBot="1" x14ac:dyDescent="0.35">
      <c r="B237" s="66">
        <v>42084</v>
      </c>
      <c r="C237" s="31">
        <v>66</v>
      </c>
      <c r="D237" s="31">
        <v>11</v>
      </c>
      <c r="E237" s="31">
        <v>11</v>
      </c>
      <c r="F237" s="31">
        <v>1</v>
      </c>
      <c r="G237" s="29">
        <v>9.0909090909090912E-2</v>
      </c>
      <c r="H237" s="58">
        <v>5.1262626262626263E-3</v>
      </c>
      <c r="I237" s="59">
        <v>0</v>
      </c>
      <c r="J237" s="57">
        <v>5</v>
      </c>
      <c r="K237" s="35">
        <v>6</v>
      </c>
      <c r="L237" s="35">
        <v>4</v>
      </c>
      <c r="M237" s="35">
        <v>8</v>
      </c>
      <c r="N237" s="85">
        <v>0</v>
      </c>
      <c r="O237" s="34"/>
      <c r="P237" s="57">
        <v>7</v>
      </c>
      <c r="Q237" s="31">
        <v>0</v>
      </c>
      <c r="R237" s="31">
        <v>1</v>
      </c>
      <c r="S237" s="31"/>
      <c r="T237" s="31"/>
      <c r="U237" s="31"/>
      <c r="V237" s="31">
        <v>0</v>
      </c>
      <c r="W237" s="31">
        <v>3</v>
      </c>
      <c r="X237" s="74">
        <v>0</v>
      </c>
      <c r="Y237" s="31">
        <v>0</v>
      </c>
      <c r="Z237" s="31">
        <v>0</v>
      </c>
      <c r="AA237" s="31">
        <v>0</v>
      </c>
      <c r="AB237" s="31">
        <v>0</v>
      </c>
      <c r="AC237" s="29">
        <v>0</v>
      </c>
      <c r="AD237" s="58">
        <v>0</v>
      </c>
      <c r="AE237" s="59">
        <v>0</v>
      </c>
      <c r="AF237" s="57">
        <v>0</v>
      </c>
      <c r="AG237" s="35">
        <v>0</v>
      </c>
      <c r="AH237" s="35">
        <v>0</v>
      </c>
      <c r="AI237" s="35">
        <v>0</v>
      </c>
      <c r="AJ237" s="85">
        <v>0</v>
      </c>
      <c r="AK237" s="34"/>
      <c r="AL237" s="57">
        <v>0</v>
      </c>
      <c r="AM237" s="31">
        <v>0</v>
      </c>
      <c r="AN237" s="31">
        <v>0</v>
      </c>
      <c r="AO237" s="31"/>
      <c r="AP237" s="31"/>
      <c r="AQ237" s="31"/>
      <c r="AR237" s="31">
        <v>0</v>
      </c>
      <c r="AS237" s="31">
        <v>0</v>
      </c>
      <c r="AT237" s="74">
        <v>0</v>
      </c>
      <c r="AX237" s="76"/>
    </row>
    <row r="238" spans="2:50" x14ac:dyDescent="0.3">
      <c r="B238" s="69">
        <v>42085</v>
      </c>
      <c r="C238" s="53">
        <v>82</v>
      </c>
      <c r="D238" s="53">
        <v>20</v>
      </c>
      <c r="E238" s="53">
        <v>19</v>
      </c>
      <c r="F238" s="53">
        <v>5</v>
      </c>
      <c r="G238" s="54">
        <v>0.25</v>
      </c>
      <c r="H238" s="67">
        <v>2.9780092592592592E-3</v>
      </c>
      <c r="I238" s="68">
        <v>0.3</v>
      </c>
      <c r="J238" s="52">
        <v>1</v>
      </c>
      <c r="K238" s="73">
        <v>7</v>
      </c>
      <c r="L238" s="73">
        <v>6</v>
      </c>
      <c r="M238" s="73">
        <v>4</v>
      </c>
      <c r="N238" s="86">
        <v>2</v>
      </c>
      <c r="O238" s="26"/>
      <c r="P238" s="52">
        <v>14</v>
      </c>
      <c r="Q238" s="53">
        <v>0</v>
      </c>
      <c r="R238" s="53">
        <v>2</v>
      </c>
      <c r="S238" s="53"/>
      <c r="T238" s="53"/>
      <c r="U238" s="53"/>
      <c r="V238" s="53">
        <v>0</v>
      </c>
      <c r="W238" s="53">
        <v>3</v>
      </c>
      <c r="X238" s="71">
        <v>0</v>
      </c>
      <c r="Y238" s="53">
        <v>0</v>
      </c>
      <c r="Z238" s="53">
        <v>0</v>
      </c>
      <c r="AA238" s="53">
        <v>0</v>
      </c>
      <c r="AB238" s="53">
        <v>0</v>
      </c>
      <c r="AC238" s="54">
        <v>0</v>
      </c>
      <c r="AD238" s="67">
        <v>0</v>
      </c>
      <c r="AE238" s="68">
        <v>0</v>
      </c>
      <c r="AF238" s="52">
        <v>0</v>
      </c>
      <c r="AG238" s="73">
        <v>0</v>
      </c>
      <c r="AH238" s="73">
        <v>0</v>
      </c>
      <c r="AI238" s="73">
        <v>0</v>
      </c>
      <c r="AJ238" s="86">
        <v>0</v>
      </c>
      <c r="AK238" s="26"/>
      <c r="AL238" s="52">
        <v>0</v>
      </c>
      <c r="AM238" s="53">
        <v>0</v>
      </c>
      <c r="AN238" s="53">
        <v>0</v>
      </c>
      <c r="AO238" s="53"/>
      <c r="AP238" s="53"/>
      <c r="AQ238" s="53"/>
      <c r="AR238" s="53">
        <v>0</v>
      </c>
      <c r="AS238" s="53">
        <v>0</v>
      </c>
      <c r="AT238" s="71">
        <v>0</v>
      </c>
      <c r="AX238" s="76"/>
    </row>
    <row r="239" spans="2:50" x14ac:dyDescent="0.3">
      <c r="B239" s="69">
        <v>42086</v>
      </c>
      <c r="C239" s="6">
        <v>93</v>
      </c>
      <c r="D239" s="6">
        <v>21</v>
      </c>
      <c r="E239" s="6">
        <v>21</v>
      </c>
      <c r="F239" s="6">
        <v>7</v>
      </c>
      <c r="G239" s="17">
        <v>0.33333333333333331</v>
      </c>
      <c r="H239" s="50">
        <v>2.6444003527336863E-3</v>
      </c>
      <c r="I239" s="56">
        <v>0.19047619047618999</v>
      </c>
      <c r="J239" s="55">
        <v>5</v>
      </c>
      <c r="K239" s="8">
        <v>10</v>
      </c>
      <c r="L239" s="8">
        <v>9</v>
      </c>
      <c r="M239" s="8">
        <v>9</v>
      </c>
      <c r="N239" s="84">
        <v>2</v>
      </c>
      <c r="O239" s="10"/>
      <c r="P239" s="55">
        <v>15</v>
      </c>
      <c r="Q239" s="6">
        <v>-1</v>
      </c>
      <c r="R239" s="6">
        <v>3</v>
      </c>
      <c r="S239" s="6"/>
      <c r="T239" s="6"/>
      <c r="U239" s="6"/>
      <c r="V239" s="6">
        <v>0</v>
      </c>
      <c r="W239" s="6">
        <v>3</v>
      </c>
      <c r="X239" s="72">
        <v>1</v>
      </c>
      <c r="Y239" s="6">
        <v>0</v>
      </c>
      <c r="Z239" s="6">
        <v>0</v>
      </c>
      <c r="AA239" s="6">
        <v>0</v>
      </c>
      <c r="AB239" s="6">
        <v>0</v>
      </c>
      <c r="AC239" s="17">
        <v>0</v>
      </c>
      <c r="AD239" s="50">
        <v>0</v>
      </c>
      <c r="AE239" s="56">
        <v>0</v>
      </c>
      <c r="AF239" s="55">
        <v>0</v>
      </c>
      <c r="AG239" s="8">
        <v>0</v>
      </c>
      <c r="AH239" s="8">
        <v>0</v>
      </c>
      <c r="AI239" s="8">
        <v>0</v>
      </c>
      <c r="AJ239" s="84">
        <v>0</v>
      </c>
      <c r="AK239" s="10"/>
      <c r="AL239" s="55">
        <v>0</v>
      </c>
      <c r="AM239" s="6">
        <v>0</v>
      </c>
      <c r="AN239" s="6">
        <v>0</v>
      </c>
      <c r="AO239" s="6"/>
      <c r="AP239" s="6"/>
      <c r="AQ239" s="6"/>
      <c r="AR239" s="6">
        <v>0</v>
      </c>
      <c r="AS239" s="6">
        <v>0</v>
      </c>
      <c r="AT239" s="72">
        <v>0</v>
      </c>
      <c r="AX239" s="76"/>
    </row>
    <row r="240" spans="2:50" x14ac:dyDescent="0.3">
      <c r="B240" s="69">
        <v>42087</v>
      </c>
      <c r="C240" s="6">
        <v>68</v>
      </c>
      <c r="D240" s="6">
        <v>17</v>
      </c>
      <c r="E240" s="6">
        <v>17</v>
      </c>
      <c r="F240" s="6">
        <v>5</v>
      </c>
      <c r="G240" s="17">
        <v>0.29411764705882354</v>
      </c>
      <c r="H240" s="50">
        <v>2.0915032679738564E-3</v>
      </c>
      <c r="I240" s="56">
        <v>0.11764705882352899</v>
      </c>
      <c r="J240" s="55">
        <v>9</v>
      </c>
      <c r="K240" s="8">
        <v>8</v>
      </c>
      <c r="L240" s="8">
        <v>4</v>
      </c>
      <c r="M240" s="8">
        <v>8</v>
      </c>
      <c r="N240" s="84">
        <v>2</v>
      </c>
      <c r="O240" s="10"/>
      <c r="P240" s="55">
        <v>11</v>
      </c>
      <c r="Q240" s="6">
        <v>2</v>
      </c>
      <c r="R240" s="6">
        <v>1</v>
      </c>
      <c r="S240" s="6"/>
      <c r="T240" s="6"/>
      <c r="U240" s="6"/>
      <c r="V240" s="6">
        <v>0</v>
      </c>
      <c r="W240" s="6">
        <v>3</v>
      </c>
      <c r="X240" s="72">
        <v>0</v>
      </c>
      <c r="Y240" s="6">
        <v>0</v>
      </c>
      <c r="Z240" s="6">
        <v>0</v>
      </c>
      <c r="AA240" s="6">
        <v>0</v>
      </c>
      <c r="AB240" s="6">
        <v>0</v>
      </c>
      <c r="AC240" s="17">
        <v>0</v>
      </c>
      <c r="AD240" s="50">
        <v>0</v>
      </c>
      <c r="AE240" s="56">
        <v>0</v>
      </c>
      <c r="AF240" s="55">
        <v>0</v>
      </c>
      <c r="AG240" s="8">
        <v>0</v>
      </c>
      <c r="AH240" s="8">
        <v>0</v>
      </c>
      <c r="AI240" s="8">
        <v>0</v>
      </c>
      <c r="AJ240" s="84">
        <v>0</v>
      </c>
      <c r="AK240" s="10"/>
      <c r="AL240" s="55">
        <v>0</v>
      </c>
      <c r="AM240" s="6">
        <v>0</v>
      </c>
      <c r="AN240" s="6">
        <v>0</v>
      </c>
      <c r="AO240" s="6"/>
      <c r="AP240" s="6"/>
      <c r="AQ240" s="6"/>
      <c r="AR240" s="6">
        <v>0</v>
      </c>
      <c r="AS240" s="6">
        <v>0</v>
      </c>
      <c r="AT240" s="72">
        <v>0</v>
      </c>
      <c r="AX240" s="76"/>
    </row>
    <row r="241" spans="2:50" x14ac:dyDescent="0.3">
      <c r="B241" s="69">
        <v>42088</v>
      </c>
      <c r="C241" s="6">
        <v>139</v>
      </c>
      <c r="D241" s="6">
        <v>35</v>
      </c>
      <c r="E241" s="6">
        <v>32</v>
      </c>
      <c r="F241" s="6">
        <v>10</v>
      </c>
      <c r="G241" s="17">
        <v>0.2857142857142857</v>
      </c>
      <c r="H241" s="50">
        <v>2.4130291005291008E-3</v>
      </c>
      <c r="I241" s="56">
        <v>0.2</v>
      </c>
      <c r="J241" s="55">
        <v>7</v>
      </c>
      <c r="K241" s="8">
        <v>9</v>
      </c>
      <c r="L241" s="8">
        <v>10</v>
      </c>
      <c r="M241" s="8">
        <v>9</v>
      </c>
      <c r="N241" s="84">
        <v>1</v>
      </c>
      <c r="O241" s="10"/>
      <c r="P241" s="55">
        <v>19</v>
      </c>
      <c r="Q241" s="6">
        <v>2</v>
      </c>
      <c r="R241" s="6">
        <v>7</v>
      </c>
      <c r="S241" s="6"/>
      <c r="T241" s="6"/>
      <c r="U241" s="6"/>
      <c r="V241" s="6">
        <v>0</v>
      </c>
      <c r="W241" s="6">
        <v>3</v>
      </c>
      <c r="X241" s="72">
        <v>1</v>
      </c>
      <c r="Y241" s="6">
        <v>0</v>
      </c>
      <c r="Z241" s="6">
        <v>0</v>
      </c>
      <c r="AA241" s="6">
        <v>0</v>
      </c>
      <c r="AB241" s="6">
        <v>0</v>
      </c>
      <c r="AC241" s="17">
        <v>0</v>
      </c>
      <c r="AD241" s="50">
        <v>0</v>
      </c>
      <c r="AE241" s="56">
        <v>0</v>
      </c>
      <c r="AF241" s="55">
        <v>0</v>
      </c>
      <c r="AG241" s="8">
        <v>0</v>
      </c>
      <c r="AH241" s="8">
        <v>0</v>
      </c>
      <c r="AI241" s="8">
        <v>0</v>
      </c>
      <c r="AJ241" s="84">
        <v>0</v>
      </c>
      <c r="AK241" s="10"/>
      <c r="AL241" s="55">
        <v>0</v>
      </c>
      <c r="AM241" s="6">
        <v>0</v>
      </c>
      <c r="AN241" s="6">
        <v>0</v>
      </c>
      <c r="AO241" s="6"/>
      <c r="AP241" s="6"/>
      <c r="AQ241" s="6"/>
      <c r="AR241" s="6">
        <v>0</v>
      </c>
      <c r="AS241" s="6">
        <v>0</v>
      </c>
      <c r="AT241" s="72">
        <v>0</v>
      </c>
      <c r="AX241" s="76"/>
    </row>
    <row r="242" spans="2:50" x14ac:dyDescent="0.3">
      <c r="B242" s="69">
        <v>42089</v>
      </c>
      <c r="C242" s="6">
        <v>36</v>
      </c>
      <c r="D242" s="6">
        <v>14</v>
      </c>
      <c r="E242" s="6">
        <v>14</v>
      </c>
      <c r="F242" s="6">
        <v>5</v>
      </c>
      <c r="G242" s="17">
        <v>0.35714285714285715</v>
      </c>
      <c r="H242" s="50">
        <v>6.9113756613756617E-4</v>
      </c>
      <c r="I242" s="56">
        <v>0.214285714285714</v>
      </c>
      <c r="J242" s="55">
        <v>4</v>
      </c>
      <c r="K242" s="8">
        <v>3</v>
      </c>
      <c r="L242" s="8">
        <v>2</v>
      </c>
      <c r="M242" s="8">
        <v>5</v>
      </c>
      <c r="N242" s="84">
        <v>0</v>
      </c>
      <c r="O242" s="10"/>
      <c r="P242" s="55">
        <v>7</v>
      </c>
      <c r="Q242" s="6">
        <v>1</v>
      </c>
      <c r="R242" s="6">
        <v>3</v>
      </c>
      <c r="S242" s="6"/>
      <c r="T242" s="6"/>
      <c r="U242" s="6"/>
      <c r="V242" s="6">
        <v>0</v>
      </c>
      <c r="W242" s="6">
        <v>2</v>
      </c>
      <c r="X242" s="72">
        <v>1</v>
      </c>
      <c r="Y242" s="6">
        <v>0</v>
      </c>
      <c r="Z242" s="6">
        <v>0</v>
      </c>
      <c r="AA242" s="6">
        <v>0</v>
      </c>
      <c r="AB242" s="6">
        <v>0</v>
      </c>
      <c r="AC242" s="17">
        <v>0</v>
      </c>
      <c r="AD242" s="50">
        <v>0</v>
      </c>
      <c r="AE242" s="56">
        <v>0</v>
      </c>
      <c r="AF242" s="55">
        <v>0</v>
      </c>
      <c r="AG242" s="8">
        <v>0</v>
      </c>
      <c r="AH242" s="8">
        <v>0</v>
      </c>
      <c r="AI242" s="8">
        <v>0</v>
      </c>
      <c r="AJ242" s="84">
        <v>0</v>
      </c>
      <c r="AK242" s="10"/>
      <c r="AL242" s="55">
        <v>0</v>
      </c>
      <c r="AM242" s="6">
        <v>0</v>
      </c>
      <c r="AN242" s="6">
        <v>0</v>
      </c>
      <c r="AO242" s="6"/>
      <c r="AP242" s="6"/>
      <c r="AQ242" s="6"/>
      <c r="AR242" s="6">
        <v>0</v>
      </c>
      <c r="AS242" s="6">
        <v>0</v>
      </c>
      <c r="AT242" s="72">
        <v>0</v>
      </c>
      <c r="AX242" s="76"/>
    </row>
    <row r="243" spans="2:50" ht="16.2" thickBot="1" x14ac:dyDescent="0.35">
      <c r="B243" s="70">
        <v>42090</v>
      </c>
      <c r="C243" s="6">
        <v>61</v>
      </c>
      <c r="D243" s="6">
        <v>19</v>
      </c>
      <c r="E243" s="6">
        <v>14</v>
      </c>
      <c r="F243" s="6">
        <v>9</v>
      </c>
      <c r="G243" s="17">
        <v>0.47368421052631576</v>
      </c>
      <c r="H243" s="50">
        <v>2.1667884990253412E-3</v>
      </c>
      <c r="I243" s="56">
        <v>0.31578947368421101</v>
      </c>
      <c r="J243" s="55">
        <v>7</v>
      </c>
      <c r="K243" s="8">
        <v>4</v>
      </c>
      <c r="L243" s="8">
        <v>6</v>
      </c>
      <c r="M243" s="8">
        <v>4</v>
      </c>
      <c r="N243" s="84">
        <v>1</v>
      </c>
      <c r="O243" s="10"/>
      <c r="P243" s="55">
        <v>9</v>
      </c>
      <c r="Q243" s="6">
        <v>1</v>
      </c>
      <c r="R243" s="6">
        <v>1</v>
      </c>
      <c r="S243" s="6"/>
      <c r="T243" s="6"/>
      <c r="U243" s="6"/>
      <c r="V243" s="6">
        <v>0</v>
      </c>
      <c r="W243" s="6">
        <v>3</v>
      </c>
      <c r="X243" s="72">
        <v>0</v>
      </c>
      <c r="Y243" s="6">
        <v>0</v>
      </c>
      <c r="Z243" s="6">
        <v>0</v>
      </c>
      <c r="AA243" s="6">
        <v>0</v>
      </c>
      <c r="AB243" s="6">
        <v>0</v>
      </c>
      <c r="AC243" s="17">
        <v>0</v>
      </c>
      <c r="AD243" s="50">
        <v>0</v>
      </c>
      <c r="AE243" s="56">
        <v>0</v>
      </c>
      <c r="AF243" s="55">
        <v>0</v>
      </c>
      <c r="AG243" s="8">
        <v>0</v>
      </c>
      <c r="AH243" s="8">
        <v>0</v>
      </c>
      <c r="AI243" s="8">
        <v>0</v>
      </c>
      <c r="AJ243" s="84">
        <v>0</v>
      </c>
      <c r="AK243" s="10"/>
      <c r="AL243" s="55">
        <v>0</v>
      </c>
      <c r="AM243" s="6">
        <v>0</v>
      </c>
      <c r="AN243" s="6">
        <v>0</v>
      </c>
      <c r="AO243" s="6"/>
      <c r="AP243" s="6"/>
      <c r="AQ243" s="6"/>
      <c r="AR243" s="6">
        <v>0</v>
      </c>
      <c r="AS243" s="6">
        <v>0</v>
      </c>
      <c r="AT243" s="72">
        <v>0</v>
      </c>
      <c r="AX243" s="76"/>
    </row>
    <row r="244" spans="2:50" ht="16.2" thickBot="1" x14ac:dyDescent="0.35">
      <c r="B244" s="66">
        <v>42091</v>
      </c>
      <c r="C244" s="31">
        <v>74</v>
      </c>
      <c r="D244" s="31">
        <v>17</v>
      </c>
      <c r="E244" s="31">
        <v>17</v>
      </c>
      <c r="F244" s="31">
        <v>2</v>
      </c>
      <c r="G244" s="29">
        <v>0.11764705882352941</v>
      </c>
      <c r="H244" s="58">
        <v>1.3255718954248367E-3</v>
      </c>
      <c r="I244" s="59">
        <v>0.17647058823529399</v>
      </c>
      <c r="J244" s="57">
        <v>5</v>
      </c>
      <c r="K244" s="35">
        <v>8</v>
      </c>
      <c r="L244" s="35">
        <v>3</v>
      </c>
      <c r="M244" s="35">
        <v>8</v>
      </c>
      <c r="N244" s="85">
        <v>1</v>
      </c>
      <c r="O244" s="34"/>
      <c r="P244" s="57">
        <v>13</v>
      </c>
      <c r="Q244" s="31">
        <v>-1</v>
      </c>
      <c r="R244" s="31">
        <v>4</v>
      </c>
      <c r="S244" s="31"/>
      <c r="T244" s="31"/>
      <c r="U244" s="31"/>
      <c r="V244" s="31">
        <v>0</v>
      </c>
      <c r="W244" s="31">
        <v>1</v>
      </c>
      <c r="X244" s="74">
        <v>0</v>
      </c>
      <c r="Y244" s="31">
        <v>0</v>
      </c>
      <c r="Z244" s="31">
        <v>0</v>
      </c>
      <c r="AA244" s="31">
        <v>0</v>
      </c>
      <c r="AB244" s="31">
        <v>0</v>
      </c>
      <c r="AC244" s="29">
        <v>0</v>
      </c>
      <c r="AD244" s="58">
        <v>0</v>
      </c>
      <c r="AE244" s="59">
        <v>0</v>
      </c>
      <c r="AF244" s="57">
        <v>0</v>
      </c>
      <c r="AG244" s="35">
        <v>0</v>
      </c>
      <c r="AH244" s="35">
        <v>0</v>
      </c>
      <c r="AI244" s="35">
        <v>0</v>
      </c>
      <c r="AJ244" s="85">
        <v>0</v>
      </c>
      <c r="AK244" s="34"/>
      <c r="AL244" s="57">
        <v>0</v>
      </c>
      <c r="AM244" s="31">
        <v>0</v>
      </c>
      <c r="AN244" s="31">
        <v>0</v>
      </c>
      <c r="AO244" s="31"/>
      <c r="AP244" s="31"/>
      <c r="AQ244" s="31"/>
      <c r="AR244" s="31">
        <v>0</v>
      </c>
      <c r="AS244" s="31">
        <v>0</v>
      </c>
      <c r="AT244" s="74">
        <v>0</v>
      </c>
      <c r="AX244" s="76"/>
    </row>
    <row r="245" spans="2:50" x14ac:dyDescent="0.3">
      <c r="B245" s="69">
        <v>42092</v>
      </c>
      <c r="C245" s="53">
        <v>37</v>
      </c>
      <c r="D245" s="53">
        <v>7</v>
      </c>
      <c r="E245" s="53">
        <v>7</v>
      </c>
      <c r="F245" s="53">
        <v>3</v>
      </c>
      <c r="G245" s="54">
        <v>0.42857142857142855</v>
      </c>
      <c r="H245" s="67">
        <v>4.8693783068783072E-3</v>
      </c>
      <c r="I245" s="68">
        <v>0.14285714285714299</v>
      </c>
      <c r="J245" s="52">
        <v>4</v>
      </c>
      <c r="K245" s="73">
        <v>3</v>
      </c>
      <c r="L245" s="73">
        <v>1</v>
      </c>
      <c r="M245" s="73">
        <v>3</v>
      </c>
      <c r="N245" s="86">
        <v>1</v>
      </c>
      <c r="O245" s="26"/>
      <c r="P245" s="52">
        <v>3</v>
      </c>
      <c r="Q245" s="53">
        <v>0</v>
      </c>
      <c r="R245" s="53">
        <v>2</v>
      </c>
      <c r="S245" s="53"/>
      <c r="T245" s="53"/>
      <c r="U245" s="53"/>
      <c r="V245" s="53">
        <v>0</v>
      </c>
      <c r="W245" s="53">
        <v>2</v>
      </c>
      <c r="X245" s="71">
        <v>0</v>
      </c>
      <c r="Y245" s="53">
        <v>0</v>
      </c>
      <c r="Z245" s="53">
        <v>0</v>
      </c>
      <c r="AA245" s="53">
        <v>0</v>
      </c>
      <c r="AB245" s="53">
        <v>0</v>
      </c>
      <c r="AC245" s="54">
        <v>0</v>
      </c>
      <c r="AD245" s="67">
        <v>0</v>
      </c>
      <c r="AE245" s="68">
        <v>0</v>
      </c>
      <c r="AF245" s="52">
        <v>0</v>
      </c>
      <c r="AG245" s="73">
        <v>0</v>
      </c>
      <c r="AH245" s="73">
        <v>0</v>
      </c>
      <c r="AI245" s="73">
        <v>0</v>
      </c>
      <c r="AJ245" s="86">
        <v>0</v>
      </c>
      <c r="AK245" s="26"/>
      <c r="AL245" s="52">
        <v>0</v>
      </c>
      <c r="AM245" s="53">
        <v>0</v>
      </c>
      <c r="AN245" s="53">
        <v>0</v>
      </c>
      <c r="AO245" s="53"/>
      <c r="AP245" s="53"/>
      <c r="AQ245" s="53"/>
      <c r="AR245" s="53">
        <v>0</v>
      </c>
      <c r="AS245" s="53">
        <v>0</v>
      </c>
      <c r="AT245" s="71">
        <v>0</v>
      </c>
      <c r="AX245" s="76"/>
    </row>
    <row r="246" spans="2:50" x14ac:dyDescent="0.3">
      <c r="B246" s="69">
        <v>42093</v>
      </c>
      <c r="C246" s="6">
        <v>81</v>
      </c>
      <c r="D246" s="6">
        <v>21</v>
      </c>
      <c r="E246" s="6">
        <v>20</v>
      </c>
      <c r="F246" s="6">
        <v>7</v>
      </c>
      <c r="G246" s="17">
        <v>0.33333333333333331</v>
      </c>
      <c r="H246" s="50">
        <v>1.8380731922398588E-3</v>
      </c>
      <c r="I246" s="56">
        <v>0.238095238095238</v>
      </c>
      <c r="J246" s="55">
        <v>4</v>
      </c>
      <c r="K246" s="8">
        <v>5</v>
      </c>
      <c r="L246" s="8">
        <v>4</v>
      </c>
      <c r="M246" s="8">
        <v>7</v>
      </c>
      <c r="N246" s="84">
        <v>1</v>
      </c>
      <c r="O246" s="10"/>
      <c r="P246" s="55">
        <v>13</v>
      </c>
      <c r="Q246" s="6">
        <v>-2</v>
      </c>
      <c r="R246" s="6">
        <v>7</v>
      </c>
      <c r="S246" s="6"/>
      <c r="T246" s="6"/>
      <c r="U246" s="6"/>
      <c r="V246" s="6">
        <v>0</v>
      </c>
      <c r="W246" s="6">
        <v>2</v>
      </c>
      <c r="X246" s="72">
        <v>0</v>
      </c>
      <c r="Y246" s="6">
        <v>0</v>
      </c>
      <c r="Z246" s="6">
        <v>0</v>
      </c>
      <c r="AA246" s="6">
        <v>0</v>
      </c>
      <c r="AB246" s="6">
        <v>0</v>
      </c>
      <c r="AC246" s="17">
        <v>0</v>
      </c>
      <c r="AD246" s="50">
        <v>0</v>
      </c>
      <c r="AE246" s="56">
        <v>0</v>
      </c>
      <c r="AF246" s="55">
        <v>0</v>
      </c>
      <c r="AG246" s="8">
        <v>0</v>
      </c>
      <c r="AH246" s="8">
        <v>0</v>
      </c>
      <c r="AI246" s="8">
        <v>0</v>
      </c>
      <c r="AJ246" s="84">
        <v>0</v>
      </c>
      <c r="AK246" s="10"/>
      <c r="AL246" s="55">
        <v>0</v>
      </c>
      <c r="AM246" s="6">
        <v>0</v>
      </c>
      <c r="AN246" s="6">
        <v>0</v>
      </c>
      <c r="AO246" s="6"/>
      <c r="AP246" s="6"/>
      <c r="AQ246" s="6"/>
      <c r="AR246" s="6">
        <v>0</v>
      </c>
      <c r="AS246" s="6">
        <v>0</v>
      </c>
      <c r="AT246" s="72">
        <v>0</v>
      </c>
      <c r="AX246" s="76"/>
    </row>
    <row r="247" spans="2:50" x14ac:dyDescent="0.3">
      <c r="B247" s="69">
        <v>42094</v>
      </c>
      <c r="C247" s="6">
        <v>64</v>
      </c>
      <c r="D247" s="6">
        <v>28</v>
      </c>
      <c r="E247" s="6">
        <v>24</v>
      </c>
      <c r="F247" s="6">
        <v>11</v>
      </c>
      <c r="G247" s="17">
        <v>0.39285714285714285</v>
      </c>
      <c r="H247" s="50">
        <v>1.6984953703703704E-3</v>
      </c>
      <c r="I247" s="56">
        <v>0.32142857142857101</v>
      </c>
      <c r="J247" s="55">
        <v>6</v>
      </c>
      <c r="K247" s="8">
        <v>9</v>
      </c>
      <c r="L247" s="8">
        <v>2</v>
      </c>
      <c r="M247" s="8">
        <v>6</v>
      </c>
      <c r="N247" s="84">
        <v>1</v>
      </c>
      <c r="O247" s="10"/>
      <c r="P247" s="55">
        <v>16</v>
      </c>
      <c r="Q247" s="6">
        <v>-4</v>
      </c>
      <c r="R247" s="6">
        <v>7</v>
      </c>
      <c r="S247" s="6"/>
      <c r="T247" s="6"/>
      <c r="U247" s="6"/>
      <c r="V247" s="6">
        <v>0</v>
      </c>
      <c r="W247" s="6">
        <v>5</v>
      </c>
      <c r="X247" s="72">
        <v>0</v>
      </c>
      <c r="Y247" s="6">
        <v>0</v>
      </c>
      <c r="Z247" s="6">
        <v>0</v>
      </c>
      <c r="AA247" s="6">
        <v>0</v>
      </c>
      <c r="AB247" s="6">
        <v>0</v>
      </c>
      <c r="AC247" s="17">
        <v>0</v>
      </c>
      <c r="AD247" s="50">
        <v>0</v>
      </c>
      <c r="AE247" s="56">
        <v>0</v>
      </c>
      <c r="AF247" s="55">
        <v>0</v>
      </c>
      <c r="AG247" s="8">
        <v>0</v>
      </c>
      <c r="AH247" s="8">
        <v>0</v>
      </c>
      <c r="AI247" s="8">
        <v>0</v>
      </c>
      <c r="AJ247" s="84">
        <v>0</v>
      </c>
      <c r="AK247" s="10"/>
      <c r="AL247" s="55">
        <v>0</v>
      </c>
      <c r="AM247" s="6">
        <v>0</v>
      </c>
      <c r="AN247" s="6">
        <v>0</v>
      </c>
      <c r="AO247" s="6"/>
      <c r="AP247" s="6"/>
      <c r="AQ247" s="6"/>
      <c r="AR247" s="6">
        <v>0</v>
      </c>
      <c r="AS247" s="6">
        <v>0</v>
      </c>
      <c r="AT247" s="72">
        <v>0</v>
      </c>
      <c r="AX247" s="76"/>
    </row>
    <row r="248" spans="2:50" x14ac:dyDescent="0.3">
      <c r="B248" s="69">
        <v>42095</v>
      </c>
      <c r="C248" s="6">
        <v>111</v>
      </c>
      <c r="D248" s="6">
        <v>25</v>
      </c>
      <c r="E248" s="6">
        <v>24</v>
      </c>
      <c r="F248" s="6">
        <v>6</v>
      </c>
      <c r="G248" s="17">
        <v>0.24</v>
      </c>
      <c r="H248" s="50">
        <v>1.4106481481481481E-3</v>
      </c>
      <c r="I248" s="56">
        <v>0.12</v>
      </c>
      <c r="J248" s="55">
        <v>11</v>
      </c>
      <c r="K248" s="8">
        <v>12</v>
      </c>
      <c r="L248" s="8">
        <v>4</v>
      </c>
      <c r="M248" s="8">
        <v>11</v>
      </c>
      <c r="N248" s="84">
        <v>2</v>
      </c>
      <c r="O248" s="10"/>
      <c r="P248" s="55">
        <v>15</v>
      </c>
      <c r="Q248" s="6">
        <v>-18</v>
      </c>
      <c r="R248" s="6">
        <v>24</v>
      </c>
      <c r="S248" s="6"/>
      <c r="T248" s="6"/>
      <c r="U248" s="6"/>
      <c r="V248" s="6">
        <v>0</v>
      </c>
      <c r="W248" s="6">
        <v>3</v>
      </c>
      <c r="X248" s="72">
        <v>0</v>
      </c>
      <c r="Y248" s="6">
        <v>0</v>
      </c>
      <c r="Z248" s="6">
        <v>0</v>
      </c>
      <c r="AA248" s="6">
        <v>0</v>
      </c>
      <c r="AB248" s="6">
        <v>0</v>
      </c>
      <c r="AC248" s="17">
        <v>0</v>
      </c>
      <c r="AD248" s="50">
        <v>0</v>
      </c>
      <c r="AE248" s="56">
        <v>0</v>
      </c>
      <c r="AF248" s="55">
        <v>0</v>
      </c>
      <c r="AG248" s="8">
        <v>0</v>
      </c>
      <c r="AH248" s="8">
        <v>0</v>
      </c>
      <c r="AI248" s="8">
        <v>0</v>
      </c>
      <c r="AJ248" s="84">
        <v>0</v>
      </c>
      <c r="AK248" s="10"/>
      <c r="AL248" s="55">
        <v>0</v>
      </c>
      <c r="AM248" s="6">
        <v>0</v>
      </c>
      <c r="AN248" s="6">
        <v>0</v>
      </c>
      <c r="AO248" s="6"/>
      <c r="AP248" s="6"/>
      <c r="AQ248" s="6"/>
      <c r="AR248" s="6">
        <v>0</v>
      </c>
      <c r="AS248" s="6">
        <v>0</v>
      </c>
      <c r="AT248" s="72">
        <v>0</v>
      </c>
      <c r="AX248" s="76"/>
    </row>
    <row r="249" spans="2:50" x14ac:dyDescent="0.3">
      <c r="B249" s="69">
        <v>42096</v>
      </c>
      <c r="C249" s="6">
        <v>57</v>
      </c>
      <c r="D249" s="6">
        <v>19</v>
      </c>
      <c r="E249" s="6">
        <v>18</v>
      </c>
      <c r="F249" s="6">
        <v>4</v>
      </c>
      <c r="G249" s="17">
        <v>0.21052631578947367</v>
      </c>
      <c r="H249" s="50">
        <v>1.9523635477582844E-3</v>
      </c>
      <c r="I249" s="56">
        <v>0.157894736842105</v>
      </c>
      <c r="J249" s="55">
        <v>3</v>
      </c>
      <c r="K249" s="8">
        <v>7</v>
      </c>
      <c r="L249" s="8">
        <v>5</v>
      </c>
      <c r="M249" s="8">
        <v>4</v>
      </c>
      <c r="N249" s="84">
        <v>1</v>
      </c>
      <c r="O249" s="10"/>
      <c r="P249" s="55">
        <v>10</v>
      </c>
      <c r="Q249" s="6">
        <v>-15</v>
      </c>
      <c r="R249" s="6">
        <v>19</v>
      </c>
      <c r="S249" s="6"/>
      <c r="T249" s="6"/>
      <c r="U249" s="6"/>
      <c r="V249" s="6">
        <v>0</v>
      </c>
      <c r="W249" s="6">
        <v>4</v>
      </c>
      <c r="X249" s="72">
        <v>0</v>
      </c>
      <c r="Y249" s="6">
        <v>0</v>
      </c>
      <c r="Z249" s="6">
        <v>0</v>
      </c>
      <c r="AA249" s="6">
        <v>0</v>
      </c>
      <c r="AB249" s="6">
        <v>0</v>
      </c>
      <c r="AC249" s="17">
        <v>0</v>
      </c>
      <c r="AD249" s="50">
        <v>0</v>
      </c>
      <c r="AE249" s="56">
        <v>0</v>
      </c>
      <c r="AF249" s="55">
        <v>0</v>
      </c>
      <c r="AG249" s="8">
        <v>0</v>
      </c>
      <c r="AH249" s="8">
        <v>0</v>
      </c>
      <c r="AI249" s="8">
        <v>0</v>
      </c>
      <c r="AJ249" s="84">
        <v>0</v>
      </c>
      <c r="AK249" s="10"/>
      <c r="AL249" s="55">
        <v>0</v>
      </c>
      <c r="AM249" s="6">
        <v>0</v>
      </c>
      <c r="AN249" s="6">
        <v>0</v>
      </c>
      <c r="AO249" s="6"/>
      <c r="AP249" s="6"/>
      <c r="AQ249" s="6"/>
      <c r="AR249" s="6">
        <v>0</v>
      </c>
      <c r="AS249" s="6">
        <v>0</v>
      </c>
      <c r="AT249" s="72">
        <v>0</v>
      </c>
      <c r="AX249" s="76"/>
    </row>
    <row r="250" spans="2:50" ht="16.2" thickBot="1" x14ac:dyDescent="0.35">
      <c r="B250" s="32">
        <v>42097</v>
      </c>
      <c r="C250" s="6">
        <v>23</v>
      </c>
      <c r="D250" s="6">
        <v>8</v>
      </c>
      <c r="E250" s="6">
        <v>8</v>
      </c>
      <c r="F250" s="6">
        <v>3</v>
      </c>
      <c r="G250" s="17">
        <v>0.375</v>
      </c>
      <c r="H250" s="50">
        <v>2.1325231481481481E-3</v>
      </c>
      <c r="I250" s="56">
        <v>0.25</v>
      </c>
      <c r="J250" s="55">
        <v>3</v>
      </c>
      <c r="K250" s="8">
        <v>2</v>
      </c>
      <c r="L250" s="8">
        <v>2</v>
      </c>
      <c r="M250" s="8">
        <v>2</v>
      </c>
      <c r="N250" s="84">
        <v>0</v>
      </c>
      <c r="O250" s="10"/>
      <c r="P250" s="55">
        <v>5</v>
      </c>
      <c r="Q250" s="6">
        <v>-5</v>
      </c>
      <c r="R250" s="6">
        <v>8</v>
      </c>
      <c r="S250" s="6"/>
      <c r="T250" s="6"/>
      <c r="U250" s="6"/>
      <c r="V250" s="6">
        <v>0</v>
      </c>
      <c r="W250" s="6">
        <v>0</v>
      </c>
      <c r="X250" s="72">
        <v>0</v>
      </c>
      <c r="Y250" s="6">
        <v>0</v>
      </c>
      <c r="Z250" s="6">
        <v>0</v>
      </c>
      <c r="AA250" s="6">
        <v>0</v>
      </c>
      <c r="AB250" s="6">
        <v>0</v>
      </c>
      <c r="AC250" s="17">
        <v>0</v>
      </c>
      <c r="AD250" s="50">
        <v>0</v>
      </c>
      <c r="AE250" s="56">
        <v>0</v>
      </c>
      <c r="AF250" s="55">
        <v>0</v>
      </c>
      <c r="AG250" s="8">
        <v>0</v>
      </c>
      <c r="AH250" s="8">
        <v>0</v>
      </c>
      <c r="AI250" s="8">
        <v>0</v>
      </c>
      <c r="AJ250" s="84">
        <v>0</v>
      </c>
      <c r="AK250" s="10"/>
      <c r="AL250" s="55">
        <v>0</v>
      </c>
      <c r="AM250" s="6">
        <v>0</v>
      </c>
      <c r="AN250" s="6">
        <v>0</v>
      </c>
      <c r="AO250" s="6"/>
      <c r="AP250" s="6"/>
      <c r="AQ250" s="6"/>
      <c r="AR250" s="6">
        <v>0</v>
      </c>
      <c r="AS250" s="6">
        <v>0</v>
      </c>
      <c r="AT250" s="72">
        <v>0</v>
      </c>
      <c r="AX250" s="76"/>
    </row>
    <row r="251" spans="2:50" ht="16.2" thickBot="1" x14ac:dyDescent="0.35">
      <c r="B251" s="33">
        <v>42098</v>
      </c>
      <c r="C251" s="31">
        <v>43</v>
      </c>
      <c r="D251" s="31">
        <v>13</v>
      </c>
      <c r="E251" s="31">
        <v>13</v>
      </c>
      <c r="F251" s="31">
        <v>4</v>
      </c>
      <c r="G251" s="29">
        <v>0.30769230769230771</v>
      </c>
      <c r="H251" s="58">
        <v>4.5263532763532765E-3</v>
      </c>
      <c r="I251" s="59">
        <v>0.15384615384615399</v>
      </c>
      <c r="J251" s="57">
        <v>6</v>
      </c>
      <c r="K251" s="35">
        <v>4</v>
      </c>
      <c r="L251" s="35">
        <v>3</v>
      </c>
      <c r="M251" s="35">
        <v>5</v>
      </c>
      <c r="N251" s="85">
        <v>0</v>
      </c>
      <c r="O251" s="34"/>
      <c r="P251" s="57">
        <v>7</v>
      </c>
      <c r="Q251" s="31">
        <v>-7</v>
      </c>
      <c r="R251" s="31">
        <v>13</v>
      </c>
      <c r="S251" s="31"/>
      <c r="T251" s="31"/>
      <c r="U251" s="31"/>
      <c r="V251" s="31">
        <v>0</v>
      </c>
      <c r="W251" s="31">
        <v>0</v>
      </c>
      <c r="X251" s="74">
        <v>0</v>
      </c>
      <c r="Y251" s="31">
        <v>0</v>
      </c>
      <c r="Z251" s="31">
        <v>0</v>
      </c>
      <c r="AA251" s="31">
        <v>0</v>
      </c>
      <c r="AB251" s="31">
        <v>0</v>
      </c>
      <c r="AC251" s="29">
        <v>0</v>
      </c>
      <c r="AD251" s="58">
        <v>0</v>
      </c>
      <c r="AE251" s="59">
        <v>0</v>
      </c>
      <c r="AF251" s="57">
        <v>0</v>
      </c>
      <c r="AG251" s="35">
        <v>0</v>
      </c>
      <c r="AH251" s="35">
        <v>0</v>
      </c>
      <c r="AI251" s="35">
        <v>0</v>
      </c>
      <c r="AJ251" s="85">
        <v>0</v>
      </c>
      <c r="AK251" s="34"/>
      <c r="AL251" s="57">
        <v>0</v>
      </c>
      <c r="AM251" s="31">
        <v>0</v>
      </c>
      <c r="AN251" s="31">
        <v>0</v>
      </c>
      <c r="AO251" s="31"/>
      <c r="AP251" s="31"/>
      <c r="AQ251" s="31"/>
      <c r="AR251" s="31">
        <v>0</v>
      </c>
      <c r="AS251" s="31">
        <v>0</v>
      </c>
      <c r="AT251" s="74">
        <v>0</v>
      </c>
      <c r="AX251" s="76"/>
    </row>
    <row r="252" spans="2:50" x14ac:dyDescent="0.3">
      <c r="B252" s="5">
        <v>42099</v>
      </c>
      <c r="C252" s="53">
        <v>27</v>
      </c>
      <c r="D252" s="53">
        <v>6</v>
      </c>
      <c r="E252" s="53">
        <v>6</v>
      </c>
      <c r="F252" s="53">
        <v>2</v>
      </c>
      <c r="G252" s="54">
        <v>0.33333333333333331</v>
      </c>
      <c r="H252" s="67">
        <v>1.2268518518518518E-3</v>
      </c>
      <c r="I252" s="68">
        <v>0.16666666666666699</v>
      </c>
      <c r="J252" s="52">
        <v>2</v>
      </c>
      <c r="K252" s="73">
        <v>2</v>
      </c>
      <c r="L252" s="73">
        <v>2</v>
      </c>
      <c r="M252" s="73">
        <v>3</v>
      </c>
      <c r="N252" s="86">
        <v>0</v>
      </c>
      <c r="O252" s="26"/>
      <c r="P252" s="52">
        <v>4</v>
      </c>
      <c r="Q252" s="53">
        <v>-6</v>
      </c>
      <c r="R252" s="53">
        <v>7</v>
      </c>
      <c r="S252" s="53"/>
      <c r="T252" s="53"/>
      <c r="U252" s="53"/>
      <c r="V252" s="53">
        <v>0</v>
      </c>
      <c r="W252" s="53">
        <v>0</v>
      </c>
      <c r="X252" s="71">
        <v>1</v>
      </c>
      <c r="Y252" s="53">
        <v>0</v>
      </c>
      <c r="Z252" s="53">
        <v>0</v>
      </c>
      <c r="AA252" s="53">
        <v>0</v>
      </c>
      <c r="AB252" s="53">
        <v>0</v>
      </c>
      <c r="AC252" s="54">
        <v>0</v>
      </c>
      <c r="AD252" s="67">
        <v>0</v>
      </c>
      <c r="AE252" s="68">
        <v>0</v>
      </c>
      <c r="AF252" s="52">
        <v>0</v>
      </c>
      <c r="AG252" s="73">
        <v>0</v>
      </c>
      <c r="AH252" s="73">
        <v>0</v>
      </c>
      <c r="AI252" s="73">
        <v>0</v>
      </c>
      <c r="AJ252" s="86">
        <v>0</v>
      </c>
      <c r="AK252" s="26"/>
      <c r="AL252" s="52">
        <v>0</v>
      </c>
      <c r="AM252" s="53">
        <v>0</v>
      </c>
      <c r="AN252" s="53">
        <v>0</v>
      </c>
      <c r="AO252" s="53"/>
      <c r="AP252" s="53"/>
      <c r="AQ252" s="53"/>
      <c r="AR252" s="53">
        <v>0</v>
      </c>
      <c r="AS252" s="53">
        <v>0</v>
      </c>
      <c r="AT252" s="71">
        <v>0</v>
      </c>
      <c r="AX252" s="76"/>
    </row>
    <row r="253" spans="2:50" x14ac:dyDescent="0.3">
      <c r="B253" s="5">
        <v>42100</v>
      </c>
      <c r="C253" s="6">
        <v>145</v>
      </c>
      <c r="D253" s="6">
        <v>31</v>
      </c>
      <c r="E253" s="6">
        <v>27</v>
      </c>
      <c r="F253" s="6">
        <v>11</v>
      </c>
      <c r="G253" s="17">
        <v>0.35483870967741937</v>
      </c>
      <c r="H253" s="50">
        <v>3.5838560334528076E-3</v>
      </c>
      <c r="I253" s="56">
        <v>0.19354838709677399</v>
      </c>
      <c r="J253" s="55">
        <v>9</v>
      </c>
      <c r="K253" s="8">
        <v>13</v>
      </c>
      <c r="L253" s="8">
        <v>8</v>
      </c>
      <c r="M253" s="8">
        <v>9</v>
      </c>
      <c r="N253" s="84">
        <v>1</v>
      </c>
      <c r="O253" s="10"/>
      <c r="P253" s="55">
        <v>22</v>
      </c>
      <c r="Q253" s="6">
        <v>-26</v>
      </c>
      <c r="R253" s="6">
        <v>28</v>
      </c>
      <c r="S253" s="6"/>
      <c r="T253" s="6"/>
      <c r="U253" s="6"/>
      <c r="V253" s="6">
        <v>0</v>
      </c>
      <c r="W253" s="6">
        <v>2</v>
      </c>
      <c r="X253" s="72">
        <v>1</v>
      </c>
      <c r="Y253" s="6">
        <v>0</v>
      </c>
      <c r="Z253" s="6">
        <v>0</v>
      </c>
      <c r="AA253" s="6">
        <v>0</v>
      </c>
      <c r="AB253" s="6">
        <v>0</v>
      </c>
      <c r="AC253" s="17">
        <v>0</v>
      </c>
      <c r="AD253" s="50">
        <v>1.1996082621082622E-3</v>
      </c>
      <c r="AE253" s="56">
        <v>0</v>
      </c>
      <c r="AF253" s="55">
        <v>0</v>
      </c>
      <c r="AG253" s="8">
        <v>0</v>
      </c>
      <c r="AH253" s="8">
        <v>0</v>
      </c>
      <c r="AI253" s="8">
        <v>0</v>
      </c>
      <c r="AJ253" s="84">
        <v>0</v>
      </c>
      <c r="AK253" s="10"/>
      <c r="AL253" s="55">
        <v>0</v>
      </c>
      <c r="AM253" s="6">
        <v>0</v>
      </c>
      <c r="AN253" s="6">
        <v>0</v>
      </c>
      <c r="AO253" s="6"/>
      <c r="AP253" s="6"/>
      <c r="AQ253" s="6"/>
      <c r="AR253" s="6">
        <v>0</v>
      </c>
      <c r="AS253" s="6">
        <v>0</v>
      </c>
      <c r="AT253" s="72">
        <v>0</v>
      </c>
      <c r="AX253" s="76"/>
    </row>
    <row r="254" spans="2:50" x14ac:dyDescent="0.3">
      <c r="B254" s="5">
        <v>42101</v>
      </c>
      <c r="C254" s="6">
        <v>133</v>
      </c>
      <c r="D254" s="6">
        <v>30</v>
      </c>
      <c r="E254" s="6">
        <v>26</v>
      </c>
      <c r="F254" s="6">
        <v>10</v>
      </c>
      <c r="G254" s="17">
        <v>0.33333333333333331</v>
      </c>
      <c r="H254" s="50">
        <v>2.9247685185185184E-3</v>
      </c>
      <c r="I254" s="56">
        <v>0.133333333333333</v>
      </c>
      <c r="J254" s="55">
        <v>5</v>
      </c>
      <c r="K254" s="8">
        <v>16</v>
      </c>
      <c r="L254" s="8">
        <v>6</v>
      </c>
      <c r="M254" s="8">
        <v>8</v>
      </c>
      <c r="N254" s="84">
        <v>2</v>
      </c>
      <c r="O254" s="10"/>
      <c r="P254" s="55">
        <v>17</v>
      </c>
      <c r="Q254" s="6">
        <v>-22</v>
      </c>
      <c r="R254" s="6">
        <v>26</v>
      </c>
      <c r="S254" s="6"/>
      <c r="T254" s="6"/>
      <c r="U254" s="6"/>
      <c r="V254" s="6">
        <v>0</v>
      </c>
      <c r="W254" s="6">
        <v>4</v>
      </c>
      <c r="X254" s="72">
        <v>1</v>
      </c>
      <c r="Y254" s="6">
        <v>0</v>
      </c>
      <c r="Z254" s="6">
        <v>0</v>
      </c>
      <c r="AA254" s="6">
        <v>0</v>
      </c>
      <c r="AB254" s="6">
        <v>0</v>
      </c>
      <c r="AC254" s="17">
        <v>0</v>
      </c>
      <c r="AD254" s="50">
        <v>9.9256822612085759E-4</v>
      </c>
      <c r="AE254" s="56">
        <v>0</v>
      </c>
      <c r="AF254" s="55">
        <v>0</v>
      </c>
      <c r="AG254" s="8">
        <v>0</v>
      </c>
      <c r="AH254" s="8">
        <v>0</v>
      </c>
      <c r="AI254" s="8">
        <v>0</v>
      </c>
      <c r="AJ254" s="84">
        <v>0</v>
      </c>
      <c r="AK254" s="10"/>
      <c r="AL254" s="55">
        <v>0</v>
      </c>
      <c r="AM254" s="6">
        <v>0</v>
      </c>
      <c r="AN254" s="6">
        <v>0</v>
      </c>
      <c r="AO254" s="6"/>
      <c r="AP254" s="6"/>
      <c r="AQ254" s="6"/>
      <c r="AR254" s="6">
        <v>0</v>
      </c>
      <c r="AS254" s="6">
        <v>0</v>
      </c>
      <c r="AT254" s="72">
        <v>0</v>
      </c>
      <c r="AX254" s="76"/>
    </row>
    <row r="255" spans="2:50" x14ac:dyDescent="0.3">
      <c r="B255" s="5">
        <v>42102</v>
      </c>
      <c r="C255" s="6">
        <v>88</v>
      </c>
      <c r="D255" s="6">
        <v>25</v>
      </c>
      <c r="E255" s="6">
        <v>23</v>
      </c>
      <c r="F255" s="6">
        <v>10</v>
      </c>
      <c r="G255" s="17">
        <v>0.4</v>
      </c>
      <c r="H255" s="50">
        <v>1.7194444444444444E-3</v>
      </c>
      <c r="I255" s="56">
        <v>0.16</v>
      </c>
      <c r="J255" s="55">
        <v>7</v>
      </c>
      <c r="K255" s="8">
        <v>6</v>
      </c>
      <c r="L255" s="8">
        <v>8</v>
      </c>
      <c r="M255" s="8">
        <v>6</v>
      </c>
      <c r="N255" s="84">
        <v>0</v>
      </c>
      <c r="O255" s="10"/>
      <c r="P255" s="55">
        <v>11</v>
      </c>
      <c r="Q255" s="6">
        <v>-16</v>
      </c>
      <c r="R255" s="6">
        <v>24</v>
      </c>
      <c r="S255" s="6"/>
      <c r="T255" s="6"/>
      <c r="U255" s="6"/>
      <c r="V255" s="6">
        <v>0</v>
      </c>
      <c r="W255" s="6">
        <v>2</v>
      </c>
      <c r="X255" s="72">
        <v>2</v>
      </c>
      <c r="Y255" s="6">
        <v>0</v>
      </c>
      <c r="Z255" s="6">
        <v>0</v>
      </c>
      <c r="AA255" s="6">
        <v>0</v>
      </c>
      <c r="AB255" s="6">
        <v>0</v>
      </c>
      <c r="AC255" s="17">
        <v>0</v>
      </c>
      <c r="AD255" s="50">
        <v>1.0162037037037036E-3</v>
      </c>
      <c r="AE255" s="56">
        <v>0</v>
      </c>
      <c r="AF255" s="55">
        <v>0</v>
      </c>
      <c r="AG255" s="8">
        <v>0</v>
      </c>
      <c r="AH255" s="8">
        <v>0</v>
      </c>
      <c r="AI255" s="8">
        <v>0</v>
      </c>
      <c r="AJ255" s="84">
        <v>0</v>
      </c>
      <c r="AK255" s="10"/>
      <c r="AL255" s="55">
        <v>0</v>
      </c>
      <c r="AM255" s="6">
        <v>0</v>
      </c>
      <c r="AN255" s="6">
        <v>0</v>
      </c>
      <c r="AO255" s="6"/>
      <c r="AP255" s="6"/>
      <c r="AQ255" s="6"/>
      <c r="AR255" s="6">
        <v>0</v>
      </c>
      <c r="AS255" s="6">
        <v>0</v>
      </c>
      <c r="AT255" s="72">
        <v>0</v>
      </c>
      <c r="AX255" s="76"/>
    </row>
    <row r="256" spans="2:50" x14ac:dyDescent="0.3">
      <c r="B256" s="5">
        <v>42103</v>
      </c>
      <c r="C256" s="6">
        <v>83</v>
      </c>
      <c r="D256" s="6">
        <v>21</v>
      </c>
      <c r="E256" s="6">
        <v>21</v>
      </c>
      <c r="F256" s="6">
        <v>1</v>
      </c>
      <c r="G256" s="17">
        <v>4.7619047619047616E-2</v>
      </c>
      <c r="H256" s="50">
        <v>2.2409611992945328E-3</v>
      </c>
      <c r="I256" s="56">
        <v>0.14285714285714299</v>
      </c>
      <c r="J256" s="55">
        <v>7</v>
      </c>
      <c r="K256" s="8">
        <v>10</v>
      </c>
      <c r="L256" s="8">
        <v>4</v>
      </c>
      <c r="M256" s="8">
        <v>7</v>
      </c>
      <c r="N256" s="84">
        <v>1</v>
      </c>
      <c r="O256" s="10"/>
      <c r="P256" s="55">
        <v>15</v>
      </c>
      <c r="Q256" s="6">
        <v>-17</v>
      </c>
      <c r="R256" s="6">
        <v>22</v>
      </c>
      <c r="S256" s="6"/>
      <c r="T256" s="6"/>
      <c r="U256" s="6"/>
      <c r="V256" s="6">
        <v>0</v>
      </c>
      <c r="W256" s="6">
        <v>1</v>
      </c>
      <c r="X256" s="72">
        <v>0</v>
      </c>
      <c r="Y256" s="6">
        <v>0</v>
      </c>
      <c r="Z256" s="6">
        <v>0</v>
      </c>
      <c r="AA256" s="6">
        <v>0</v>
      </c>
      <c r="AB256" s="6">
        <v>0</v>
      </c>
      <c r="AC256" s="17">
        <v>0</v>
      </c>
      <c r="AD256" s="50">
        <v>1.5219192958390488E-3</v>
      </c>
      <c r="AE256" s="56">
        <v>0</v>
      </c>
      <c r="AF256" s="55">
        <v>0</v>
      </c>
      <c r="AG256" s="8">
        <v>0</v>
      </c>
      <c r="AH256" s="8">
        <v>0</v>
      </c>
      <c r="AI256" s="8">
        <v>0</v>
      </c>
      <c r="AJ256" s="84">
        <v>0</v>
      </c>
      <c r="AK256" s="10"/>
      <c r="AL256" s="55">
        <v>0</v>
      </c>
      <c r="AM256" s="6">
        <v>0</v>
      </c>
      <c r="AN256" s="6">
        <v>0</v>
      </c>
      <c r="AO256" s="6"/>
      <c r="AP256" s="6"/>
      <c r="AQ256" s="6"/>
      <c r="AR256" s="6">
        <v>0</v>
      </c>
      <c r="AS256" s="6">
        <v>0</v>
      </c>
      <c r="AT256" s="72">
        <v>0</v>
      </c>
      <c r="AX256" s="76"/>
    </row>
    <row r="257" spans="2:50" ht="16.2" thickBot="1" x14ac:dyDescent="0.35">
      <c r="B257" s="32">
        <v>42104</v>
      </c>
      <c r="C257" s="6">
        <v>74</v>
      </c>
      <c r="D257" s="6">
        <v>18</v>
      </c>
      <c r="E257" s="6">
        <v>16</v>
      </c>
      <c r="F257" s="6">
        <v>4</v>
      </c>
      <c r="G257" s="17">
        <v>0.22222222222222221</v>
      </c>
      <c r="H257" s="50">
        <v>1.2307098765432097E-3</v>
      </c>
      <c r="I257" s="56">
        <v>0.22222222222222199</v>
      </c>
      <c r="J257" s="55">
        <v>5</v>
      </c>
      <c r="K257" s="8">
        <v>6</v>
      </c>
      <c r="L257" s="8">
        <v>4</v>
      </c>
      <c r="M257" s="8">
        <v>7</v>
      </c>
      <c r="N257" s="84">
        <v>2</v>
      </c>
      <c r="O257" s="10"/>
      <c r="P257" s="55">
        <v>10</v>
      </c>
      <c r="Q257" s="6">
        <v>-14</v>
      </c>
      <c r="R257" s="6">
        <v>16</v>
      </c>
      <c r="S257" s="6"/>
      <c r="T257" s="6"/>
      <c r="U257" s="6"/>
      <c r="V257" s="6">
        <v>0</v>
      </c>
      <c r="W257" s="6">
        <v>4</v>
      </c>
      <c r="X257" s="72">
        <v>0</v>
      </c>
      <c r="Y257" s="6">
        <v>0</v>
      </c>
      <c r="Z257" s="6">
        <v>0</v>
      </c>
      <c r="AA257" s="6">
        <v>0</v>
      </c>
      <c r="AB257" s="6">
        <v>0</v>
      </c>
      <c r="AC257" s="17">
        <v>0</v>
      </c>
      <c r="AD257" s="50">
        <v>9.3918350168350161E-4</v>
      </c>
      <c r="AE257" s="56">
        <v>0</v>
      </c>
      <c r="AF257" s="55">
        <v>0</v>
      </c>
      <c r="AG257" s="8">
        <v>0</v>
      </c>
      <c r="AH257" s="8">
        <v>0</v>
      </c>
      <c r="AI257" s="8">
        <v>0</v>
      </c>
      <c r="AJ257" s="84">
        <v>0</v>
      </c>
      <c r="AK257" s="10"/>
      <c r="AL257" s="55">
        <v>0</v>
      </c>
      <c r="AM257" s="6">
        <v>0</v>
      </c>
      <c r="AN257" s="6">
        <v>0</v>
      </c>
      <c r="AO257" s="6"/>
      <c r="AP257" s="6"/>
      <c r="AQ257" s="6"/>
      <c r="AR257" s="6">
        <v>0</v>
      </c>
      <c r="AS257" s="6">
        <v>0</v>
      </c>
      <c r="AT257" s="72">
        <v>0</v>
      </c>
      <c r="AX257" s="76"/>
    </row>
    <row r="258" spans="2:50" ht="16.2" thickBot="1" x14ac:dyDescent="0.35">
      <c r="B258" s="33">
        <v>42105</v>
      </c>
      <c r="C258" s="31">
        <v>15</v>
      </c>
      <c r="D258" s="31">
        <v>7</v>
      </c>
      <c r="E258" s="31">
        <v>7</v>
      </c>
      <c r="F258" s="31">
        <v>2</v>
      </c>
      <c r="G258" s="29">
        <v>0.2857142857142857</v>
      </c>
      <c r="H258" s="58">
        <v>8.4656084656084649E-4</v>
      </c>
      <c r="I258" s="59">
        <v>0</v>
      </c>
      <c r="J258" s="57">
        <v>0</v>
      </c>
      <c r="K258" s="35">
        <v>2</v>
      </c>
      <c r="L258" s="35">
        <v>2</v>
      </c>
      <c r="M258" s="35">
        <v>2</v>
      </c>
      <c r="N258" s="85">
        <v>0</v>
      </c>
      <c r="O258" s="34"/>
      <c r="P258" s="57">
        <v>4</v>
      </c>
      <c r="Q258" s="31">
        <v>-6</v>
      </c>
      <c r="R258" s="31">
        <v>7</v>
      </c>
      <c r="S258" s="31"/>
      <c r="T258" s="31"/>
      <c r="U258" s="31"/>
      <c r="V258" s="31">
        <v>0</v>
      </c>
      <c r="W258" s="31">
        <v>1</v>
      </c>
      <c r="X258" s="74">
        <v>1</v>
      </c>
      <c r="Y258" s="31">
        <v>0</v>
      </c>
      <c r="Z258" s="31">
        <v>0</v>
      </c>
      <c r="AA258" s="31">
        <v>0</v>
      </c>
      <c r="AB258" s="31">
        <v>0</v>
      </c>
      <c r="AC258" s="29">
        <v>0</v>
      </c>
      <c r="AD258" s="58">
        <v>1.1996082621082622E-3</v>
      </c>
      <c r="AE258" s="59">
        <v>0</v>
      </c>
      <c r="AF258" s="57">
        <v>0</v>
      </c>
      <c r="AG258" s="35">
        <v>0</v>
      </c>
      <c r="AH258" s="35">
        <v>0</v>
      </c>
      <c r="AI258" s="35">
        <v>0</v>
      </c>
      <c r="AJ258" s="85">
        <v>0</v>
      </c>
      <c r="AK258" s="34"/>
      <c r="AL258" s="57">
        <v>0</v>
      </c>
      <c r="AM258" s="31">
        <v>0</v>
      </c>
      <c r="AN258" s="31">
        <v>0</v>
      </c>
      <c r="AO258" s="31"/>
      <c r="AP258" s="31"/>
      <c r="AQ258" s="31"/>
      <c r="AR258" s="31">
        <v>0</v>
      </c>
      <c r="AS258" s="31">
        <v>0</v>
      </c>
      <c r="AT258" s="74">
        <v>0</v>
      </c>
      <c r="AX258" s="76"/>
    </row>
    <row r="259" spans="2:50" x14ac:dyDescent="0.3">
      <c r="B259" s="5">
        <v>42106</v>
      </c>
      <c r="C259" s="53">
        <v>50</v>
      </c>
      <c r="D259" s="53">
        <v>9</v>
      </c>
      <c r="E259" s="53">
        <v>9</v>
      </c>
      <c r="F259" s="53">
        <v>2</v>
      </c>
      <c r="G259" s="54">
        <v>0.22222222222222221</v>
      </c>
      <c r="H259" s="67">
        <v>2.9192386831275721E-3</v>
      </c>
      <c r="I259" s="68">
        <v>0</v>
      </c>
      <c r="J259" s="27">
        <v>4</v>
      </c>
      <c r="K259" s="30">
        <v>5</v>
      </c>
      <c r="L259" s="30">
        <v>5</v>
      </c>
      <c r="M259" s="30">
        <v>3</v>
      </c>
      <c r="N259" s="87">
        <v>0</v>
      </c>
      <c r="O259" s="26"/>
      <c r="P259" s="30">
        <v>8</v>
      </c>
      <c r="Q259" s="53">
        <v>-9</v>
      </c>
      <c r="R259" s="30">
        <v>9</v>
      </c>
      <c r="S259" s="30"/>
      <c r="T259" s="30"/>
      <c r="U259" s="30"/>
      <c r="V259" s="30">
        <v>0</v>
      </c>
      <c r="W259" s="30">
        <v>1</v>
      </c>
      <c r="X259" s="30">
        <v>0</v>
      </c>
      <c r="Y259" s="53">
        <v>0</v>
      </c>
      <c r="Z259" s="53">
        <v>0</v>
      </c>
      <c r="AA259" s="53">
        <v>0</v>
      </c>
      <c r="AB259" s="53">
        <v>0</v>
      </c>
      <c r="AC259" s="54">
        <v>0</v>
      </c>
      <c r="AD259" s="50">
        <v>9.9256822612085759E-4</v>
      </c>
      <c r="AE259" s="68">
        <v>0</v>
      </c>
      <c r="AF259" s="27">
        <v>0</v>
      </c>
      <c r="AG259" s="30">
        <v>0</v>
      </c>
      <c r="AH259" s="30">
        <v>0</v>
      </c>
      <c r="AI259" s="30">
        <v>0</v>
      </c>
      <c r="AJ259" s="87">
        <v>0</v>
      </c>
      <c r="AK259" s="26"/>
      <c r="AL259" s="30">
        <v>0</v>
      </c>
      <c r="AM259" s="53">
        <v>0</v>
      </c>
      <c r="AN259" s="30">
        <v>0</v>
      </c>
      <c r="AO259" s="30"/>
      <c r="AP259" s="30"/>
      <c r="AQ259" s="30"/>
      <c r="AR259" s="30">
        <v>0</v>
      </c>
      <c r="AS259" s="30">
        <v>0</v>
      </c>
      <c r="AT259" s="30">
        <v>0</v>
      </c>
      <c r="AX259" s="76"/>
    </row>
    <row r="260" spans="2:50" x14ac:dyDescent="0.3">
      <c r="B260" s="5">
        <v>42107</v>
      </c>
      <c r="C260" s="6">
        <v>65</v>
      </c>
      <c r="D260" s="6">
        <v>20</v>
      </c>
      <c r="E260" s="6">
        <v>20</v>
      </c>
      <c r="F260" s="6">
        <v>5</v>
      </c>
      <c r="G260" s="17">
        <v>0.25</v>
      </c>
      <c r="H260" s="50">
        <v>1.2349537037037038E-3</v>
      </c>
      <c r="I260" s="22">
        <v>0.15</v>
      </c>
      <c r="J260" s="8">
        <v>2</v>
      </c>
      <c r="K260" s="6">
        <v>12</v>
      </c>
      <c r="L260" s="6">
        <v>2</v>
      </c>
      <c r="M260" s="6">
        <v>6</v>
      </c>
      <c r="N260" s="88">
        <v>0</v>
      </c>
      <c r="O260" s="10"/>
      <c r="P260" s="6">
        <v>13</v>
      </c>
      <c r="Q260" s="6">
        <v>-13</v>
      </c>
      <c r="R260" s="6">
        <v>20</v>
      </c>
      <c r="S260" s="6"/>
      <c r="T260" s="6"/>
      <c r="U260" s="6"/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17">
        <v>0</v>
      </c>
      <c r="AD260" s="50">
        <v>1.0162037037037036E-3</v>
      </c>
      <c r="AE260" s="22">
        <v>0</v>
      </c>
      <c r="AF260" s="8">
        <v>0</v>
      </c>
      <c r="AG260" s="6">
        <v>0</v>
      </c>
      <c r="AH260" s="6">
        <v>0</v>
      </c>
      <c r="AI260" s="6">
        <v>0</v>
      </c>
      <c r="AJ260" s="88">
        <v>0</v>
      </c>
      <c r="AK260" s="10"/>
      <c r="AL260" s="6">
        <v>0</v>
      </c>
      <c r="AM260" s="6">
        <v>0</v>
      </c>
      <c r="AN260" s="6">
        <v>0</v>
      </c>
      <c r="AO260" s="6"/>
      <c r="AP260" s="6"/>
      <c r="AQ260" s="6"/>
      <c r="AR260" s="6">
        <v>0</v>
      </c>
      <c r="AS260" s="6">
        <v>0</v>
      </c>
      <c r="AT260" s="6">
        <v>0</v>
      </c>
      <c r="AX260" s="76"/>
    </row>
    <row r="261" spans="2:50" x14ac:dyDescent="0.3">
      <c r="B261" s="5">
        <v>42108</v>
      </c>
      <c r="C261" s="6">
        <v>86</v>
      </c>
      <c r="D261" s="6">
        <v>22</v>
      </c>
      <c r="E261" s="6">
        <v>21</v>
      </c>
      <c r="F261" s="6">
        <v>5</v>
      </c>
      <c r="G261" s="17">
        <v>0.22727272727272727</v>
      </c>
      <c r="H261" s="50">
        <v>1.4667508417508417E-3</v>
      </c>
      <c r="I261" s="22">
        <v>0.22727272727272699</v>
      </c>
      <c r="J261" s="8">
        <v>6</v>
      </c>
      <c r="K261" s="6">
        <v>8</v>
      </c>
      <c r="L261" s="6">
        <v>6</v>
      </c>
      <c r="M261" s="6">
        <v>8</v>
      </c>
      <c r="N261" s="88">
        <v>1</v>
      </c>
      <c r="O261" s="10"/>
      <c r="P261" s="6">
        <v>14</v>
      </c>
      <c r="Q261" s="6">
        <v>-18</v>
      </c>
      <c r="R261" s="6">
        <v>22</v>
      </c>
      <c r="S261" s="6"/>
      <c r="T261" s="6"/>
      <c r="U261" s="6"/>
      <c r="V261" s="6">
        <v>0</v>
      </c>
      <c r="W261" s="6">
        <v>3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17">
        <v>0</v>
      </c>
      <c r="AD261" s="50">
        <v>1.5219192958390488E-3</v>
      </c>
      <c r="AE261" s="22">
        <v>0</v>
      </c>
      <c r="AF261" s="8">
        <v>0</v>
      </c>
      <c r="AG261" s="6">
        <v>0</v>
      </c>
      <c r="AH261" s="6">
        <v>0</v>
      </c>
      <c r="AI261" s="6">
        <v>0</v>
      </c>
      <c r="AJ261" s="88">
        <v>0</v>
      </c>
      <c r="AK261" s="10"/>
      <c r="AL261" s="6">
        <v>0</v>
      </c>
      <c r="AM261" s="6">
        <v>0</v>
      </c>
      <c r="AN261" s="6">
        <v>0</v>
      </c>
      <c r="AO261" s="6"/>
      <c r="AP261" s="6"/>
      <c r="AQ261" s="6"/>
      <c r="AR261" s="6">
        <v>0</v>
      </c>
      <c r="AS261" s="6">
        <v>0</v>
      </c>
      <c r="AT261" s="6">
        <v>0</v>
      </c>
      <c r="AX261" s="76"/>
    </row>
    <row r="262" spans="2:50" x14ac:dyDescent="0.3">
      <c r="B262" s="5">
        <v>42109</v>
      </c>
      <c r="C262" s="6">
        <v>79</v>
      </c>
      <c r="D262" s="6">
        <v>21</v>
      </c>
      <c r="E262" s="6">
        <v>17</v>
      </c>
      <c r="F262" s="6">
        <v>11</v>
      </c>
      <c r="G262" s="17">
        <v>0.52380952380952384</v>
      </c>
      <c r="H262" s="50">
        <v>3.0654761904761901E-3</v>
      </c>
      <c r="I262" s="22">
        <v>4.7619047619047603E-2</v>
      </c>
      <c r="J262" s="8">
        <v>3</v>
      </c>
      <c r="K262" s="6">
        <v>13</v>
      </c>
      <c r="L262" s="6">
        <v>3</v>
      </c>
      <c r="M262" s="6">
        <v>5</v>
      </c>
      <c r="N262" s="88">
        <v>1</v>
      </c>
      <c r="O262" s="10"/>
      <c r="P262" s="6">
        <v>10</v>
      </c>
      <c r="Q262" s="6">
        <v>-10</v>
      </c>
      <c r="R262" s="6">
        <v>16</v>
      </c>
      <c r="S262" s="6"/>
      <c r="T262" s="6"/>
      <c r="U262" s="6"/>
      <c r="V262" s="6">
        <v>0</v>
      </c>
      <c r="W262" s="6">
        <v>1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17">
        <v>0</v>
      </c>
      <c r="AD262" s="50">
        <v>7.3837331649831655E-4</v>
      </c>
      <c r="AE262" s="22">
        <v>0</v>
      </c>
      <c r="AF262" s="8">
        <v>0</v>
      </c>
      <c r="AG262" s="6">
        <v>0</v>
      </c>
      <c r="AH262" s="6">
        <v>0</v>
      </c>
      <c r="AI262" s="6">
        <v>0</v>
      </c>
      <c r="AJ262" s="88">
        <v>0</v>
      </c>
      <c r="AK262" s="10"/>
      <c r="AL262" s="6">
        <v>0</v>
      </c>
      <c r="AM262" s="6">
        <v>0</v>
      </c>
      <c r="AN262" s="6">
        <v>0</v>
      </c>
      <c r="AO262" s="6"/>
      <c r="AP262" s="6"/>
      <c r="AQ262" s="6"/>
      <c r="AR262" s="6">
        <v>0</v>
      </c>
      <c r="AS262" s="6">
        <v>0</v>
      </c>
      <c r="AT262" s="6">
        <v>0</v>
      </c>
      <c r="AX262" s="76"/>
    </row>
    <row r="263" spans="2:50" x14ac:dyDescent="0.3">
      <c r="B263" s="5">
        <v>42110</v>
      </c>
      <c r="C263" s="6">
        <v>115</v>
      </c>
      <c r="D263" s="6">
        <v>29</v>
      </c>
      <c r="E263" s="6">
        <v>27</v>
      </c>
      <c r="F263" s="6">
        <v>10</v>
      </c>
      <c r="G263" s="17">
        <v>0.34482758620689657</v>
      </c>
      <c r="H263" s="50">
        <v>2.3507343550447E-3</v>
      </c>
      <c r="I263" s="22">
        <v>0.13793103448275901</v>
      </c>
      <c r="J263" s="8">
        <v>6</v>
      </c>
      <c r="K263" s="6">
        <v>13</v>
      </c>
      <c r="L263" s="6">
        <v>8</v>
      </c>
      <c r="M263" s="6">
        <v>11</v>
      </c>
      <c r="N263" s="88">
        <v>1</v>
      </c>
      <c r="O263" s="10"/>
      <c r="P263" s="6">
        <v>20</v>
      </c>
      <c r="Q263" s="6">
        <v>-22</v>
      </c>
      <c r="R263" s="6">
        <v>28</v>
      </c>
      <c r="S263" s="6"/>
      <c r="T263" s="6"/>
      <c r="U263" s="6"/>
      <c r="V263" s="6">
        <v>0</v>
      </c>
      <c r="W263" s="6">
        <v>1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17">
        <v>0</v>
      </c>
      <c r="AD263" s="50">
        <v>9.9256822612085759E-4</v>
      </c>
      <c r="AE263" s="22">
        <v>0</v>
      </c>
      <c r="AF263" s="8">
        <v>0</v>
      </c>
      <c r="AG263" s="6">
        <v>0</v>
      </c>
      <c r="AH263" s="6">
        <v>0</v>
      </c>
      <c r="AI263" s="6">
        <v>0</v>
      </c>
      <c r="AJ263" s="88">
        <v>0</v>
      </c>
      <c r="AK263" s="10"/>
      <c r="AL263" s="6">
        <v>0</v>
      </c>
      <c r="AM263" s="6">
        <v>0</v>
      </c>
      <c r="AN263" s="6">
        <v>0</v>
      </c>
      <c r="AO263" s="6"/>
      <c r="AP263" s="6"/>
      <c r="AQ263" s="6"/>
      <c r="AR263" s="6">
        <v>0</v>
      </c>
      <c r="AS263" s="6">
        <v>0</v>
      </c>
      <c r="AT263" s="6">
        <v>0</v>
      </c>
      <c r="AX263" s="76"/>
    </row>
    <row r="264" spans="2:50" ht="16.2" thickBot="1" x14ac:dyDescent="0.35">
      <c r="B264" s="32">
        <v>42111</v>
      </c>
      <c r="C264" s="6">
        <v>46</v>
      </c>
      <c r="D264" s="6">
        <v>14</v>
      </c>
      <c r="E264" s="6">
        <v>13</v>
      </c>
      <c r="F264" s="6">
        <v>3</v>
      </c>
      <c r="G264" s="17">
        <v>0.21428571428571427</v>
      </c>
      <c r="H264" s="50">
        <v>1.6724537037037038E-3</v>
      </c>
      <c r="I264" s="22">
        <v>0.214285714285714</v>
      </c>
      <c r="J264" s="8">
        <v>6</v>
      </c>
      <c r="K264" s="6">
        <v>3</v>
      </c>
      <c r="L264" s="6">
        <v>4</v>
      </c>
      <c r="M264" s="6">
        <v>3</v>
      </c>
      <c r="N264" s="88">
        <v>0</v>
      </c>
      <c r="O264" s="10"/>
      <c r="P264" s="6">
        <v>9</v>
      </c>
      <c r="Q264" s="6">
        <v>-10</v>
      </c>
      <c r="R264" s="6">
        <v>12</v>
      </c>
      <c r="S264" s="6"/>
      <c r="T264" s="6"/>
      <c r="U264" s="6"/>
      <c r="V264" s="6">
        <v>0</v>
      </c>
      <c r="W264" s="6">
        <v>1</v>
      </c>
      <c r="X264" s="6">
        <v>1</v>
      </c>
      <c r="Y264" s="6">
        <v>28</v>
      </c>
      <c r="Z264" s="6">
        <v>14</v>
      </c>
      <c r="AA264" s="6">
        <v>12</v>
      </c>
      <c r="AB264" s="6">
        <v>5</v>
      </c>
      <c r="AC264" s="17">
        <v>0.35714285714285715</v>
      </c>
      <c r="AD264" s="50">
        <v>2.5661375661375661E-3</v>
      </c>
      <c r="AE264" s="22">
        <v>0.28571428571428598</v>
      </c>
      <c r="AF264" s="8">
        <v>0</v>
      </c>
      <c r="AG264" s="6">
        <v>0</v>
      </c>
      <c r="AH264" s="6">
        <v>0</v>
      </c>
      <c r="AI264" s="6">
        <v>0</v>
      </c>
      <c r="AJ264" s="88">
        <v>0</v>
      </c>
      <c r="AK264" s="10"/>
      <c r="AL264" s="6">
        <v>7</v>
      </c>
      <c r="AM264" s="6">
        <v>-10</v>
      </c>
      <c r="AN264" s="6">
        <v>12</v>
      </c>
      <c r="AO264" s="6"/>
      <c r="AP264" s="6"/>
      <c r="AQ264" s="6"/>
      <c r="AR264" s="6">
        <v>0</v>
      </c>
      <c r="AS264" s="6">
        <v>0</v>
      </c>
      <c r="AT264" s="6">
        <v>3</v>
      </c>
      <c r="AX264" s="76"/>
    </row>
    <row r="265" spans="2:50" ht="16.2" thickBot="1" x14ac:dyDescent="0.35">
      <c r="B265" s="33">
        <v>42112</v>
      </c>
      <c r="C265" s="31">
        <v>65</v>
      </c>
      <c r="D265" s="31">
        <v>12</v>
      </c>
      <c r="E265" s="31">
        <v>12</v>
      </c>
      <c r="F265" s="31">
        <v>6</v>
      </c>
      <c r="G265" s="29">
        <v>0.5</v>
      </c>
      <c r="H265" s="58">
        <v>3.3555169753086422E-3</v>
      </c>
      <c r="I265" s="25">
        <v>0</v>
      </c>
      <c r="J265" s="35">
        <v>4</v>
      </c>
      <c r="K265" s="31">
        <v>9</v>
      </c>
      <c r="L265" s="31">
        <v>6</v>
      </c>
      <c r="M265" s="31">
        <v>4</v>
      </c>
      <c r="N265" s="89">
        <v>1</v>
      </c>
      <c r="O265" s="34"/>
      <c r="P265" s="31">
        <v>7</v>
      </c>
      <c r="Q265" s="31">
        <v>-10</v>
      </c>
      <c r="R265" s="31">
        <v>12</v>
      </c>
      <c r="S265" s="31"/>
      <c r="T265" s="31"/>
      <c r="U265" s="31"/>
      <c r="V265" s="31">
        <v>0</v>
      </c>
      <c r="W265" s="31">
        <v>3</v>
      </c>
      <c r="X265" s="31">
        <v>0</v>
      </c>
      <c r="Y265" s="31">
        <v>97</v>
      </c>
      <c r="Z265" s="31">
        <v>44</v>
      </c>
      <c r="AA265" s="31">
        <v>41</v>
      </c>
      <c r="AB265" s="31">
        <v>9</v>
      </c>
      <c r="AC265" s="29">
        <v>0.20454545454545456</v>
      </c>
      <c r="AD265" s="58">
        <v>7.3837331649831655E-4</v>
      </c>
      <c r="AE265" s="25">
        <v>0.11363636363636399</v>
      </c>
      <c r="AF265" s="35">
        <v>0</v>
      </c>
      <c r="AG265" s="31">
        <v>0</v>
      </c>
      <c r="AH265" s="31">
        <v>0</v>
      </c>
      <c r="AI265" s="31">
        <v>0</v>
      </c>
      <c r="AJ265" s="89">
        <v>0</v>
      </c>
      <c r="AK265" s="34"/>
      <c r="AL265" s="31">
        <v>8</v>
      </c>
      <c r="AM265" s="31">
        <v>-35</v>
      </c>
      <c r="AN265" s="31">
        <v>41</v>
      </c>
      <c r="AO265" s="31"/>
      <c r="AP265" s="31"/>
      <c r="AQ265" s="31"/>
      <c r="AR265" s="31">
        <v>27</v>
      </c>
      <c r="AS265" s="31">
        <v>0</v>
      </c>
      <c r="AT265" s="31">
        <v>0</v>
      </c>
      <c r="AX265" s="76"/>
    </row>
    <row r="266" spans="2:50" x14ac:dyDescent="0.3">
      <c r="B266" s="5">
        <v>42113</v>
      </c>
      <c r="C266" s="53">
        <v>83</v>
      </c>
      <c r="D266" s="53">
        <v>20</v>
      </c>
      <c r="E266" s="53">
        <v>18</v>
      </c>
      <c r="F266" s="53">
        <v>6</v>
      </c>
      <c r="G266" s="54">
        <v>0.3</v>
      </c>
      <c r="H266" s="67">
        <v>4.6944444444444447E-3</v>
      </c>
      <c r="I266" s="68">
        <v>0.1</v>
      </c>
      <c r="J266" s="27">
        <v>7</v>
      </c>
      <c r="K266" s="30">
        <v>10</v>
      </c>
      <c r="L266" s="30">
        <v>6</v>
      </c>
      <c r="M266" s="30">
        <v>4</v>
      </c>
      <c r="N266" s="87">
        <v>0</v>
      </c>
      <c r="O266" s="26"/>
      <c r="P266" s="30">
        <v>11</v>
      </c>
      <c r="Q266" s="53">
        <v>-14</v>
      </c>
      <c r="R266" s="30">
        <v>17</v>
      </c>
      <c r="S266" s="30"/>
      <c r="T266" s="30"/>
      <c r="U266" s="30"/>
      <c r="V266" s="30">
        <v>0</v>
      </c>
      <c r="W266" s="30">
        <v>4</v>
      </c>
      <c r="X266" s="30">
        <v>0</v>
      </c>
      <c r="Y266" s="53">
        <v>150</v>
      </c>
      <c r="Z266" s="53">
        <v>59</v>
      </c>
      <c r="AA266" s="53">
        <v>57</v>
      </c>
      <c r="AB266" s="53">
        <v>7</v>
      </c>
      <c r="AC266" s="54">
        <v>0.11864406779661017</v>
      </c>
      <c r="AD266" s="67">
        <v>1.4540175768989329E-3</v>
      </c>
      <c r="AE266" s="68">
        <v>6.7796610169491497E-2</v>
      </c>
      <c r="AF266" s="27">
        <v>0</v>
      </c>
      <c r="AG266" s="30">
        <v>0</v>
      </c>
      <c r="AH266" s="30">
        <v>0</v>
      </c>
      <c r="AI266" s="30">
        <v>0</v>
      </c>
      <c r="AJ266" s="87">
        <v>0</v>
      </c>
      <c r="AK266" s="26"/>
      <c r="AL266" s="30">
        <v>10</v>
      </c>
      <c r="AM266" s="53">
        <v>-51</v>
      </c>
      <c r="AN266" s="30">
        <v>57</v>
      </c>
      <c r="AO266" s="30"/>
      <c r="AP266" s="30"/>
      <c r="AQ266" s="30"/>
      <c r="AR266" s="30">
        <v>37</v>
      </c>
      <c r="AS266" s="30">
        <v>0</v>
      </c>
      <c r="AT266" s="30">
        <v>4</v>
      </c>
      <c r="AX266" s="76"/>
    </row>
    <row r="267" spans="2:50" x14ac:dyDescent="0.3">
      <c r="B267" s="5">
        <v>42114</v>
      </c>
      <c r="C267" s="6">
        <v>114</v>
      </c>
      <c r="D267" s="6">
        <v>29</v>
      </c>
      <c r="E267" s="6">
        <v>27</v>
      </c>
      <c r="F267" s="6">
        <v>6</v>
      </c>
      <c r="G267" s="17">
        <v>0.20689655172413793</v>
      </c>
      <c r="H267" s="50">
        <v>1.7652458492975734E-3</v>
      </c>
      <c r="I267" s="22">
        <v>0.20689655172413801</v>
      </c>
      <c r="J267" s="8">
        <v>7</v>
      </c>
      <c r="K267" s="6">
        <v>10</v>
      </c>
      <c r="L267" s="6">
        <v>9</v>
      </c>
      <c r="M267" s="6">
        <v>9</v>
      </c>
      <c r="N267" s="88">
        <v>1</v>
      </c>
      <c r="O267" s="10"/>
      <c r="P267" s="6">
        <v>19</v>
      </c>
      <c r="Q267" s="6">
        <v>-24</v>
      </c>
      <c r="R267" s="6">
        <v>29</v>
      </c>
      <c r="S267" s="6"/>
      <c r="T267" s="6"/>
      <c r="U267" s="6"/>
      <c r="V267" s="6">
        <v>1</v>
      </c>
      <c r="W267" s="6">
        <v>2</v>
      </c>
      <c r="X267" s="6">
        <v>0</v>
      </c>
      <c r="Y267" s="6">
        <v>105</v>
      </c>
      <c r="Z267" s="6">
        <v>49</v>
      </c>
      <c r="AA267" s="6">
        <v>49</v>
      </c>
      <c r="AB267" s="6">
        <v>6</v>
      </c>
      <c r="AC267" s="17">
        <v>0.12244897959183673</v>
      </c>
      <c r="AD267" s="50">
        <v>6.0067082388510964E-4</v>
      </c>
      <c r="AE267" s="22">
        <v>6.1224489795918401E-2</v>
      </c>
      <c r="AF267" s="8">
        <v>0</v>
      </c>
      <c r="AG267" s="6">
        <v>0</v>
      </c>
      <c r="AH267" s="6">
        <v>0</v>
      </c>
      <c r="AI267" s="6">
        <v>0</v>
      </c>
      <c r="AJ267" s="88">
        <v>0</v>
      </c>
      <c r="AK267" s="10"/>
      <c r="AL267" s="6">
        <v>8</v>
      </c>
      <c r="AM267" s="6">
        <v>-30</v>
      </c>
      <c r="AN267" s="6">
        <v>49</v>
      </c>
      <c r="AO267" s="6"/>
      <c r="AP267" s="6"/>
      <c r="AQ267" s="6"/>
      <c r="AR267" s="6">
        <v>20</v>
      </c>
      <c r="AS267" s="6">
        <v>0</v>
      </c>
      <c r="AT267" s="6">
        <v>2</v>
      </c>
      <c r="AX267" s="76"/>
    </row>
    <row r="268" spans="2:50" x14ac:dyDescent="0.3">
      <c r="B268" s="5">
        <v>42115</v>
      </c>
      <c r="C268" s="6">
        <v>128</v>
      </c>
      <c r="D268" s="6">
        <v>34</v>
      </c>
      <c r="E268" s="6">
        <v>33</v>
      </c>
      <c r="F268" s="6">
        <v>4</v>
      </c>
      <c r="G268" s="17">
        <v>0.11764705882352941</v>
      </c>
      <c r="H268" s="50">
        <v>2.3008578431372548E-3</v>
      </c>
      <c r="I268" s="22">
        <v>0.114285714285714</v>
      </c>
      <c r="J268" s="8">
        <v>8</v>
      </c>
      <c r="K268" s="6">
        <v>14</v>
      </c>
      <c r="L268" s="6">
        <v>9</v>
      </c>
      <c r="M268" s="6">
        <v>15</v>
      </c>
      <c r="N268" s="88">
        <v>1</v>
      </c>
      <c r="O268" s="10"/>
      <c r="P268" s="6">
        <v>22</v>
      </c>
      <c r="Q268" s="6">
        <v>-27</v>
      </c>
      <c r="R268" s="6">
        <v>34</v>
      </c>
      <c r="S268" s="6"/>
      <c r="T268" s="6"/>
      <c r="U268" s="6"/>
      <c r="V268" s="6">
        <v>0</v>
      </c>
      <c r="W268" s="6">
        <v>3</v>
      </c>
      <c r="X268" s="6">
        <v>1</v>
      </c>
      <c r="Y268" s="6">
        <v>153</v>
      </c>
      <c r="Z268" s="6">
        <v>65</v>
      </c>
      <c r="AA268" s="6">
        <v>64</v>
      </c>
      <c r="AB268" s="6">
        <v>13</v>
      </c>
      <c r="AC268" s="17">
        <v>0.2</v>
      </c>
      <c r="AD268" s="50">
        <v>1.1996082621082622E-3</v>
      </c>
      <c r="AE268" s="22">
        <v>4.6153846153846198E-2</v>
      </c>
      <c r="AF268" s="8">
        <v>0</v>
      </c>
      <c r="AG268" s="6">
        <v>0</v>
      </c>
      <c r="AH268" s="6">
        <v>0</v>
      </c>
      <c r="AI268" s="6">
        <v>0</v>
      </c>
      <c r="AJ268" s="88">
        <v>0</v>
      </c>
      <c r="AK268" s="10"/>
      <c r="AL268" s="6">
        <v>14</v>
      </c>
      <c r="AM268" s="6">
        <v>-37</v>
      </c>
      <c r="AN268" s="6">
        <v>65</v>
      </c>
      <c r="AO268" s="6"/>
      <c r="AP268" s="6"/>
      <c r="AQ268" s="6"/>
      <c r="AR268" s="6">
        <v>21</v>
      </c>
      <c r="AS268" s="6">
        <v>0</v>
      </c>
      <c r="AT268" s="6">
        <v>1</v>
      </c>
      <c r="AX268" s="76"/>
    </row>
    <row r="269" spans="2:50" x14ac:dyDescent="0.3">
      <c r="B269" s="5">
        <v>42116</v>
      </c>
      <c r="C269" s="6">
        <v>153</v>
      </c>
      <c r="D269" s="6">
        <v>33</v>
      </c>
      <c r="E269" s="6">
        <v>31</v>
      </c>
      <c r="F269" s="6">
        <v>12</v>
      </c>
      <c r="G269" s="17">
        <v>0.36363636363636365</v>
      </c>
      <c r="H269" s="50">
        <v>3.7363215488215489E-3</v>
      </c>
      <c r="I269" s="22">
        <v>0.125</v>
      </c>
      <c r="J269" s="8">
        <v>10</v>
      </c>
      <c r="K269" s="6">
        <v>15</v>
      </c>
      <c r="L269" s="6">
        <v>10</v>
      </c>
      <c r="M269" s="6">
        <v>11</v>
      </c>
      <c r="N269" s="88">
        <v>2</v>
      </c>
      <c r="O269" s="10"/>
      <c r="P269" s="6">
        <v>22</v>
      </c>
      <c r="Q269" s="6">
        <v>-28</v>
      </c>
      <c r="R269" s="6">
        <v>32</v>
      </c>
      <c r="S269" s="6"/>
      <c r="T269" s="6"/>
      <c r="U269" s="6"/>
      <c r="V269" s="6">
        <v>0</v>
      </c>
      <c r="W269" s="6">
        <v>4</v>
      </c>
      <c r="X269" s="6">
        <v>1</v>
      </c>
      <c r="Y269" s="6">
        <v>216</v>
      </c>
      <c r="Z269" s="6">
        <v>95</v>
      </c>
      <c r="AA269" s="6">
        <v>92</v>
      </c>
      <c r="AB269" s="6">
        <v>16</v>
      </c>
      <c r="AC269" s="17">
        <v>0.16842105263157894</v>
      </c>
      <c r="AD269" s="50">
        <v>9.9256822612085759E-4</v>
      </c>
      <c r="AE269" s="22">
        <v>0.105263157894737</v>
      </c>
      <c r="AF269" s="8">
        <v>0</v>
      </c>
      <c r="AG269" s="6">
        <v>0</v>
      </c>
      <c r="AH269" s="6">
        <v>0</v>
      </c>
      <c r="AI269" s="6">
        <v>0</v>
      </c>
      <c r="AJ269" s="88">
        <v>0</v>
      </c>
      <c r="AK269" s="10"/>
      <c r="AL269" s="6">
        <v>19</v>
      </c>
      <c r="AM269" s="6">
        <v>-38</v>
      </c>
      <c r="AN269" s="6">
        <v>93</v>
      </c>
      <c r="AO269" s="6"/>
      <c r="AP269" s="6"/>
      <c r="AQ269" s="6"/>
      <c r="AR269" s="6">
        <v>9</v>
      </c>
      <c r="AS269" s="6">
        <v>0</v>
      </c>
      <c r="AT269" s="6">
        <v>9</v>
      </c>
      <c r="AX269" s="76"/>
    </row>
    <row r="270" spans="2:50" x14ac:dyDescent="0.3">
      <c r="B270" s="5">
        <v>42117</v>
      </c>
      <c r="C270" s="6">
        <v>75</v>
      </c>
      <c r="D270" s="6">
        <v>15</v>
      </c>
      <c r="E270" s="6">
        <v>14</v>
      </c>
      <c r="F270" s="6">
        <v>6</v>
      </c>
      <c r="G270" s="17">
        <v>0.4</v>
      </c>
      <c r="H270" s="50">
        <v>2.4675925925925924E-3</v>
      </c>
      <c r="I270" s="22">
        <v>6.6666666666666693E-2</v>
      </c>
      <c r="J270" s="8">
        <v>4</v>
      </c>
      <c r="K270" s="6">
        <v>8</v>
      </c>
      <c r="L270" s="6">
        <v>2</v>
      </c>
      <c r="M270" s="6">
        <v>6</v>
      </c>
      <c r="N270" s="88">
        <v>0</v>
      </c>
      <c r="O270" s="10"/>
      <c r="P270" s="6">
        <v>7</v>
      </c>
      <c r="Q270" s="6">
        <v>-11</v>
      </c>
      <c r="R270" s="6">
        <v>15</v>
      </c>
      <c r="S270" s="6"/>
      <c r="T270" s="6"/>
      <c r="U270" s="6"/>
      <c r="V270" s="6">
        <v>0</v>
      </c>
      <c r="W270" s="6">
        <v>2</v>
      </c>
      <c r="X270" s="6">
        <v>1</v>
      </c>
      <c r="Y270" s="6">
        <v>214</v>
      </c>
      <c r="Z270" s="6">
        <v>90</v>
      </c>
      <c r="AA270" s="6">
        <v>85</v>
      </c>
      <c r="AB270" s="6">
        <v>18</v>
      </c>
      <c r="AC270" s="17">
        <v>0.2</v>
      </c>
      <c r="AD270" s="50">
        <v>1.0162037037037036E-3</v>
      </c>
      <c r="AE270" s="22">
        <v>4.4444444444444398E-2</v>
      </c>
      <c r="AF270" s="8">
        <v>0</v>
      </c>
      <c r="AG270" s="6">
        <v>0</v>
      </c>
      <c r="AH270" s="6">
        <v>0</v>
      </c>
      <c r="AI270" s="6">
        <v>0</v>
      </c>
      <c r="AJ270" s="88">
        <v>0</v>
      </c>
      <c r="AK270" s="10"/>
      <c r="AL270" s="6">
        <v>15</v>
      </c>
      <c r="AM270" s="6">
        <v>-29</v>
      </c>
      <c r="AN270" s="6">
        <v>86</v>
      </c>
      <c r="AO270" s="6"/>
      <c r="AP270" s="6"/>
      <c r="AQ270" s="6"/>
      <c r="AR270" s="6">
        <v>7</v>
      </c>
      <c r="AS270" s="6">
        <v>0</v>
      </c>
      <c r="AT270" s="6">
        <v>6</v>
      </c>
      <c r="AX270" s="76"/>
    </row>
    <row r="271" spans="2:50" ht="16.2" thickBot="1" x14ac:dyDescent="0.35">
      <c r="B271" s="32">
        <v>42118</v>
      </c>
      <c r="C271" s="6">
        <v>107</v>
      </c>
      <c r="D271" s="6">
        <v>25</v>
      </c>
      <c r="E271" s="6">
        <v>23</v>
      </c>
      <c r="F271" s="6">
        <v>5</v>
      </c>
      <c r="G271" s="17">
        <v>0.2</v>
      </c>
      <c r="H271" s="50">
        <v>3.1300925925925927E-3</v>
      </c>
      <c r="I271" s="22">
        <v>0.28000000000000003</v>
      </c>
      <c r="J271" s="8">
        <v>5</v>
      </c>
      <c r="K271" s="6">
        <v>11</v>
      </c>
      <c r="L271" s="6">
        <v>6</v>
      </c>
      <c r="M271" s="6">
        <v>6</v>
      </c>
      <c r="N271" s="88">
        <v>2</v>
      </c>
      <c r="O271" s="10"/>
      <c r="P271" s="6">
        <v>16</v>
      </c>
      <c r="Q271" s="6">
        <v>-19</v>
      </c>
      <c r="R271" s="6">
        <v>24</v>
      </c>
      <c r="S271" s="6"/>
      <c r="T271" s="6"/>
      <c r="U271" s="6"/>
      <c r="V271" s="6">
        <v>0</v>
      </c>
      <c r="W271" s="6">
        <v>2</v>
      </c>
      <c r="X271" s="6">
        <v>0</v>
      </c>
      <c r="Y271" s="6">
        <v>178</v>
      </c>
      <c r="Z271" s="6">
        <v>81</v>
      </c>
      <c r="AA271" s="6">
        <v>75</v>
      </c>
      <c r="AB271" s="6">
        <v>15</v>
      </c>
      <c r="AC271" s="17">
        <v>0.18518518518518517</v>
      </c>
      <c r="AD271" s="50">
        <v>1.5219192958390488E-3</v>
      </c>
      <c r="AE271" s="22">
        <v>9.8765432098765399E-2</v>
      </c>
      <c r="AF271" s="8">
        <v>0</v>
      </c>
      <c r="AG271" s="6">
        <v>0</v>
      </c>
      <c r="AH271" s="6">
        <v>0</v>
      </c>
      <c r="AI271" s="6">
        <v>0</v>
      </c>
      <c r="AJ271" s="88">
        <v>0</v>
      </c>
      <c r="AK271" s="10"/>
      <c r="AL271" s="6">
        <v>8</v>
      </c>
      <c r="AM271" s="6">
        <v>-34</v>
      </c>
      <c r="AN271" s="6">
        <v>74</v>
      </c>
      <c r="AO271" s="6"/>
      <c r="AP271" s="6"/>
      <c r="AQ271" s="6"/>
      <c r="AR271" s="6">
        <v>22</v>
      </c>
      <c r="AS271" s="6">
        <v>0</v>
      </c>
      <c r="AT271" s="6">
        <v>5</v>
      </c>
      <c r="AX271" s="76"/>
    </row>
    <row r="272" spans="2:50" ht="16.2" thickBot="1" x14ac:dyDescent="0.35">
      <c r="B272" s="33">
        <v>42119</v>
      </c>
      <c r="C272" s="31">
        <v>67</v>
      </c>
      <c r="D272" s="31">
        <v>16</v>
      </c>
      <c r="E272" s="31">
        <v>14</v>
      </c>
      <c r="F272" s="31">
        <v>5</v>
      </c>
      <c r="G272" s="29">
        <v>0.3125</v>
      </c>
      <c r="H272" s="58">
        <v>2.4667245370370372E-3</v>
      </c>
      <c r="I272" s="25">
        <v>6.6666666666666693E-2</v>
      </c>
      <c r="J272" s="35">
        <v>5</v>
      </c>
      <c r="K272" s="31">
        <v>6</v>
      </c>
      <c r="L272" s="31">
        <v>6</v>
      </c>
      <c r="M272" s="31">
        <v>4</v>
      </c>
      <c r="N272" s="89">
        <v>1</v>
      </c>
      <c r="O272" s="34"/>
      <c r="P272" s="31">
        <v>12</v>
      </c>
      <c r="Q272" s="31">
        <v>-13</v>
      </c>
      <c r="R272" s="31">
        <v>14</v>
      </c>
      <c r="S272" s="31"/>
      <c r="T272" s="31"/>
      <c r="U272" s="31"/>
      <c r="V272" s="31">
        <v>0</v>
      </c>
      <c r="W272" s="31">
        <v>1</v>
      </c>
      <c r="X272" s="31">
        <v>0</v>
      </c>
      <c r="Y272" s="31">
        <v>147</v>
      </c>
      <c r="Z272" s="31">
        <v>55</v>
      </c>
      <c r="AA272" s="31">
        <v>55</v>
      </c>
      <c r="AB272" s="31">
        <v>5</v>
      </c>
      <c r="AC272" s="29">
        <v>9.0909090909090912E-2</v>
      </c>
      <c r="AD272" s="58">
        <v>9.3918350168350161E-4</v>
      </c>
      <c r="AE272" s="25">
        <v>3.6363636363636397E-2</v>
      </c>
      <c r="AF272" s="35">
        <v>0</v>
      </c>
      <c r="AG272" s="31">
        <v>0</v>
      </c>
      <c r="AH272" s="31">
        <v>0</v>
      </c>
      <c r="AI272" s="31">
        <v>0</v>
      </c>
      <c r="AJ272" s="89">
        <v>0</v>
      </c>
      <c r="AK272" s="34"/>
      <c r="AL272" s="31">
        <v>7</v>
      </c>
      <c r="AM272" s="31">
        <v>-22</v>
      </c>
      <c r="AN272" s="31">
        <v>55</v>
      </c>
      <c r="AO272" s="31"/>
      <c r="AP272" s="31"/>
      <c r="AQ272" s="31"/>
      <c r="AR272" s="31">
        <v>12</v>
      </c>
      <c r="AS272" s="31">
        <v>0</v>
      </c>
      <c r="AT272" s="31">
        <v>3</v>
      </c>
      <c r="AX272" s="76"/>
    </row>
    <row r="273" spans="2:50" x14ac:dyDescent="0.3">
      <c r="B273" s="5">
        <v>42120</v>
      </c>
      <c r="C273" s="53">
        <v>42</v>
      </c>
      <c r="D273" s="53">
        <v>13</v>
      </c>
      <c r="E273" s="53">
        <v>12</v>
      </c>
      <c r="F273" s="53">
        <v>2</v>
      </c>
      <c r="G273" s="54">
        <v>0.15384615384615385</v>
      </c>
      <c r="H273" s="67">
        <v>1.7628205128205131E-3</v>
      </c>
      <c r="I273" s="68">
        <v>0.15384615384615399</v>
      </c>
      <c r="J273" s="27">
        <v>3</v>
      </c>
      <c r="K273" s="30">
        <v>8</v>
      </c>
      <c r="L273" s="30">
        <v>1</v>
      </c>
      <c r="M273" s="30">
        <v>2</v>
      </c>
      <c r="N273" s="87">
        <v>1</v>
      </c>
      <c r="O273" s="26"/>
      <c r="P273" s="30">
        <v>10</v>
      </c>
      <c r="Q273" s="53">
        <v>-11</v>
      </c>
      <c r="R273" s="30">
        <v>12</v>
      </c>
      <c r="S273" s="30"/>
      <c r="T273" s="30"/>
      <c r="U273" s="30"/>
      <c r="V273" s="30">
        <v>0</v>
      </c>
      <c r="W273" s="30">
        <v>1</v>
      </c>
      <c r="X273" s="30">
        <v>0</v>
      </c>
      <c r="Y273" s="53">
        <v>294</v>
      </c>
      <c r="Z273" s="53">
        <v>113</v>
      </c>
      <c r="AA273" s="53">
        <v>113</v>
      </c>
      <c r="AB273" s="53">
        <v>15</v>
      </c>
      <c r="AC273" s="54">
        <v>0.13274336283185842</v>
      </c>
      <c r="AD273" s="67">
        <v>1.0078662733529991E-3</v>
      </c>
      <c r="AE273" s="68">
        <v>3.5398230088495602E-2</v>
      </c>
      <c r="AF273" s="27">
        <v>0</v>
      </c>
      <c r="AG273" s="30">
        <v>0</v>
      </c>
      <c r="AH273" s="30">
        <v>0</v>
      </c>
      <c r="AI273" s="30">
        <v>0</v>
      </c>
      <c r="AJ273" s="87">
        <v>0</v>
      </c>
      <c r="AK273" s="26"/>
      <c r="AL273" s="30">
        <v>14</v>
      </c>
      <c r="AM273" s="53">
        <v>-40</v>
      </c>
      <c r="AN273" s="30">
        <v>113</v>
      </c>
      <c r="AO273" s="30"/>
      <c r="AP273" s="30"/>
      <c r="AQ273" s="30"/>
      <c r="AR273" s="30">
        <v>22</v>
      </c>
      <c r="AS273" s="30">
        <v>0</v>
      </c>
      <c r="AT273" s="30">
        <v>4</v>
      </c>
      <c r="AX273" s="76"/>
    </row>
    <row r="274" spans="2:50" x14ac:dyDescent="0.3">
      <c r="B274" s="5">
        <v>42121</v>
      </c>
      <c r="C274" s="6">
        <v>108</v>
      </c>
      <c r="D274" s="6">
        <v>25</v>
      </c>
      <c r="E274" s="6">
        <v>24</v>
      </c>
      <c r="F274" s="6">
        <v>5</v>
      </c>
      <c r="G274" s="17">
        <v>0.2</v>
      </c>
      <c r="H274" s="50">
        <v>2.1467592592592593E-3</v>
      </c>
      <c r="I274" s="22">
        <v>0.12</v>
      </c>
      <c r="J274" s="8">
        <v>7</v>
      </c>
      <c r="K274" s="6">
        <v>10</v>
      </c>
      <c r="L274" s="6">
        <v>5</v>
      </c>
      <c r="M274" s="6">
        <v>8</v>
      </c>
      <c r="N274" s="88">
        <v>1</v>
      </c>
      <c r="O274" s="10"/>
      <c r="P274" s="6">
        <v>13</v>
      </c>
      <c r="Q274" s="6">
        <v>-17</v>
      </c>
      <c r="R274" s="6">
        <v>24</v>
      </c>
      <c r="S274" s="6"/>
      <c r="T274" s="6"/>
      <c r="U274" s="6"/>
      <c r="V274" s="6">
        <v>0</v>
      </c>
      <c r="W274" s="6">
        <v>3</v>
      </c>
      <c r="X274" s="6">
        <v>1</v>
      </c>
      <c r="Y274" s="6">
        <v>174</v>
      </c>
      <c r="Z274" s="6">
        <v>79</v>
      </c>
      <c r="AA274" s="6">
        <v>78</v>
      </c>
      <c r="AB274" s="6">
        <v>21</v>
      </c>
      <c r="AC274" s="17">
        <v>0.26582278481012656</v>
      </c>
      <c r="AD274" s="50">
        <v>8.1106422878574785E-4</v>
      </c>
      <c r="AE274" s="22">
        <v>0.177215189873418</v>
      </c>
      <c r="AF274" s="8">
        <v>0</v>
      </c>
      <c r="AG274" s="6">
        <v>0</v>
      </c>
      <c r="AH274" s="6">
        <v>0</v>
      </c>
      <c r="AI274" s="6">
        <v>0</v>
      </c>
      <c r="AJ274" s="88">
        <v>0</v>
      </c>
      <c r="AK274" s="10"/>
      <c r="AL274" s="6">
        <v>19</v>
      </c>
      <c r="AM274" s="6">
        <v>-38</v>
      </c>
      <c r="AN274" s="6">
        <v>78</v>
      </c>
      <c r="AO274" s="6"/>
      <c r="AP274" s="6"/>
      <c r="AQ274" s="6"/>
      <c r="AR274" s="6">
        <v>13</v>
      </c>
      <c r="AS274" s="6">
        <v>0</v>
      </c>
      <c r="AT274" s="6">
        <v>6</v>
      </c>
      <c r="AX274" s="76"/>
    </row>
    <row r="275" spans="2:50" x14ac:dyDescent="0.3">
      <c r="B275" s="5">
        <v>42122</v>
      </c>
      <c r="C275" s="6">
        <v>98</v>
      </c>
      <c r="D275" s="6">
        <v>22</v>
      </c>
      <c r="E275" s="6">
        <v>21</v>
      </c>
      <c r="F275" s="6">
        <v>5</v>
      </c>
      <c r="G275" s="17">
        <v>0.22727272727272727</v>
      </c>
      <c r="H275" s="50">
        <v>2.4942129629629628E-3</v>
      </c>
      <c r="I275" s="22">
        <v>0.18181818181818199</v>
      </c>
      <c r="J275" s="8">
        <v>10</v>
      </c>
      <c r="K275" s="6">
        <v>12</v>
      </c>
      <c r="L275" s="6">
        <v>7</v>
      </c>
      <c r="M275" s="6">
        <v>7</v>
      </c>
      <c r="N275" s="88">
        <v>1</v>
      </c>
      <c r="O275" s="10"/>
      <c r="P275" s="6">
        <v>14</v>
      </c>
      <c r="Q275" s="6">
        <v>-18</v>
      </c>
      <c r="R275" s="6">
        <v>21</v>
      </c>
      <c r="S275" s="6"/>
      <c r="T275" s="6"/>
      <c r="U275" s="6"/>
      <c r="V275" s="6">
        <v>1</v>
      </c>
      <c r="W275" s="6">
        <v>3</v>
      </c>
      <c r="X275" s="6">
        <v>0</v>
      </c>
      <c r="Y275" s="6">
        <v>134</v>
      </c>
      <c r="Z275" s="6">
        <v>63</v>
      </c>
      <c r="AA275" s="6">
        <v>60</v>
      </c>
      <c r="AB275" s="6">
        <v>13</v>
      </c>
      <c r="AC275" s="17">
        <v>0.20634920634920634</v>
      </c>
      <c r="AD275" s="50">
        <v>9.5862727807172253E-4</v>
      </c>
      <c r="AE275" s="22">
        <v>0.26984126984126999</v>
      </c>
      <c r="AF275" s="8">
        <v>0</v>
      </c>
      <c r="AG275" s="6">
        <v>0</v>
      </c>
      <c r="AH275" s="6">
        <v>0</v>
      </c>
      <c r="AI275" s="6">
        <v>0</v>
      </c>
      <c r="AJ275" s="88">
        <v>0</v>
      </c>
      <c r="AK275" s="10"/>
      <c r="AL275" s="6">
        <v>16</v>
      </c>
      <c r="AM275" s="6">
        <v>-38</v>
      </c>
      <c r="AN275" s="6">
        <v>60</v>
      </c>
      <c r="AO275" s="6"/>
      <c r="AP275" s="6"/>
      <c r="AQ275" s="6"/>
      <c r="AR275" s="6">
        <v>19</v>
      </c>
      <c r="AS275" s="6">
        <v>0</v>
      </c>
      <c r="AT275" s="6">
        <v>3</v>
      </c>
      <c r="AX275" s="76"/>
    </row>
    <row r="276" spans="2:50" x14ac:dyDescent="0.3">
      <c r="B276" s="5">
        <v>42123</v>
      </c>
      <c r="C276" s="6">
        <v>119</v>
      </c>
      <c r="D276" s="6">
        <v>26</v>
      </c>
      <c r="E276" s="6">
        <v>25</v>
      </c>
      <c r="F276" s="6">
        <v>6</v>
      </c>
      <c r="G276" s="17">
        <v>0.23076923076923078</v>
      </c>
      <c r="H276" s="50">
        <v>2.2854344729344727E-3</v>
      </c>
      <c r="I276" s="22">
        <v>0.115384615384615</v>
      </c>
      <c r="J276" s="8">
        <v>8</v>
      </c>
      <c r="K276" s="6">
        <v>14</v>
      </c>
      <c r="L276" s="6">
        <v>4</v>
      </c>
      <c r="M276" s="6">
        <v>10</v>
      </c>
      <c r="N276" s="88">
        <v>2</v>
      </c>
      <c r="O276" s="10"/>
      <c r="P276" s="6">
        <v>18</v>
      </c>
      <c r="Q276" s="6">
        <v>-20</v>
      </c>
      <c r="R276" s="6">
        <v>26</v>
      </c>
      <c r="S276" s="6"/>
      <c r="T276" s="6"/>
      <c r="U276" s="6"/>
      <c r="V276" s="6">
        <v>0</v>
      </c>
      <c r="W276" s="6">
        <v>1</v>
      </c>
      <c r="X276" s="6">
        <v>0</v>
      </c>
      <c r="Y276" s="6">
        <v>148</v>
      </c>
      <c r="Z276" s="6">
        <v>58</v>
      </c>
      <c r="AA276" s="6">
        <v>55</v>
      </c>
      <c r="AB276" s="6">
        <v>16</v>
      </c>
      <c r="AC276" s="17">
        <v>0.27586206896551724</v>
      </c>
      <c r="AD276" s="50">
        <v>1.0514447637292464E-3</v>
      </c>
      <c r="AE276" s="22">
        <v>6.8965517241379296E-2</v>
      </c>
      <c r="AF276" s="8">
        <v>0</v>
      </c>
      <c r="AG276" s="6">
        <v>0</v>
      </c>
      <c r="AH276" s="6">
        <v>0</v>
      </c>
      <c r="AI276" s="6">
        <v>0</v>
      </c>
      <c r="AJ276" s="88">
        <v>0</v>
      </c>
      <c r="AK276" s="10"/>
      <c r="AL276" s="6">
        <v>15</v>
      </c>
      <c r="AM276" s="6">
        <v>-30</v>
      </c>
      <c r="AN276" s="6">
        <v>55</v>
      </c>
      <c r="AO276" s="6"/>
      <c r="AP276" s="6"/>
      <c r="AQ276" s="6"/>
      <c r="AR276" s="6">
        <v>10</v>
      </c>
      <c r="AS276" s="6">
        <v>0</v>
      </c>
      <c r="AT276" s="6">
        <v>5</v>
      </c>
      <c r="AX276" s="76"/>
    </row>
    <row r="277" spans="2:50" x14ac:dyDescent="0.3">
      <c r="B277" s="5">
        <v>42124</v>
      </c>
      <c r="C277" s="6">
        <v>120</v>
      </c>
      <c r="D277" s="6">
        <v>34</v>
      </c>
      <c r="E277" s="6">
        <v>32</v>
      </c>
      <c r="F277" s="6">
        <v>9</v>
      </c>
      <c r="G277" s="17">
        <v>0.26470588235294118</v>
      </c>
      <c r="H277" s="50">
        <v>1.8198529411764708E-3</v>
      </c>
      <c r="I277" s="22">
        <v>8.8235294117647106E-2</v>
      </c>
      <c r="J277" s="8">
        <v>5</v>
      </c>
      <c r="K277" s="6">
        <v>12</v>
      </c>
      <c r="L277" s="6">
        <v>11</v>
      </c>
      <c r="M277" s="6">
        <v>6</v>
      </c>
      <c r="N277" s="88">
        <v>1</v>
      </c>
      <c r="O277" s="10"/>
      <c r="P277" s="6">
        <v>21</v>
      </c>
      <c r="Q277" s="6">
        <v>-25</v>
      </c>
      <c r="R277" s="6">
        <v>34</v>
      </c>
      <c r="S277" s="6"/>
      <c r="T277" s="6"/>
      <c r="U277" s="6"/>
      <c r="V277" s="6">
        <v>0</v>
      </c>
      <c r="W277" s="6">
        <v>0</v>
      </c>
      <c r="X277" s="6">
        <v>2</v>
      </c>
      <c r="Y277" s="6">
        <v>325</v>
      </c>
      <c r="Z277" s="6">
        <v>152</v>
      </c>
      <c r="AA277" s="6">
        <v>141</v>
      </c>
      <c r="AB277" s="6">
        <v>33</v>
      </c>
      <c r="AC277" s="17">
        <v>0.21710526315789475</v>
      </c>
      <c r="AD277" s="50">
        <v>8.2000791910331384E-4</v>
      </c>
      <c r="AE277" s="22">
        <v>0.29605263157894701</v>
      </c>
      <c r="AF277" s="8">
        <v>0</v>
      </c>
      <c r="AG277" s="6">
        <v>0</v>
      </c>
      <c r="AH277" s="6">
        <v>0</v>
      </c>
      <c r="AI277" s="6">
        <v>0</v>
      </c>
      <c r="AJ277" s="88">
        <v>0</v>
      </c>
      <c r="AK277" s="10"/>
      <c r="AL277" s="6">
        <v>55</v>
      </c>
      <c r="AM277" s="6">
        <v>-85</v>
      </c>
      <c r="AN277" s="6">
        <v>143</v>
      </c>
      <c r="AO277" s="6"/>
      <c r="AP277" s="6"/>
      <c r="AQ277" s="6"/>
      <c r="AR277" s="6">
        <v>21</v>
      </c>
      <c r="AS277" s="6">
        <v>0</v>
      </c>
      <c r="AT277" s="6">
        <v>7</v>
      </c>
      <c r="AX277" s="76"/>
    </row>
    <row r="278" spans="2:50" x14ac:dyDescent="0.3">
      <c r="B278" s="5">
        <v>42125</v>
      </c>
      <c r="C278" s="6">
        <v>71</v>
      </c>
      <c r="D278" s="6">
        <v>24</v>
      </c>
      <c r="E278" s="6">
        <v>20</v>
      </c>
      <c r="F278" s="6">
        <v>8</v>
      </c>
      <c r="G278" s="17">
        <v>0.33333333333333331</v>
      </c>
      <c r="H278" s="20">
        <v>1.5576774691358026E-3</v>
      </c>
      <c r="I278" s="22">
        <v>0.20833333333333301</v>
      </c>
      <c r="J278" s="8">
        <v>5</v>
      </c>
      <c r="K278" s="6">
        <v>5</v>
      </c>
      <c r="L278" s="6">
        <v>8</v>
      </c>
      <c r="M278" s="6">
        <v>8</v>
      </c>
      <c r="N278" s="88">
        <v>1</v>
      </c>
      <c r="O278" s="10"/>
      <c r="P278" s="6">
        <v>11</v>
      </c>
      <c r="Q278" s="6">
        <v>-17</v>
      </c>
      <c r="R278" s="6">
        <v>24</v>
      </c>
      <c r="S278" s="6"/>
      <c r="T278" s="6"/>
      <c r="U278" s="6"/>
      <c r="V278" s="6">
        <v>0</v>
      </c>
      <c r="W278" s="6">
        <v>2</v>
      </c>
      <c r="X278" s="6">
        <v>0</v>
      </c>
      <c r="Y278" s="6">
        <v>193</v>
      </c>
      <c r="Z278" s="6">
        <v>80</v>
      </c>
      <c r="AA278" s="6">
        <v>77</v>
      </c>
      <c r="AB278" s="6">
        <v>22</v>
      </c>
      <c r="AC278" s="17">
        <v>0.27500000000000002</v>
      </c>
      <c r="AD278" s="20">
        <v>1.1487268518518519E-3</v>
      </c>
      <c r="AE278" s="22">
        <v>0.3</v>
      </c>
      <c r="AF278" s="8">
        <v>0</v>
      </c>
      <c r="AG278" s="6">
        <v>0</v>
      </c>
      <c r="AH278" s="6">
        <v>0</v>
      </c>
      <c r="AI278" s="6">
        <v>0</v>
      </c>
      <c r="AJ278" s="88">
        <v>0</v>
      </c>
      <c r="AK278" s="10"/>
      <c r="AL278" s="6">
        <v>33</v>
      </c>
      <c r="AM278" s="6">
        <v>-57</v>
      </c>
      <c r="AN278" s="6">
        <v>77</v>
      </c>
      <c r="AO278" s="6"/>
      <c r="AP278" s="6"/>
      <c r="AQ278" s="6"/>
      <c r="AR278" s="6">
        <v>19</v>
      </c>
      <c r="AS278" s="6">
        <v>0</v>
      </c>
      <c r="AT278" s="6">
        <v>5</v>
      </c>
      <c r="AX278" s="76"/>
    </row>
    <row r="279" spans="2:50" ht="16.2" thickBot="1" x14ac:dyDescent="0.35">
      <c r="B279" s="32">
        <v>42126</v>
      </c>
      <c r="C279" s="31">
        <v>58</v>
      </c>
      <c r="D279" s="31">
        <v>25</v>
      </c>
      <c r="E279" s="31">
        <v>22</v>
      </c>
      <c r="F279" s="31">
        <v>7</v>
      </c>
      <c r="G279" s="29">
        <v>0.28000000000000003</v>
      </c>
      <c r="H279" s="28">
        <v>1.4791666666666666E-3</v>
      </c>
      <c r="I279" s="25">
        <v>0.36</v>
      </c>
      <c r="J279" s="35">
        <v>4</v>
      </c>
      <c r="K279" s="31">
        <v>7</v>
      </c>
      <c r="L279" s="31">
        <v>3</v>
      </c>
      <c r="M279" s="31">
        <v>5</v>
      </c>
      <c r="N279" s="89">
        <v>1</v>
      </c>
      <c r="O279" s="34"/>
      <c r="P279" s="31">
        <v>14</v>
      </c>
      <c r="Q279" s="31">
        <v>-19</v>
      </c>
      <c r="R279" s="31">
        <v>23</v>
      </c>
      <c r="S279" s="31"/>
      <c r="T279" s="31"/>
      <c r="U279" s="31"/>
      <c r="V279" s="31">
        <v>0</v>
      </c>
      <c r="W279" s="31">
        <v>3</v>
      </c>
      <c r="X279" s="31">
        <v>1</v>
      </c>
      <c r="Y279" s="31">
        <v>190</v>
      </c>
      <c r="Z279" s="31">
        <v>71</v>
      </c>
      <c r="AA279" s="31">
        <v>71</v>
      </c>
      <c r="AB279" s="31">
        <v>6</v>
      </c>
      <c r="AC279" s="29">
        <v>8.4507042253521125E-2</v>
      </c>
      <c r="AD279" s="28">
        <v>7.7089853938445486E-4</v>
      </c>
      <c r="AE279" s="25">
        <v>0.22535211267605601</v>
      </c>
      <c r="AF279" s="35">
        <v>0</v>
      </c>
      <c r="AG279" s="31">
        <v>0</v>
      </c>
      <c r="AH279" s="31">
        <v>0</v>
      </c>
      <c r="AI279" s="31">
        <v>0</v>
      </c>
      <c r="AJ279" s="89">
        <v>0</v>
      </c>
      <c r="AK279" s="34"/>
      <c r="AL279" s="31">
        <v>21</v>
      </c>
      <c r="AM279" s="31">
        <v>-58</v>
      </c>
      <c r="AN279" s="31">
        <v>71</v>
      </c>
      <c r="AO279" s="31"/>
      <c r="AP279" s="31"/>
      <c r="AQ279" s="31"/>
      <c r="AR279" s="31">
        <v>33</v>
      </c>
      <c r="AS279" s="31">
        <v>0</v>
      </c>
      <c r="AT279" s="31">
        <v>4</v>
      </c>
      <c r="AX279" s="76"/>
    </row>
    <row r="280" spans="2:50" x14ac:dyDescent="0.3">
      <c r="B280" s="33">
        <v>42127</v>
      </c>
      <c r="C280" s="53">
        <v>102</v>
      </c>
      <c r="D280" s="53">
        <v>26</v>
      </c>
      <c r="E280" s="53">
        <v>25</v>
      </c>
      <c r="F280" s="53">
        <v>6</v>
      </c>
      <c r="G280" s="54">
        <v>0.23076923076923078</v>
      </c>
      <c r="H280" s="67">
        <v>2.0058760683760684E-3</v>
      </c>
      <c r="I280" s="68">
        <v>0.115384615384615</v>
      </c>
      <c r="J280" s="27">
        <v>5</v>
      </c>
      <c r="K280" s="30">
        <v>12</v>
      </c>
      <c r="L280" s="30">
        <v>6</v>
      </c>
      <c r="M280" s="30">
        <v>10</v>
      </c>
      <c r="N280" s="87">
        <v>3</v>
      </c>
      <c r="O280" s="26"/>
      <c r="P280" s="30">
        <v>20</v>
      </c>
      <c r="Q280" s="53">
        <v>-24</v>
      </c>
      <c r="R280" s="30">
        <v>26</v>
      </c>
      <c r="S280" s="30"/>
      <c r="T280" s="30"/>
      <c r="U280" s="30"/>
      <c r="V280" s="30">
        <v>0</v>
      </c>
      <c r="W280" s="30">
        <v>2</v>
      </c>
      <c r="X280" s="30">
        <v>1</v>
      </c>
      <c r="Y280" s="53">
        <v>183</v>
      </c>
      <c r="Z280" s="53">
        <v>75</v>
      </c>
      <c r="AA280" s="53">
        <v>71</v>
      </c>
      <c r="AB280" s="53">
        <v>13</v>
      </c>
      <c r="AC280" s="54">
        <v>0.17333333333333334</v>
      </c>
      <c r="AD280" s="67">
        <v>8.2391975308641972E-4</v>
      </c>
      <c r="AE280" s="68">
        <v>0.293333333333333</v>
      </c>
      <c r="AF280" s="27">
        <v>0</v>
      </c>
      <c r="AG280" s="30">
        <v>0</v>
      </c>
      <c r="AH280" s="30">
        <v>0</v>
      </c>
      <c r="AI280" s="30">
        <v>0</v>
      </c>
      <c r="AJ280" s="87">
        <v>0</v>
      </c>
      <c r="AK280" s="26"/>
      <c r="AL280" s="30">
        <v>26</v>
      </c>
      <c r="AM280" s="53">
        <v>-50</v>
      </c>
      <c r="AN280" s="30">
        <v>71</v>
      </c>
      <c r="AO280" s="30"/>
      <c r="AP280" s="30"/>
      <c r="AQ280" s="30"/>
      <c r="AR280" s="30">
        <v>20</v>
      </c>
      <c r="AS280" s="30">
        <v>0</v>
      </c>
      <c r="AT280" s="30">
        <v>4</v>
      </c>
      <c r="AX280" s="76"/>
    </row>
    <row r="281" spans="2:50" x14ac:dyDescent="0.3">
      <c r="B281" s="5">
        <v>42128</v>
      </c>
      <c r="C281" s="6">
        <v>134</v>
      </c>
      <c r="D281" s="6">
        <v>38</v>
      </c>
      <c r="E281" s="6">
        <v>33</v>
      </c>
      <c r="F281" s="6">
        <v>15</v>
      </c>
      <c r="G281" s="17">
        <v>0.39473684210526316</v>
      </c>
      <c r="H281" s="20">
        <v>3.3104897660818713E-3</v>
      </c>
      <c r="I281" s="22">
        <v>0.21052631578947401</v>
      </c>
      <c r="J281" s="8">
        <v>11</v>
      </c>
      <c r="K281" s="6">
        <v>15</v>
      </c>
      <c r="L281" s="6">
        <v>9</v>
      </c>
      <c r="M281" s="6">
        <v>12</v>
      </c>
      <c r="N281" s="88">
        <v>0</v>
      </c>
      <c r="O281" s="10"/>
      <c r="P281" s="6">
        <v>25</v>
      </c>
      <c r="Q281" s="6">
        <v>-30</v>
      </c>
      <c r="R281" s="6">
        <v>36</v>
      </c>
      <c r="S281" s="6"/>
      <c r="T281" s="6"/>
      <c r="U281" s="6"/>
      <c r="V281" s="6">
        <v>0</v>
      </c>
      <c r="W281" s="6">
        <v>2</v>
      </c>
      <c r="X281" s="6">
        <v>0</v>
      </c>
      <c r="Y281" s="6">
        <v>133</v>
      </c>
      <c r="Z281" s="6">
        <v>64</v>
      </c>
      <c r="AA281" s="6">
        <v>62</v>
      </c>
      <c r="AB281" s="6">
        <v>9</v>
      </c>
      <c r="AC281" s="17">
        <v>0.140625</v>
      </c>
      <c r="AD281" s="20">
        <v>7.8703703703703705E-4</v>
      </c>
      <c r="AE281" s="22">
        <v>0.28125</v>
      </c>
      <c r="AF281" s="8">
        <v>0</v>
      </c>
      <c r="AG281" s="6">
        <v>0</v>
      </c>
      <c r="AH281" s="6">
        <v>0</v>
      </c>
      <c r="AI281" s="6">
        <v>0</v>
      </c>
      <c r="AJ281" s="88">
        <v>0</v>
      </c>
      <c r="AK281" s="10"/>
      <c r="AL281" s="6">
        <v>26</v>
      </c>
      <c r="AM281" s="6">
        <v>-41</v>
      </c>
      <c r="AN281" s="6">
        <v>62</v>
      </c>
      <c r="AO281" s="6"/>
      <c r="AP281" s="6"/>
      <c r="AQ281" s="6"/>
      <c r="AR281" s="6">
        <v>12</v>
      </c>
      <c r="AS281" s="6">
        <v>0</v>
      </c>
      <c r="AT281" s="6">
        <v>3</v>
      </c>
      <c r="AX281" s="76"/>
    </row>
    <row r="282" spans="2:50" x14ac:dyDescent="0.3">
      <c r="B282" s="5">
        <v>42129</v>
      </c>
      <c r="C282" s="6">
        <v>117</v>
      </c>
      <c r="D282" s="6">
        <v>34</v>
      </c>
      <c r="E282" s="6">
        <v>33</v>
      </c>
      <c r="F282" s="6">
        <v>10</v>
      </c>
      <c r="G282" s="17">
        <v>0.29411764705882354</v>
      </c>
      <c r="H282" s="20">
        <v>2.2242647058823531E-3</v>
      </c>
      <c r="I282" s="22">
        <v>0.17647058823529399</v>
      </c>
      <c r="J282" s="8">
        <v>6</v>
      </c>
      <c r="K282" s="6">
        <v>10</v>
      </c>
      <c r="L282" s="6">
        <v>6</v>
      </c>
      <c r="M282" s="6">
        <v>13</v>
      </c>
      <c r="N282" s="88">
        <v>1</v>
      </c>
      <c r="O282" s="10"/>
      <c r="P282" s="6">
        <v>18</v>
      </c>
      <c r="Q282" s="6">
        <v>-25</v>
      </c>
      <c r="R282" s="6">
        <v>34</v>
      </c>
      <c r="S282" s="6"/>
      <c r="T282" s="6"/>
      <c r="U282" s="6"/>
      <c r="V282" s="6">
        <v>0</v>
      </c>
      <c r="W282" s="6">
        <v>5</v>
      </c>
      <c r="X282" s="6">
        <v>1</v>
      </c>
      <c r="Y282" s="6">
        <v>138</v>
      </c>
      <c r="Z282" s="6">
        <v>62</v>
      </c>
      <c r="AA282" s="6">
        <v>59</v>
      </c>
      <c r="AB282" s="6">
        <v>17</v>
      </c>
      <c r="AC282" s="17">
        <v>0.27419354838709675</v>
      </c>
      <c r="AD282" s="20">
        <v>1.1269787933094386E-3</v>
      </c>
      <c r="AE282" s="22">
        <v>0.25806451612903197</v>
      </c>
      <c r="AF282" s="8">
        <v>0</v>
      </c>
      <c r="AG282" s="6">
        <v>0</v>
      </c>
      <c r="AH282" s="6">
        <v>0</v>
      </c>
      <c r="AI282" s="6">
        <v>0</v>
      </c>
      <c r="AJ282" s="88">
        <v>0</v>
      </c>
      <c r="AK282" s="10"/>
      <c r="AL282" s="6">
        <v>21</v>
      </c>
      <c r="AM282" s="6">
        <v>-30</v>
      </c>
      <c r="AN282" s="6">
        <v>59</v>
      </c>
      <c r="AO282" s="6"/>
      <c r="AP282" s="6"/>
      <c r="AQ282" s="6"/>
      <c r="AR282" s="6">
        <v>5</v>
      </c>
      <c r="AS282" s="6">
        <v>0</v>
      </c>
      <c r="AT282" s="6">
        <v>4</v>
      </c>
      <c r="AX282" s="76"/>
    </row>
    <row r="283" spans="2:50" x14ac:dyDescent="0.3">
      <c r="B283" s="5">
        <v>42130</v>
      </c>
      <c r="C283" s="6">
        <v>86</v>
      </c>
      <c r="D283" s="6">
        <v>25</v>
      </c>
      <c r="E283" s="6">
        <v>23</v>
      </c>
      <c r="F283" s="6">
        <v>4</v>
      </c>
      <c r="G283" s="17">
        <v>0.16</v>
      </c>
      <c r="H283" s="20">
        <v>3.3013888888888889E-3</v>
      </c>
      <c r="I283" s="22">
        <v>0.20833333333333301</v>
      </c>
      <c r="J283" s="8">
        <v>3</v>
      </c>
      <c r="K283" s="6">
        <v>4</v>
      </c>
      <c r="L283" s="6">
        <v>4</v>
      </c>
      <c r="M283" s="6">
        <v>9</v>
      </c>
      <c r="N283" s="88">
        <v>0</v>
      </c>
      <c r="O283" s="10"/>
      <c r="P283" s="6">
        <v>15</v>
      </c>
      <c r="Q283" s="6">
        <v>-18</v>
      </c>
      <c r="R283" s="6">
        <v>23</v>
      </c>
      <c r="S283" s="6"/>
      <c r="T283" s="6"/>
      <c r="U283" s="6"/>
      <c r="V283" s="6">
        <v>0</v>
      </c>
      <c r="W283" s="6">
        <v>3</v>
      </c>
      <c r="X283" s="6">
        <v>0</v>
      </c>
      <c r="Y283" s="6">
        <v>268</v>
      </c>
      <c r="Z283" s="6">
        <v>104</v>
      </c>
      <c r="AA283" s="6">
        <v>100</v>
      </c>
      <c r="AB283" s="6">
        <v>15</v>
      </c>
      <c r="AC283" s="17">
        <v>0.14423076923076922</v>
      </c>
      <c r="AD283" s="20">
        <v>1.0544649216524217E-3</v>
      </c>
      <c r="AE283" s="22">
        <v>0.20192307692307701</v>
      </c>
      <c r="AF283" s="8">
        <v>0</v>
      </c>
      <c r="AG283" s="6">
        <v>0</v>
      </c>
      <c r="AH283" s="6">
        <v>0</v>
      </c>
      <c r="AI283" s="6">
        <v>0</v>
      </c>
      <c r="AJ283" s="88">
        <v>0</v>
      </c>
      <c r="AK283" s="10"/>
      <c r="AL283" s="6">
        <v>26</v>
      </c>
      <c r="AM283" s="6">
        <v>-35</v>
      </c>
      <c r="AN283" s="6">
        <v>100</v>
      </c>
      <c r="AO283" s="6"/>
      <c r="AP283" s="6"/>
      <c r="AQ283" s="6"/>
      <c r="AR283" s="6">
        <v>1</v>
      </c>
      <c r="AS283" s="6">
        <v>0</v>
      </c>
      <c r="AT283" s="6">
        <v>8</v>
      </c>
      <c r="AX283" s="76"/>
    </row>
    <row r="284" spans="2:50" x14ac:dyDescent="0.3">
      <c r="B284" s="5">
        <v>42131</v>
      </c>
      <c r="C284" s="6">
        <v>122</v>
      </c>
      <c r="D284" s="6">
        <v>31</v>
      </c>
      <c r="E284" s="6">
        <v>29</v>
      </c>
      <c r="F284" s="6">
        <v>8</v>
      </c>
      <c r="G284" s="17">
        <v>0.25806451612903225</v>
      </c>
      <c r="H284" s="20">
        <v>1.9052419354838711E-3</v>
      </c>
      <c r="I284" s="22">
        <v>0.12903225806451599</v>
      </c>
      <c r="J284" s="8">
        <v>4</v>
      </c>
      <c r="K284" s="6">
        <v>10</v>
      </c>
      <c r="L284" s="6">
        <v>7</v>
      </c>
      <c r="M284" s="6">
        <v>5</v>
      </c>
      <c r="N284" s="88">
        <v>2</v>
      </c>
      <c r="O284" s="10"/>
      <c r="P284" s="6">
        <v>15</v>
      </c>
      <c r="Q284" s="6">
        <v>-20</v>
      </c>
      <c r="R284" s="6">
        <v>31</v>
      </c>
      <c r="S284" s="6"/>
      <c r="T284" s="6"/>
      <c r="U284" s="6"/>
      <c r="V284" s="6">
        <v>0</v>
      </c>
      <c r="W284" s="6">
        <v>3</v>
      </c>
      <c r="X284" s="6">
        <v>0</v>
      </c>
      <c r="Y284" s="6">
        <v>245</v>
      </c>
      <c r="Z284" s="6">
        <v>99</v>
      </c>
      <c r="AA284" s="6">
        <v>95</v>
      </c>
      <c r="AB284" s="6">
        <v>20</v>
      </c>
      <c r="AC284" s="17">
        <v>0.20202020202020202</v>
      </c>
      <c r="AD284" s="20">
        <v>7.6505798728020949E-4</v>
      </c>
      <c r="AE284" s="22">
        <v>0.17171717171717199</v>
      </c>
      <c r="AF284" s="8">
        <v>0</v>
      </c>
      <c r="AG284" s="6">
        <v>0</v>
      </c>
      <c r="AH284" s="6">
        <v>0</v>
      </c>
      <c r="AI284" s="6">
        <v>0</v>
      </c>
      <c r="AJ284" s="88">
        <v>0</v>
      </c>
      <c r="AK284" s="10"/>
      <c r="AL284" s="6">
        <v>18</v>
      </c>
      <c r="AM284" s="6">
        <v>-35</v>
      </c>
      <c r="AN284" s="6">
        <v>97</v>
      </c>
      <c r="AO284" s="6"/>
      <c r="AP284" s="6"/>
      <c r="AQ284" s="6"/>
      <c r="AR284" s="6">
        <v>7</v>
      </c>
      <c r="AS284" s="6">
        <v>0</v>
      </c>
      <c r="AT284" s="6">
        <v>8</v>
      </c>
      <c r="AX284" s="76"/>
    </row>
    <row r="285" spans="2:50" x14ac:dyDescent="0.3">
      <c r="B285" s="5">
        <v>42132</v>
      </c>
      <c r="C285" s="6">
        <v>109</v>
      </c>
      <c r="D285" s="6">
        <v>28</v>
      </c>
      <c r="E285" s="6">
        <v>27</v>
      </c>
      <c r="F285" s="6">
        <v>9</v>
      </c>
      <c r="G285" s="17">
        <v>0.32142857142857145</v>
      </c>
      <c r="H285" s="20">
        <v>1.3285383597883599E-3</v>
      </c>
      <c r="I285" s="22">
        <v>0.14285714285714299</v>
      </c>
      <c r="J285" s="8">
        <v>7</v>
      </c>
      <c r="K285" s="6">
        <v>17</v>
      </c>
      <c r="L285" s="6">
        <v>4</v>
      </c>
      <c r="M285" s="6">
        <v>10</v>
      </c>
      <c r="N285" s="88">
        <v>3</v>
      </c>
      <c r="O285" s="10"/>
      <c r="P285" s="6">
        <v>17</v>
      </c>
      <c r="Q285" s="6">
        <v>-22</v>
      </c>
      <c r="R285" s="6">
        <v>26</v>
      </c>
      <c r="S285" s="6"/>
      <c r="T285" s="6"/>
      <c r="U285" s="6"/>
      <c r="V285" s="6">
        <v>0</v>
      </c>
      <c r="W285" s="6">
        <v>5</v>
      </c>
      <c r="X285" s="6">
        <v>1</v>
      </c>
      <c r="Y285" s="6">
        <v>190</v>
      </c>
      <c r="Z285" s="6">
        <v>67</v>
      </c>
      <c r="AA285" s="6">
        <v>65</v>
      </c>
      <c r="AB285" s="6">
        <v>10</v>
      </c>
      <c r="AC285" s="17">
        <v>0.14925373134328357</v>
      </c>
      <c r="AD285" s="20">
        <v>1.2610558319513545E-3</v>
      </c>
      <c r="AE285" s="22">
        <v>0.28358208955223901</v>
      </c>
      <c r="AF285" s="8">
        <v>0</v>
      </c>
      <c r="AG285" s="6">
        <v>0</v>
      </c>
      <c r="AH285" s="6">
        <v>0</v>
      </c>
      <c r="AI285" s="6">
        <v>0</v>
      </c>
      <c r="AJ285" s="88">
        <v>0</v>
      </c>
      <c r="AK285" s="10"/>
      <c r="AL285" s="6">
        <v>22</v>
      </c>
      <c r="AM285" s="6">
        <v>-32</v>
      </c>
      <c r="AN285" s="6">
        <v>65</v>
      </c>
      <c r="AO285" s="6"/>
      <c r="AP285" s="6"/>
      <c r="AQ285" s="6"/>
      <c r="AR285" s="6">
        <v>6</v>
      </c>
      <c r="AS285" s="6">
        <v>0</v>
      </c>
      <c r="AT285" s="6">
        <v>4</v>
      </c>
      <c r="AX285" s="76"/>
    </row>
    <row r="286" spans="2:50" ht="16.2" thickBot="1" x14ac:dyDescent="0.35">
      <c r="B286" s="32">
        <v>42133</v>
      </c>
      <c r="C286" s="31">
        <v>49</v>
      </c>
      <c r="D286" s="31">
        <v>16</v>
      </c>
      <c r="E286" s="31">
        <v>15</v>
      </c>
      <c r="F286" s="31">
        <v>2</v>
      </c>
      <c r="G286" s="29">
        <v>0.125</v>
      </c>
      <c r="H286" s="28">
        <v>1.9712094907407408E-3</v>
      </c>
      <c r="I286" s="25">
        <v>0.133333333333333</v>
      </c>
      <c r="J286" s="35">
        <v>5</v>
      </c>
      <c r="K286" s="31">
        <v>3</v>
      </c>
      <c r="L286" s="31">
        <v>3</v>
      </c>
      <c r="M286" s="31">
        <v>4</v>
      </c>
      <c r="N286" s="89">
        <v>0</v>
      </c>
      <c r="O286" s="34"/>
      <c r="P286" s="31">
        <v>9</v>
      </c>
      <c r="Q286" s="31">
        <v>-10</v>
      </c>
      <c r="R286" s="31">
        <v>15</v>
      </c>
      <c r="S286" s="31"/>
      <c r="T286" s="31"/>
      <c r="U286" s="31"/>
      <c r="V286" s="31">
        <v>0</v>
      </c>
      <c r="W286" s="31">
        <v>1</v>
      </c>
      <c r="X286" s="31">
        <v>0</v>
      </c>
      <c r="Y286" s="31">
        <v>293</v>
      </c>
      <c r="Z286" s="31">
        <v>143</v>
      </c>
      <c r="AA286" s="31">
        <v>140</v>
      </c>
      <c r="AB286" s="31">
        <v>21</v>
      </c>
      <c r="AC286" s="29">
        <v>0.14685314685314685</v>
      </c>
      <c r="AD286" s="28">
        <v>5.4074397824397822E-4</v>
      </c>
      <c r="AE286" s="25">
        <v>0.25174825174825199</v>
      </c>
      <c r="AF286" s="35">
        <v>0</v>
      </c>
      <c r="AG286" s="31">
        <v>0</v>
      </c>
      <c r="AH286" s="31">
        <v>0</v>
      </c>
      <c r="AI286" s="31">
        <v>0</v>
      </c>
      <c r="AJ286" s="89">
        <v>0</v>
      </c>
      <c r="AK286" s="34"/>
      <c r="AL286" s="31">
        <v>41</v>
      </c>
      <c r="AM286" s="31">
        <v>-56</v>
      </c>
      <c r="AN286" s="31">
        <v>138</v>
      </c>
      <c r="AO286" s="31"/>
      <c r="AP286" s="31"/>
      <c r="AQ286" s="31"/>
      <c r="AR286" s="31">
        <v>11</v>
      </c>
      <c r="AS286" s="31">
        <v>0</v>
      </c>
      <c r="AT286" s="31">
        <v>6</v>
      </c>
      <c r="AX286" s="76"/>
    </row>
    <row r="287" spans="2:50" x14ac:dyDescent="0.3">
      <c r="B287" s="33">
        <v>42134</v>
      </c>
      <c r="C287" s="53">
        <v>53</v>
      </c>
      <c r="D287" s="53">
        <v>15</v>
      </c>
      <c r="E287" s="53">
        <v>14</v>
      </c>
      <c r="F287" s="53">
        <v>5</v>
      </c>
      <c r="G287" s="54">
        <v>0.33333333333333331</v>
      </c>
      <c r="H287" s="67">
        <v>3.3765432098765433E-3</v>
      </c>
      <c r="I287" s="68">
        <v>0.2</v>
      </c>
      <c r="J287" s="27">
        <v>6</v>
      </c>
      <c r="K287" s="30">
        <v>5</v>
      </c>
      <c r="L287" s="30">
        <v>5</v>
      </c>
      <c r="M287" s="30">
        <v>4</v>
      </c>
      <c r="N287" s="87">
        <v>0</v>
      </c>
      <c r="O287" s="26"/>
      <c r="P287" s="30">
        <v>5</v>
      </c>
      <c r="Q287" s="53">
        <v>-8</v>
      </c>
      <c r="R287" s="30">
        <v>15</v>
      </c>
      <c r="S287" s="30"/>
      <c r="T287" s="30"/>
      <c r="U287" s="30"/>
      <c r="V287" s="30">
        <v>0</v>
      </c>
      <c r="W287" s="30">
        <v>2</v>
      </c>
      <c r="X287" s="30">
        <v>0</v>
      </c>
      <c r="Y287" s="53">
        <v>221</v>
      </c>
      <c r="Z287" s="53">
        <v>106</v>
      </c>
      <c r="AA287" s="53">
        <v>101</v>
      </c>
      <c r="AB287" s="53">
        <v>20</v>
      </c>
      <c r="AC287" s="54">
        <v>0.18867924528301888</v>
      </c>
      <c r="AD287" s="67">
        <v>7.6923916841369674E-4</v>
      </c>
      <c r="AE287" s="68">
        <v>0.27358490566037702</v>
      </c>
      <c r="AF287" s="27">
        <v>0</v>
      </c>
      <c r="AG287" s="30">
        <v>0</v>
      </c>
      <c r="AH287" s="30">
        <v>0</v>
      </c>
      <c r="AI287" s="30">
        <v>0</v>
      </c>
      <c r="AJ287" s="87">
        <v>0</v>
      </c>
      <c r="AK287" s="26"/>
      <c r="AL287" s="30">
        <v>28</v>
      </c>
      <c r="AM287" s="53">
        <v>-41</v>
      </c>
      <c r="AN287" s="30">
        <v>102</v>
      </c>
      <c r="AO287" s="30"/>
      <c r="AP287" s="30"/>
      <c r="AQ287" s="30"/>
      <c r="AR287" s="30">
        <v>5</v>
      </c>
      <c r="AS287" s="30">
        <v>0</v>
      </c>
      <c r="AT287" s="30">
        <v>7</v>
      </c>
      <c r="AX287" s="76"/>
    </row>
    <row r="288" spans="2:50" x14ac:dyDescent="0.3">
      <c r="B288" s="5">
        <v>42135</v>
      </c>
      <c r="C288" s="6">
        <v>175</v>
      </c>
      <c r="D288" s="6">
        <v>42</v>
      </c>
      <c r="E288" s="6">
        <v>39</v>
      </c>
      <c r="F288" s="6">
        <v>12</v>
      </c>
      <c r="G288" s="17">
        <v>0.2857142857142857</v>
      </c>
      <c r="H288" s="20">
        <v>2.5876322751322753E-3</v>
      </c>
      <c r="I288" s="22">
        <v>0.16666666666666699</v>
      </c>
      <c r="J288" s="8">
        <v>16</v>
      </c>
      <c r="K288" s="6">
        <v>16</v>
      </c>
      <c r="L288" s="6">
        <v>12</v>
      </c>
      <c r="M288" s="6">
        <v>15</v>
      </c>
      <c r="N288" s="88">
        <v>0</v>
      </c>
      <c r="O288" s="10"/>
      <c r="P288" s="6">
        <v>23</v>
      </c>
      <c r="Q288" s="6">
        <v>-30</v>
      </c>
      <c r="R288" s="6">
        <v>42</v>
      </c>
      <c r="S288" s="6"/>
      <c r="T288" s="6"/>
      <c r="U288" s="6"/>
      <c r="V288" s="6">
        <v>0</v>
      </c>
      <c r="W288" s="6">
        <v>4</v>
      </c>
      <c r="X288" s="6">
        <v>0</v>
      </c>
      <c r="Y288" s="6">
        <v>243</v>
      </c>
      <c r="Z288" s="6">
        <v>103</v>
      </c>
      <c r="AA288" s="6">
        <v>99</v>
      </c>
      <c r="AB288" s="6">
        <v>20</v>
      </c>
      <c r="AC288" s="17">
        <v>0.1941747572815534</v>
      </c>
      <c r="AD288" s="20">
        <v>1.255955591513844E-3</v>
      </c>
      <c r="AE288" s="22">
        <v>0.32038834951456302</v>
      </c>
      <c r="AF288" s="8">
        <v>0</v>
      </c>
      <c r="AG288" s="6">
        <v>0</v>
      </c>
      <c r="AH288" s="6">
        <v>0</v>
      </c>
      <c r="AI288" s="6">
        <v>0</v>
      </c>
      <c r="AJ288" s="88">
        <v>0</v>
      </c>
      <c r="AK288" s="10"/>
      <c r="AL288" s="6">
        <v>30</v>
      </c>
      <c r="AM288" s="6">
        <v>-46</v>
      </c>
      <c r="AN288" s="6">
        <v>99</v>
      </c>
      <c r="AO288" s="6"/>
      <c r="AP288" s="6"/>
      <c r="AQ288" s="6"/>
      <c r="AR288" s="6">
        <v>7</v>
      </c>
      <c r="AS288" s="6">
        <v>0</v>
      </c>
      <c r="AT288" s="6">
        <v>9</v>
      </c>
      <c r="AX288" s="76"/>
    </row>
    <row r="289" spans="2:50" x14ac:dyDescent="0.3">
      <c r="B289" s="5">
        <v>42136</v>
      </c>
      <c r="C289" s="6">
        <v>199</v>
      </c>
      <c r="D289" s="6">
        <v>41</v>
      </c>
      <c r="E289" s="6">
        <v>39</v>
      </c>
      <c r="F289" s="6">
        <v>14</v>
      </c>
      <c r="G289" s="17">
        <v>0.34146341463414637</v>
      </c>
      <c r="H289" s="20">
        <v>1.6358965672990063E-3</v>
      </c>
      <c r="I289" s="22">
        <v>0.19512195121951201</v>
      </c>
      <c r="J289" s="8">
        <v>14</v>
      </c>
      <c r="K289" s="6">
        <v>21</v>
      </c>
      <c r="L289" s="6">
        <v>12</v>
      </c>
      <c r="M289" s="6">
        <v>14</v>
      </c>
      <c r="N289" s="88">
        <v>2</v>
      </c>
      <c r="O289" s="10"/>
      <c r="P289" s="6">
        <v>31</v>
      </c>
      <c r="Q289" s="6">
        <v>-36</v>
      </c>
      <c r="R289" s="6">
        <v>39</v>
      </c>
      <c r="S289" s="6"/>
      <c r="T289" s="6"/>
      <c r="U289" s="6"/>
      <c r="V289" s="6">
        <v>0</v>
      </c>
      <c r="W289" s="6">
        <v>5</v>
      </c>
      <c r="X289" s="6">
        <v>0</v>
      </c>
      <c r="Y289" s="6">
        <v>309</v>
      </c>
      <c r="Z289" s="6">
        <v>109</v>
      </c>
      <c r="AA289" s="6">
        <v>107</v>
      </c>
      <c r="AB289" s="6">
        <v>26</v>
      </c>
      <c r="AC289" s="17">
        <v>0.23853211009174313</v>
      </c>
      <c r="AD289" s="20">
        <v>1.3333545701664968E-3</v>
      </c>
      <c r="AE289" s="22">
        <v>0.26605504587155998</v>
      </c>
      <c r="AF289" s="8">
        <v>0</v>
      </c>
      <c r="AG289" s="6">
        <v>0</v>
      </c>
      <c r="AH289" s="6">
        <v>0</v>
      </c>
      <c r="AI289" s="6">
        <v>0</v>
      </c>
      <c r="AJ289" s="88">
        <v>0</v>
      </c>
      <c r="AK289" s="10"/>
      <c r="AL289" s="6">
        <v>29</v>
      </c>
      <c r="AM289" s="6">
        <v>-48</v>
      </c>
      <c r="AN289" s="6">
        <v>108</v>
      </c>
      <c r="AO289" s="6"/>
      <c r="AP289" s="6"/>
      <c r="AQ289" s="6"/>
      <c r="AR289" s="6">
        <v>8</v>
      </c>
      <c r="AS289" s="6">
        <v>0</v>
      </c>
      <c r="AT289" s="6">
        <v>10</v>
      </c>
      <c r="AX289" s="76"/>
    </row>
    <row r="290" spans="2:50" x14ac:dyDescent="0.3">
      <c r="B290" s="5">
        <v>42137</v>
      </c>
      <c r="C290" s="6">
        <v>93</v>
      </c>
      <c r="D290" s="6">
        <v>24</v>
      </c>
      <c r="E290" s="6">
        <v>24</v>
      </c>
      <c r="F290" s="6">
        <v>3</v>
      </c>
      <c r="G290" s="17">
        <v>0.125</v>
      </c>
      <c r="H290" s="20">
        <v>1.2909915123456791E-3</v>
      </c>
      <c r="I290" s="22">
        <v>0.20833333333333301</v>
      </c>
      <c r="J290" s="8">
        <v>9</v>
      </c>
      <c r="K290" s="6">
        <v>9</v>
      </c>
      <c r="L290" s="6">
        <v>3</v>
      </c>
      <c r="M290" s="6">
        <v>13</v>
      </c>
      <c r="N290" s="88">
        <v>0</v>
      </c>
      <c r="O290" s="10"/>
      <c r="P290" s="6">
        <v>14</v>
      </c>
      <c r="Q290" s="6">
        <v>-18</v>
      </c>
      <c r="R290" s="6">
        <v>24</v>
      </c>
      <c r="S290" s="6"/>
      <c r="T290" s="6"/>
      <c r="U290" s="6"/>
      <c r="V290" s="6">
        <v>0</v>
      </c>
      <c r="W290" s="6">
        <v>4</v>
      </c>
      <c r="X290" s="6">
        <v>0</v>
      </c>
      <c r="Y290" s="6">
        <v>221</v>
      </c>
      <c r="Z290" s="6">
        <v>91</v>
      </c>
      <c r="AA290" s="6">
        <v>87</v>
      </c>
      <c r="AB290" s="6">
        <v>20</v>
      </c>
      <c r="AC290" s="17">
        <v>0.21978021978021978</v>
      </c>
      <c r="AD290" s="20">
        <v>1.2606837606837606E-3</v>
      </c>
      <c r="AE290" s="22">
        <v>0.28571428571428598</v>
      </c>
      <c r="AF290" s="8">
        <v>0</v>
      </c>
      <c r="AG290" s="6">
        <v>0</v>
      </c>
      <c r="AH290" s="6">
        <v>0</v>
      </c>
      <c r="AI290" s="6">
        <v>0</v>
      </c>
      <c r="AJ290" s="88">
        <v>0</v>
      </c>
      <c r="AK290" s="10"/>
      <c r="AL290" s="6">
        <v>35</v>
      </c>
      <c r="AM290" s="6">
        <v>-47</v>
      </c>
      <c r="AN290" s="6">
        <v>88</v>
      </c>
      <c r="AO290" s="6"/>
      <c r="AP290" s="6"/>
      <c r="AQ290" s="6"/>
      <c r="AR290" s="6">
        <v>7</v>
      </c>
      <c r="AS290" s="6">
        <v>0</v>
      </c>
      <c r="AT290" s="6">
        <v>4</v>
      </c>
      <c r="AX290" s="76"/>
    </row>
    <row r="291" spans="2:50" x14ac:dyDescent="0.3">
      <c r="B291" s="5">
        <v>42138</v>
      </c>
      <c r="C291" s="6">
        <v>113</v>
      </c>
      <c r="D291" s="6">
        <v>30</v>
      </c>
      <c r="E291" s="6">
        <v>29</v>
      </c>
      <c r="F291" s="6">
        <v>9</v>
      </c>
      <c r="G291" s="17">
        <v>0.3</v>
      </c>
      <c r="H291" s="20">
        <v>1.5810185185185185E-3</v>
      </c>
      <c r="I291" s="22">
        <v>0.266666666666667</v>
      </c>
      <c r="J291" s="8">
        <v>8</v>
      </c>
      <c r="K291" s="6">
        <v>17</v>
      </c>
      <c r="L291" s="6">
        <v>7</v>
      </c>
      <c r="M291" s="6">
        <v>9</v>
      </c>
      <c r="N291" s="88">
        <v>1</v>
      </c>
      <c r="O291" s="10"/>
      <c r="P291" s="6">
        <v>19</v>
      </c>
      <c r="Q291" s="6">
        <v>-23</v>
      </c>
      <c r="R291" s="6">
        <v>30</v>
      </c>
      <c r="S291" s="6"/>
      <c r="T291" s="6"/>
      <c r="U291" s="6"/>
      <c r="V291" s="6">
        <v>0</v>
      </c>
      <c r="W291" s="6">
        <v>3</v>
      </c>
      <c r="X291" s="6">
        <v>0</v>
      </c>
      <c r="Y291" s="6">
        <v>624</v>
      </c>
      <c r="Z291" s="6">
        <v>454</v>
      </c>
      <c r="AA291" s="6">
        <v>447</v>
      </c>
      <c r="AB291" s="6">
        <v>25</v>
      </c>
      <c r="AC291" s="17">
        <v>5.5066079295154183E-2</v>
      </c>
      <c r="AD291" s="20">
        <v>4.6681248980257793E-4</v>
      </c>
      <c r="AE291" s="22">
        <v>0.72907488986784097</v>
      </c>
      <c r="AF291" s="8">
        <v>0</v>
      </c>
      <c r="AG291" s="6">
        <v>0</v>
      </c>
      <c r="AH291" s="6">
        <v>0</v>
      </c>
      <c r="AI291" s="6">
        <v>0</v>
      </c>
      <c r="AJ291" s="88">
        <v>0</v>
      </c>
      <c r="AK291" s="10"/>
      <c r="AL291" s="6">
        <v>266</v>
      </c>
      <c r="AM291" s="6">
        <v>-302</v>
      </c>
      <c r="AN291" s="6">
        <v>447</v>
      </c>
      <c r="AO291" s="6"/>
      <c r="AP291" s="6"/>
      <c r="AQ291" s="6"/>
      <c r="AR291" s="6">
        <v>11</v>
      </c>
      <c r="AS291" s="6">
        <v>0</v>
      </c>
      <c r="AT291" s="6">
        <v>25</v>
      </c>
      <c r="AX291" s="76"/>
    </row>
    <row r="292" spans="2:50" x14ac:dyDescent="0.3">
      <c r="B292" s="5">
        <v>42139</v>
      </c>
      <c r="C292" s="6">
        <v>102</v>
      </c>
      <c r="D292" s="6">
        <v>21</v>
      </c>
      <c r="E292" s="6">
        <v>21</v>
      </c>
      <c r="F292" s="6">
        <v>4</v>
      </c>
      <c r="G292" s="17">
        <v>0.19047619047619047</v>
      </c>
      <c r="H292" s="20">
        <v>3.5455246913580246E-3</v>
      </c>
      <c r="I292" s="22">
        <v>0.19047619047618999</v>
      </c>
      <c r="J292" s="8">
        <v>6</v>
      </c>
      <c r="K292" s="6">
        <v>11</v>
      </c>
      <c r="L292" s="6">
        <v>7</v>
      </c>
      <c r="M292" s="6">
        <v>9</v>
      </c>
      <c r="N292" s="88">
        <v>2</v>
      </c>
      <c r="O292" s="10"/>
      <c r="P292" s="6">
        <v>11</v>
      </c>
      <c r="Q292" s="6">
        <v>-14</v>
      </c>
      <c r="R292" s="6">
        <v>21</v>
      </c>
      <c r="S292" s="6"/>
      <c r="T292" s="6"/>
      <c r="U292" s="6"/>
      <c r="V292" s="6">
        <v>0</v>
      </c>
      <c r="W292" s="6">
        <v>3</v>
      </c>
      <c r="X292" s="6">
        <v>0</v>
      </c>
      <c r="Y292" s="6">
        <v>528</v>
      </c>
      <c r="Z292" s="6">
        <v>365</v>
      </c>
      <c r="AA292" s="6">
        <v>352</v>
      </c>
      <c r="AB292" s="6">
        <v>45</v>
      </c>
      <c r="AC292" s="17">
        <v>0.12328767123287671</v>
      </c>
      <c r="AD292" s="20">
        <v>6.6359081684424159E-4</v>
      </c>
      <c r="AE292" s="22">
        <v>0.70604395604395598</v>
      </c>
      <c r="AF292" s="8">
        <v>0</v>
      </c>
      <c r="AG292" s="6">
        <v>0</v>
      </c>
      <c r="AH292" s="6">
        <v>0</v>
      </c>
      <c r="AI292" s="6">
        <v>0</v>
      </c>
      <c r="AJ292" s="88">
        <v>0</v>
      </c>
      <c r="AK292" s="10"/>
      <c r="AL292" s="6">
        <v>227</v>
      </c>
      <c r="AM292" s="6">
        <v>-254</v>
      </c>
      <c r="AN292" s="6">
        <v>352</v>
      </c>
      <c r="AO292" s="6"/>
      <c r="AP292" s="6"/>
      <c r="AQ292" s="6"/>
      <c r="AR292" s="6">
        <v>13</v>
      </c>
      <c r="AS292" s="6">
        <v>0</v>
      </c>
      <c r="AT292" s="6">
        <v>14</v>
      </c>
      <c r="AX292" s="76"/>
    </row>
    <row r="293" spans="2:50" ht="16.2" thickBot="1" x14ac:dyDescent="0.35">
      <c r="B293" s="32">
        <v>42140</v>
      </c>
      <c r="C293" s="31">
        <v>69</v>
      </c>
      <c r="D293" s="31">
        <v>16</v>
      </c>
      <c r="E293" s="31">
        <v>16</v>
      </c>
      <c r="F293" s="31">
        <v>4</v>
      </c>
      <c r="G293" s="29">
        <v>0.25</v>
      </c>
      <c r="H293" s="28">
        <v>3.3485243055555555E-3</v>
      </c>
      <c r="I293" s="25">
        <v>0.125</v>
      </c>
      <c r="J293" s="35">
        <v>6</v>
      </c>
      <c r="K293" s="31">
        <v>8</v>
      </c>
      <c r="L293" s="31">
        <v>2</v>
      </c>
      <c r="M293" s="31">
        <v>2</v>
      </c>
      <c r="N293" s="89">
        <v>1</v>
      </c>
      <c r="O293" s="34"/>
      <c r="P293" s="31">
        <v>8</v>
      </c>
      <c r="Q293" s="31">
        <v>-10</v>
      </c>
      <c r="R293" s="31">
        <v>16</v>
      </c>
      <c r="S293" s="31"/>
      <c r="T293" s="31"/>
      <c r="U293" s="31"/>
      <c r="V293" s="31">
        <v>0</v>
      </c>
      <c r="W293" s="31">
        <v>1</v>
      </c>
      <c r="X293" s="31">
        <v>1</v>
      </c>
      <c r="Y293" s="31">
        <v>694</v>
      </c>
      <c r="Z293" s="31">
        <v>517</v>
      </c>
      <c r="AA293" s="31">
        <v>487</v>
      </c>
      <c r="AB293" s="31">
        <v>59</v>
      </c>
      <c r="AC293" s="29">
        <v>0.11411992263056092</v>
      </c>
      <c r="AD293" s="28">
        <v>4.2618113761730783E-4</v>
      </c>
      <c r="AE293" s="25">
        <v>0.77131782945736405</v>
      </c>
      <c r="AF293" s="35">
        <v>0</v>
      </c>
      <c r="AG293" s="31">
        <v>0</v>
      </c>
      <c r="AH293" s="31">
        <v>0</v>
      </c>
      <c r="AI293" s="31">
        <v>0</v>
      </c>
      <c r="AJ293" s="89">
        <v>0</v>
      </c>
      <c r="AK293" s="34"/>
      <c r="AL293" s="31">
        <v>344</v>
      </c>
      <c r="AM293" s="31">
        <v>-378</v>
      </c>
      <c r="AN293" s="31">
        <v>487</v>
      </c>
      <c r="AO293" s="31"/>
      <c r="AP293" s="31"/>
      <c r="AQ293" s="31"/>
      <c r="AR293" s="31">
        <v>9</v>
      </c>
      <c r="AS293" s="31">
        <v>0</v>
      </c>
      <c r="AT293" s="31">
        <v>25</v>
      </c>
      <c r="AX293" s="76"/>
    </row>
    <row r="294" spans="2:50" x14ac:dyDescent="0.3">
      <c r="B294" s="33">
        <v>42141</v>
      </c>
      <c r="C294" s="53">
        <v>72</v>
      </c>
      <c r="D294" s="53">
        <v>20</v>
      </c>
      <c r="E294" s="53">
        <v>19</v>
      </c>
      <c r="F294" s="53">
        <v>6</v>
      </c>
      <c r="G294" s="54">
        <v>0.3</v>
      </c>
      <c r="H294" s="67">
        <v>1.7864583333333333E-3</v>
      </c>
      <c r="I294" s="68">
        <v>0.2</v>
      </c>
      <c r="J294" s="27">
        <v>2</v>
      </c>
      <c r="K294" s="30">
        <v>8</v>
      </c>
      <c r="L294" s="30">
        <v>5</v>
      </c>
      <c r="M294" s="30">
        <v>7</v>
      </c>
      <c r="N294" s="87">
        <v>2</v>
      </c>
      <c r="O294" s="26"/>
      <c r="P294" s="30">
        <v>10</v>
      </c>
      <c r="Q294" s="53">
        <v>-13</v>
      </c>
      <c r="R294" s="30">
        <v>19</v>
      </c>
      <c r="S294" s="30"/>
      <c r="T294" s="30"/>
      <c r="U294" s="30"/>
      <c r="V294" s="30">
        <v>0</v>
      </c>
      <c r="W294" s="30">
        <v>3</v>
      </c>
      <c r="X294" s="30">
        <v>0</v>
      </c>
      <c r="Y294" s="53">
        <v>641</v>
      </c>
      <c r="Z294" s="53">
        <v>435</v>
      </c>
      <c r="AA294" s="53">
        <v>414</v>
      </c>
      <c r="AB294" s="53">
        <v>58</v>
      </c>
      <c r="AC294" s="54">
        <v>0.13333333333333333</v>
      </c>
      <c r="AD294" s="67">
        <v>6.5828544061302685E-4</v>
      </c>
      <c r="AE294" s="68">
        <v>0.72222222222222199</v>
      </c>
      <c r="AF294" s="27">
        <v>0</v>
      </c>
      <c r="AG294" s="30">
        <v>0</v>
      </c>
      <c r="AH294" s="30">
        <v>0</v>
      </c>
      <c r="AI294" s="30">
        <v>0</v>
      </c>
      <c r="AJ294" s="87">
        <v>0</v>
      </c>
      <c r="AK294" s="26"/>
      <c r="AL294" s="30">
        <v>244</v>
      </c>
      <c r="AM294" s="53">
        <v>-285</v>
      </c>
      <c r="AN294" s="30">
        <v>413</v>
      </c>
      <c r="AO294" s="30"/>
      <c r="AP294" s="30"/>
      <c r="AQ294" s="30"/>
      <c r="AR294" s="30">
        <v>17</v>
      </c>
      <c r="AS294" s="30">
        <v>0</v>
      </c>
      <c r="AT294" s="30">
        <v>25</v>
      </c>
      <c r="AX294" s="76"/>
    </row>
    <row r="295" spans="2:50" x14ac:dyDescent="0.3">
      <c r="B295" s="5">
        <v>42142</v>
      </c>
      <c r="C295" s="6">
        <v>149</v>
      </c>
      <c r="D295" s="6">
        <v>34</v>
      </c>
      <c r="E295" s="6">
        <v>32</v>
      </c>
      <c r="F295" s="6">
        <v>13</v>
      </c>
      <c r="G295" s="17">
        <v>0.38235294117647056</v>
      </c>
      <c r="H295" s="20">
        <v>2.7342047930283228E-3</v>
      </c>
      <c r="I295" s="22">
        <v>0.14705882352941199</v>
      </c>
      <c r="J295" s="8">
        <v>10</v>
      </c>
      <c r="K295" s="6">
        <v>15</v>
      </c>
      <c r="L295" s="6">
        <v>11</v>
      </c>
      <c r="M295" s="6">
        <v>14</v>
      </c>
      <c r="N295" s="88">
        <v>2</v>
      </c>
      <c r="O295" s="10"/>
      <c r="P295" s="6">
        <v>21</v>
      </c>
      <c r="Q295" s="6">
        <v>-26</v>
      </c>
      <c r="R295" s="6">
        <v>32</v>
      </c>
      <c r="S295" s="6"/>
      <c r="T295" s="6"/>
      <c r="U295" s="6"/>
      <c r="V295" s="6">
        <v>0</v>
      </c>
      <c r="W295" s="6">
        <v>3</v>
      </c>
      <c r="X295" s="6">
        <v>2</v>
      </c>
      <c r="Y295" s="6">
        <v>613</v>
      </c>
      <c r="Z295" s="6">
        <v>434</v>
      </c>
      <c r="AA295" s="6">
        <v>423</v>
      </c>
      <c r="AB295" s="6">
        <v>57</v>
      </c>
      <c r="AC295" s="17">
        <v>0.1313364055299539</v>
      </c>
      <c r="AD295" s="20">
        <v>5.2424688513398186E-4</v>
      </c>
      <c r="AE295" s="22">
        <v>0.73732718894009197</v>
      </c>
      <c r="AF295" s="8">
        <v>0</v>
      </c>
      <c r="AG295" s="6">
        <v>0</v>
      </c>
      <c r="AH295" s="6">
        <v>0</v>
      </c>
      <c r="AI295" s="6">
        <v>0</v>
      </c>
      <c r="AJ295" s="88">
        <v>0</v>
      </c>
      <c r="AK295" s="10"/>
      <c r="AL295" s="6">
        <v>261</v>
      </c>
      <c r="AM295" s="6">
        <v>-294</v>
      </c>
      <c r="AN295" s="6">
        <v>422</v>
      </c>
      <c r="AO295" s="6"/>
      <c r="AP295" s="6"/>
      <c r="AQ295" s="6"/>
      <c r="AR295" s="6">
        <v>13</v>
      </c>
      <c r="AS295" s="6">
        <v>0</v>
      </c>
      <c r="AT295" s="6">
        <v>21</v>
      </c>
      <c r="AX295" s="76"/>
    </row>
    <row r="296" spans="2:50" x14ac:dyDescent="0.3">
      <c r="B296" s="5">
        <v>42143</v>
      </c>
      <c r="C296" s="6">
        <v>81</v>
      </c>
      <c r="D296" s="6">
        <v>19</v>
      </c>
      <c r="E296" s="6">
        <v>19</v>
      </c>
      <c r="F296" s="6">
        <v>5</v>
      </c>
      <c r="G296" s="17">
        <v>0.26315789473684209</v>
      </c>
      <c r="H296" s="20">
        <v>2.4713693957115006E-3</v>
      </c>
      <c r="I296" s="22">
        <v>5.2631578947368397E-2</v>
      </c>
      <c r="J296" s="8">
        <v>6</v>
      </c>
      <c r="K296" s="6">
        <v>10</v>
      </c>
      <c r="L296" s="6">
        <v>10</v>
      </c>
      <c r="M296" s="6">
        <v>5</v>
      </c>
      <c r="N296" s="88">
        <v>1</v>
      </c>
      <c r="O296" s="10"/>
      <c r="P296" s="6">
        <v>13</v>
      </c>
      <c r="Q296" s="6">
        <v>-17</v>
      </c>
      <c r="R296" s="6">
        <v>19</v>
      </c>
      <c r="S296" s="6"/>
      <c r="T296" s="6"/>
      <c r="U296" s="6"/>
      <c r="V296" s="6">
        <v>1</v>
      </c>
      <c r="W296" s="6">
        <v>3</v>
      </c>
      <c r="X296" s="6">
        <v>0</v>
      </c>
      <c r="Y296" s="6">
        <v>803</v>
      </c>
      <c r="Z296" s="6">
        <v>573</v>
      </c>
      <c r="AA296" s="6">
        <v>546</v>
      </c>
      <c r="AB296" s="6">
        <v>64</v>
      </c>
      <c r="AC296" s="17">
        <v>0.11169284467713787</v>
      </c>
      <c r="AD296" s="20">
        <v>4.6112484648697566E-4</v>
      </c>
      <c r="AE296" s="22">
        <v>0.73298429319371705</v>
      </c>
      <c r="AF296" s="8">
        <v>0</v>
      </c>
      <c r="AG296" s="6">
        <v>0</v>
      </c>
      <c r="AH296" s="6">
        <v>0</v>
      </c>
      <c r="AI296" s="6">
        <v>0</v>
      </c>
      <c r="AJ296" s="88">
        <v>0</v>
      </c>
      <c r="AK296" s="10"/>
      <c r="AL296" s="6">
        <v>349</v>
      </c>
      <c r="AM296" s="6">
        <v>-391</v>
      </c>
      <c r="AN296" s="6">
        <v>545</v>
      </c>
      <c r="AO296" s="6"/>
      <c r="AP296" s="6"/>
      <c r="AQ296" s="6"/>
      <c r="AR296" s="6">
        <v>18</v>
      </c>
      <c r="AS296" s="6">
        <v>0</v>
      </c>
      <c r="AT296" s="6">
        <v>25</v>
      </c>
      <c r="AX296" s="76"/>
    </row>
    <row r="297" spans="2:50" x14ac:dyDescent="0.3">
      <c r="B297" s="5">
        <v>42144</v>
      </c>
      <c r="C297" s="6">
        <v>150</v>
      </c>
      <c r="D297" s="6">
        <v>36</v>
      </c>
      <c r="E297" s="6">
        <v>33</v>
      </c>
      <c r="F297" s="6">
        <v>12</v>
      </c>
      <c r="G297" s="17">
        <v>0.33333333333333331</v>
      </c>
      <c r="H297" s="20">
        <v>3.1725823045267486E-3</v>
      </c>
      <c r="I297" s="22">
        <v>0.16666666666666699</v>
      </c>
      <c r="J297" s="8">
        <v>13</v>
      </c>
      <c r="K297" s="6">
        <v>15</v>
      </c>
      <c r="L297" s="6">
        <v>8</v>
      </c>
      <c r="M297" s="6">
        <v>11</v>
      </c>
      <c r="N297" s="88">
        <v>3</v>
      </c>
      <c r="O297" s="10"/>
      <c r="P297" s="6">
        <v>16</v>
      </c>
      <c r="Q297" s="6">
        <v>-23</v>
      </c>
      <c r="R297" s="6">
        <v>35</v>
      </c>
      <c r="S297" s="6"/>
      <c r="T297" s="6"/>
      <c r="U297" s="6"/>
      <c r="V297" s="6">
        <v>0</v>
      </c>
      <c r="W297" s="6">
        <v>5</v>
      </c>
      <c r="X297" s="6">
        <v>0</v>
      </c>
      <c r="Y297" s="6">
        <v>599</v>
      </c>
      <c r="Z297" s="6">
        <v>437</v>
      </c>
      <c r="AA297" s="6">
        <v>425</v>
      </c>
      <c r="AB297" s="6">
        <v>53</v>
      </c>
      <c r="AC297" s="17">
        <v>0.12128146453089245</v>
      </c>
      <c r="AD297" s="20">
        <v>5.2671306890414438E-4</v>
      </c>
      <c r="AE297" s="22">
        <v>0.73623853211009205</v>
      </c>
      <c r="AF297" s="8">
        <v>0</v>
      </c>
      <c r="AG297" s="6">
        <v>0</v>
      </c>
      <c r="AH297" s="6">
        <v>0</v>
      </c>
      <c r="AI297" s="6">
        <v>0</v>
      </c>
      <c r="AJ297" s="88">
        <v>0</v>
      </c>
      <c r="AK297" s="10"/>
      <c r="AL297" s="6">
        <v>247</v>
      </c>
      <c r="AM297" s="6">
        <v>-284</v>
      </c>
      <c r="AN297" s="6">
        <v>425</v>
      </c>
      <c r="AO297" s="6"/>
      <c r="AP297" s="6"/>
      <c r="AQ297" s="6"/>
      <c r="AR297" s="6">
        <v>12</v>
      </c>
      <c r="AS297" s="6">
        <v>0</v>
      </c>
      <c r="AT297" s="6">
        <v>25</v>
      </c>
      <c r="AX297" s="76"/>
    </row>
    <row r="298" spans="2:50" x14ac:dyDescent="0.3">
      <c r="B298" s="5">
        <v>42145</v>
      </c>
      <c r="C298" s="6">
        <v>40</v>
      </c>
      <c r="D298" s="6">
        <v>10</v>
      </c>
      <c r="E298" s="6">
        <v>10</v>
      </c>
      <c r="F298" s="6">
        <v>2</v>
      </c>
      <c r="G298" s="17">
        <v>0.2</v>
      </c>
      <c r="H298" s="20">
        <v>3.4502314814814816E-3</v>
      </c>
      <c r="I298" s="22">
        <v>0.2</v>
      </c>
      <c r="J298" s="8">
        <v>2</v>
      </c>
      <c r="K298" s="6">
        <v>3</v>
      </c>
      <c r="L298" s="6">
        <v>2</v>
      </c>
      <c r="M298" s="6">
        <v>7</v>
      </c>
      <c r="N298" s="88">
        <v>0</v>
      </c>
      <c r="O298" s="10"/>
      <c r="P298" s="6">
        <v>8</v>
      </c>
      <c r="Q298" s="6">
        <v>-9</v>
      </c>
      <c r="R298" s="6">
        <v>11</v>
      </c>
      <c r="S298" s="6"/>
      <c r="T298" s="6"/>
      <c r="U298" s="6"/>
      <c r="V298" s="6">
        <v>0</v>
      </c>
      <c r="W298" s="6">
        <v>0</v>
      </c>
      <c r="X298" s="6">
        <v>0</v>
      </c>
      <c r="Y298" s="6">
        <v>677</v>
      </c>
      <c r="Z298" s="6">
        <v>505</v>
      </c>
      <c r="AA298" s="6">
        <v>474</v>
      </c>
      <c r="AB298" s="6">
        <v>79</v>
      </c>
      <c r="AC298" s="17">
        <v>0.15643564356435644</v>
      </c>
      <c r="AD298" s="20">
        <v>4.2416116611661167E-4</v>
      </c>
      <c r="AE298" s="22">
        <v>0.74455445544554499</v>
      </c>
      <c r="AF298" s="8">
        <v>0</v>
      </c>
      <c r="AG298" s="6">
        <v>0</v>
      </c>
      <c r="AH298" s="6">
        <v>0</v>
      </c>
      <c r="AI298" s="6">
        <v>0</v>
      </c>
      <c r="AJ298" s="88">
        <v>0</v>
      </c>
      <c r="AK298" s="10"/>
      <c r="AL298" s="6">
        <v>283</v>
      </c>
      <c r="AM298" s="6">
        <v>-342</v>
      </c>
      <c r="AN298" s="6">
        <v>475</v>
      </c>
      <c r="AO298" s="6"/>
      <c r="AP298" s="6"/>
      <c r="AQ298" s="6"/>
      <c r="AR298" s="6">
        <v>25</v>
      </c>
      <c r="AS298" s="6">
        <v>0</v>
      </c>
      <c r="AT298" s="6">
        <v>33</v>
      </c>
      <c r="AX298" s="76"/>
    </row>
    <row r="299" spans="2:50" x14ac:dyDescent="0.3">
      <c r="B299" s="5">
        <v>42146</v>
      </c>
      <c r="C299" s="6">
        <v>52</v>
      </c>
      <c r="D299" s="6">
        <v>14</v>
      </c>
      <c r="E299" s="6">
        <v>14</v>
      </c>
      <c r="F299" s="6">
        <v>2</v>
      </c>
      <c r="G299" s="17">
        <v>0.14285714285714285</v>
      </c>
      <c r="H299" s="20">
        <v>2.4305555555555556E-3</v>
      </c>
      <c r="I299" s="22">
        <v>0.14285714285714299</v>
      </c>
      <c r="J299" s="8">
        <v>6</v>
      </c>
      <c r="K299" s="6">
        <v>7</v>
      </c>
      <c r="L299" s="6">
        <v>4</v>
      </c>
      <c r="M299" s="6">
        <v>6</v>
      </c>
      <c r="N299" s="88">
        <v>0</v>
      </c>
      <c r="O299" s="10"/>
      <c r="P299" s="6">
        <v>11</v>
      </c>
      <c r="Q299" s="6">
        <v>-13</v>
      </c>
      <c r="R299" s="6">
        <v>15</v>
      </c>
      <c r="S299" s="6"/>
      <c r="T299" s="6"/>
      <c r="U299" s="6"/>
      <c r="V299" s="6">
        <v>0</v>
      </c>
      <c r="W299" s="6">
        <v>1</v>
      </c>
      <c r="X299" s="6">
        <v>0</v>
      </c>
      <c r="Y299" s="6">
        <v>634</v>
      </c>
      <c r="Z299" s="6">
        <v>460</v>
      </c>
      <c r="AA299" s="6">
        <v>434</v>
      </c>
      <c r="AB299" s="6">
        <v>68</v>
      </c>
      <c r="AC299" s="17">
        <v>0.14782608695652175</v>
      </c>
      <c r="AD299" s="20">
        <v>4.9637681159420285E-4</v>
      </c>
      <c r="AE299" s="22">
        <v>0.73913043478260898</v>
      </c>
      <c r="AF299" s="8">
        <v>0</v>
      </c>
      <c r="AG299" s="6">
        <v>0</v>
      </c>
      <c r="AH299" s="6">
        <v>0</v>
      </c>
      <c r="AI299" s="6">
        <v>0</v>
      </c>
      <c r="AJ299" s="88">
        <v>0</v>
      </c>
      <c r="AK299" s="10"/>
      <c r="AL299" s="6">
        <v>277</v>
      </c>
      <c r="AM299" s="6">
        <v>-334</v>
      </c>
      <c r="AN299" s="6">
        <v>436</v>
      </c>
      <c r="AO299" s="6"/>
      <c r="AP299" s="6"/>
      <c r="AQ299" s="6"/>
      <c r="AR299" s="6">
        <v>16</v>
      </c>
      <c r="AS299" s="6">
        <v>0</v>
      </c>
      <c r="AT299" s="6">
        <v>39</v>
      </c>
      <c r="AX299" s="76"/>
    </row>
    <row r="300" spans="2:50" ht="16.2" thickBot="1" x14ac:dyDescent="0.35">
      <c r="B300" s="32">
        <v>42147</v>
      </c>
      <c r="C300" s="31">
        <v>36</v>
      </c>
      <c r="D300" s="31">
        <v>10</v>
      </c>
      <c r="E300" s="31">
        <v>10</v>
      </c>
      <c r="F300" s="31">
        <v>2</v>
      </c>
      <c r="G300" s="29">
        <v>0.2</v>
      </c>
      <c r="H300" s="28">
        <v>2.2812499999999999E-3</v>
      </c>
      <c r="I300" s="25">
        <v>0.2</v>
      </c>
      <c r="J300" s="35">
        <v>3</v>
      </c>
      <c r="K300" s="31">
        <v>4</v>
      </c>
      <c r="L300" s="31">
        <v>2</v>
      </c>
      <c r="M300" s="31">
        <v>4</v>
      </c>
      <c r="N300" s="89">
        <v>1</v>
      </c>
      <c r="O300" s="34"/>
      <c r="P300" s="31">
        <v>6</v>
      </c>
      <c r="Q300" s="31">
        <v>-5</v>
      </c>
      <c r="R300" s="31">
        <v>9</v>
      </c>
      <c r="S300" s="31"/>
      <c r="T300" s="31"/>
      <c r="U300" s="31"/>
      <c r="V300" s="31">
        <v>0</v>
      </c>
      <c r="W300" s="31">
        <v>0</v>
      </c>
      <c r="X300" s="31">
        <v>0</v>
      </c>
      <c r="Y300" s="31">
        <v>643</v>
      </c>
      <c r="Z300" s="31">
        <v>501</v>
      </c>
      <c r="AA300" s="31">
        <v>458</v>
      </c>
      <c r="AB300" s="31">
        <v>83</v>
      </c>
      <c r="AC300" s="29">
        <v>0.16566866267465069</v>
      </c>
      <c r="AD300" s="28">
        <v>3.216945738153323E-4</v>
      </c>
      <c r="AE300" s="25">
        <v>0.79041916167664705</v>
      </c>
      <c r="AF300" s="35">
        <v>0</v>
      </c>
      <c r="AG300" s="31">
        <v>0</v>
      </c>
      <c r="AH300" s="31">
        <v>0</v>
      </c>
      <c r="AI300" s="31">
        <v>0</v>
      </c>
      <c r="AJ300" s="89">
        <v>0</v>
      </c>
      <c r="AK300" s="34"/>
      <c r="AL300" s="31">
        <v>324</v>
      </c>
      <c r="AM300" s="31">
        <v>-368</v>
      </c>
      <c r="AN300" s="31">
        <v>458</v>
      </c>
      <c r="AO300" s="31"/>
      <c r="AP300" s="31"/>
      <c r="AQ300" s="31"/>
      <c r="AR300" s="31">
        <v>17</v>
      </c>
      <c r="AS300" s="31">
        <v>0</v>
      </c>
      <c r="AT300" s="31">
        <v>27</v>
      </c>
      <c r="AX300" s="76"/>
    </row>
    <row r="301" spans="2:50" x14ac:dyDescent="0.3">
      <c r="B301" s="33">
        <v>42148</v>
      </c>
      <c r="C301" s="53">
        <v>85</v>
      </c>
      <c r="D301" s="53">
        <v>18</v>
      </c>
      <c r="E301" s="53">
        <v>16</v>
      </c>
      <c r="F301" s="53">
        <v>5</v>
      </c>
      <c r="G301" s="54">
        <v>0.27777777777777779</v>
      </c>
      <c r="H301" s="67">
        <v>2.8954475308641974E-3</v>
      </c>
      <c r="I301" s="68">
        <v>0.11111111111111099</v>
      </c>
      <c r="J301" s="27">
        <v>5</v>
      </c>
      <c r="K301" s="30">
        <v>7</v>
      </c>
      <c r="L301" s="30">
        <v>8</v>
      </c>
      <c r="M301" s="30">
        <v>6</v>
      </c>
      <c r="N301" s="87">
        <v>0</v>
      </c>
      <c r="O301" s="26"/>
      <c r="P301" s="30">
        <v>10</v>
      </c>
      <c r="Q301" s="53">
        <v>-16</v>
      </c>
      <c r="R301" s="30">
        <v>19</v>
      </c>
      <c r="S301" s="30"/>
      <c r="T301" s="30"/>
      <c r="U301" s="30"/>
      <c r="V301" s="30">
        <v>0</v>
      </c>
      <c r="W301" s="30">
        <v>1</v>
      </c>
      <c r="X301" s="30">
        <v>2</v>
      </c>
      <c r="Y301" s="53">
        <v>553</v>
      </c>
      <c r="Z301" s="53">
        <v>437</v>
      </c>
      <c r="AA301" s="53">
        <v>426</v>
      </c>
      <c r="AB301" s="53">
        <v>53</v>
      </c>
      <c r="AC301" s="54">
        <v>0.12128146453089245</v>
      </c>
      <c r="AD301" s="67">
        <v>4.0175544537672688E-4</v>
      </c>
      <c r="AE301" s="68">
        <v>0.78032036613272304</v>
      </c>
      <c r="AF301" s="27">
        <v>0</v>
      </c>
      <c r="AG301" s="30">
        <v>0</v>
      </c>
      <c r="AH301" s="30">
        <v>0</v>
      </c>
      <c r="AI301" s="30">
        <v>0</v>
      </c>
      <c r="AJ301" s="87">
        <v>0</v>
      </c>
      <c r="AK301" s="26"/>
      <c r="AL301" s="30">
        <v>290</v>
      </c>
      <c r="AM301" s="53">
        <v>-329</v>
      </c>
      <c r="AN301" s="30">
        <v>426</v>
      </c>
      <c r="AO301" s="30"/>
      <c r="AP301" s="30"/>
      <c r="AQ301" s="30"/>
      <c r="AR301" s="30">
        <v>14</v>
      </c>
      <c r="AS301" s="30">
        <v>0</v>
      </c>
      <c r="AT301" s="30">
        <v>25</v>
      </c>
      <c r="AX301" s="76"/>
    </row>
    <row r="302" spans="2:50" x14ac:dyDescent="0.3">
      <c r="B302" s="5">
        <v>42149</v>
      </c>
      <c r="C302" s="6">
        <v>167</v>
      </c>
      <c r="D302" s="6">
        <v>40</v>
      </c>
      <c r="E302" s="6">
        <v>37</v>
      </c>
      <c r="F302" s="6">
        <v>13</v>
      </c>
      <c r="G302" s="17">
        <v>0.32500000000000001</v>
      </c>
      <c r="H302" s="20">
        <v>3.2719907407407407E-3</v>
      </c>
      <c r="I302" s="22">
        <v>0.05</v>
      </c>
      <c r="J302" s="8">
        <v>9</v>
      </c>
      <c r="K302" s="6">
        <v>17</v>
      </c>
      <c r="L302" s="6">
        <v>14</v>
      </c>
      <c r="M302" s="6">
        <v>14</v>
      </c>
      <c r="N302" s="88">
        <v>1</v>
      </c>
      <c r="O302" s="10"/>
      <c r="P302" s="6">
        <v>21</v>
      </c>
      <c r="Q302" s="6">
        <v>-25</v>
      </c>
      <c r="R302" s="6">
        <v>37</v>
      </c>
      <c r="S302" s="6"/>
      <c r="T302" s="6"/>
      <c r="U302" s="6"/>
      <c r="V302" s="6">
        <v>0</v>
      </c>
      <c r="W302" s="6">
        <v>3</v>
      </c>
      <c r="X302" s="6">
        <v>1</v>
      </c>
      <c r="Y302" s="6">
        <v>560</v>
      </c>
      <c r="Z302" s="6">
        <v>407</v>
      </c>
      <c r="AA302" s="6">
        <v>389</v>
      </c>
      <c r="AB302" s="6">
        <v>69</v>
      </c>
      <c r="AC302" s="17">
        <v>0.16953316953316952</v>
      </c>
      <c r="AD302" s="20">
        <v>3.6513786513786513E-4</v>
      </c>
      <c r="AE302" s="22">
        <v>0.73152709359605905</v>
      </c>
      <c r="AF302" s="8">
        <v>0</v>
      </c>
      <c r="AG302" s="6">
        <v>0</v>
      </c>
      <c r="AH302" s="6">
        <v>0</v>
      </c>
      <c r="AI302" s="6">
        <v>0</v>
      </c>
      <c r="AJ302" s="88">
        <v>0</v>
      </c>
      <c r="AK302" s="10"/>
      <c r="AL302" s="6">
        <v>249</v>
      </c>
      <c r="AM302" s="6">
        <v>-280</v>
      </c>
      <c r="AN302" s="6">
        <v>388</v>
      </c>
      <c r="AO302" s="6"/>
      <c r="AP302" s="6"/>
      <c r="AQ302" s="6"/>
      <c r="AR302" s="6">
        <v>12</v>
      </c>
      <c r="AS302" s="6">
        <v>0</v>
      </c>
      <c r="AT302" s="6">
        <v>20</v>
      </c>
      <c r="AX302" s="76"/>
    </row>
    <row r="303" spans="2:50" x14ac:dyDescent="0.3">
      <c r="B303" s="5">
        <v>42150</v>
      </c>
      <c r="C303" s="6">
        <v>85</v>
      </c>
      <c r="D303" s="6">
        <v>31</v>
      </c>
      <c r="E303" s="6">
        <v>31</v>
      </c>
      <c r="F303" s="6">
        <v>4</v>
      </c>
      <c r="G303" s="17">
        <v>0.12903225806451613</v>
      </c>
      <c r="H303" s="20">
        <v>2.5798984468339307E-3</v>
      </c>
      <c r="I303" s="22">
        <v>0.19354838709677399</v>
      </c>
      <c r="J303" s="8">
        <v>6</v>
      </c>
      <c r="K303" s="6">
        <v>9</v>
      </c>
      <c r="L303" s="6">
        <v>5</v>
      </c>
      <c r="M303" s="6">
        <v>11</v>
      </c>
      <c r="N303" s="88">
        <v>1</v>
      </c>
      <c r="O303" s="10"/>
      <c r="P303" s="6">
        <v>23</v>
      </c>
      <c r="Q303" s="6">
        <v>-27</v>
      </c>
      <c r="R303" s="6">
        <v>31</v>
      </c>
      <c r="S303" s="6"/>
      <c r="T303" s="6"/>
      <c r="U303" s="6"/>
      <c r="V303" s="6">
        <v>0</v>
      </c>
      <c r="W303" s="6">
        <v>4</v>
      </c>
      <c r="X303" s="6">
        <v>0</v>
      </c>
      <c r="Y303" s="6">
        <v>322</v>
      </c>
      <c r="Z303" s="6">
        <v>203</v>
      </c>
      <c r="AA303" s="6">
        <v>191</v>
      </c>
      <c r="AB303" s="6">
        <v>43</v>
      </c>
      <c r="AC303" s="17">
        <v>0.21182266009852216</v>
      </c>
      <c r="AD303" s="20">
        <v>4.2305236270753511E-4</v>
      </c>
      <c r="AE303" s="22">
        <v>0.70443349753694595</v>
      </c>
      <c r="AF303" s="8">
        <v>0</v>
      </c>
      <c r="AG303" s="6">
        <v>0</v>
      </c>
      <c r="AH303" s="6">
        <v>0</v>
      </c>
      <c r="AI303" s="6">
        <v>0</v>
      </c>
      <c r="AJ303" s="88">
        <v>0</v>
      </c>
      <c r="AK303" s="10"/>
      <c r="AL303" s="6">
        <v>112</v>
      </c>
      <c r="AM303" s="6">
        <v>-130</v>
      </c>
      <c r="AN303" s="6">
        <v>192</v>
      </c>
      <c r="AO303" s="6"/>
      <c r="AP303" s="6"/>
      <c r="AQ303" s="6"/>
      <c r="AR303" s="6">
        <v>5</v>
      </c>
      <c r="AS303" s="6">
        <v>0</v>
      </c>
      <c r="AT303" s="6">
        <v>12</v>
      </c>
      <c r="AX303" s="76"/>
    </row>
    <row r="304" spans="2:50" x14ac:dyDescent="0.3">
      <c r="B304" s="5">
        <v>42151</v>
      </c>
      <c r="C304" s="6">
        <v>158</v>
      </c>
      <c r="D304" s="6">
        <v>40</v>
      </c>
      <c r="E304" s="6">
        <v>36</v>
      </c>
      <c r="F304" s="6">
        <v>19</v>
      </c>
      <c r="G304" s="17">
        <v>0.47499999999999998</v>
      </c>
      <c r="H304" s="20">
        <v>3.5176504629629633E-3</v>
      </c>
      <c r="I304" s="22">
        <v>0.2</v>
      </c>
      <c r="J304" s="8">
        <v>7</v>
      </c>
      <c r="K304" s="6">
        <v>15</v>
      </c>
      <c r="L304" s="6">
        <v>9</v>
      </c>
      <c r="M304" s="6">
        <v>12</v>
      </c>
      <c r="N304" s="88">
        <v>3</v>
      </c>
      <c r="O304" s="10"/>
      <c r="P304" s="6">
        <v>23</v>
      </c>
      <c r="Q304" s="6">
        <v>-27</v>
      </c>
      <c r="R304" s="6">
        <v>37</v>
      </c>
      <c r="S304" s="6"/>
      <c r="T304" s="6"/>
      <c r="U304" s="6"/>
      <c r="V304" s="6">
        <v>0</v>
      </c>
      <c r="W304" s="6">
        <v>2</v>
      </c>
      <c r="X304" s="6">
        <v>1</v>
      </c>
      <c r="Y304" s="6">
        <v>389</v>
      </c>
      <c r="Z304" s="6">
        <v>239</v>
      </c>
      <c r="AA304" s="6">
        <v>229</v>
      </c>
      <c r="AB304" s="6">
        <v>39</v>
      </c>
      <c r="AC304" s="17">
        <v>0.16317991631799164</v>
      </c>
      <c r="AD304" s="20">
        <v>5.1608747869208113E-4</v>
      </c>
      <c r="AE304" s="22">
        <v>0.665271966527197</v>
      </c>
      <c r="AF304" s="8">
        <v>0</v>
      </c>
      <c r="AG304" s="6">
        <v>0</v>
      </c>
      <c r="AH304" s="6">
        <v>0</v>
      </c>
      <c r="AI304" s="6">
        <v>0</v>
      </c>
      <c r="AJ304" s="88">
        <v>0</v>
      </c>
      <c r="AK304" s="10"/>
      <c r="AL304" s="6">
        <v>141</v>
      </c>
      <c r="AM304" s="6">
        <v>-161</v>
      </c>
      <c r="AN304" s="6">
        <v>229</v>
      </c>
      <c r="AO304" s="6"/>
      <c r="AP304" s="6"/>
      <c r="AQ304" s="6"/>
      <c r="AR304" s="6">
        <v>4</v>
      </c>
      <c r="AS304" s="6">
        <v>0</v>
      </c>
      <c r="AT304" s="6">
        <v>16</v>
      </c>
      <c r="AX304" s="76"/>
    </row>
    <row r="305" spans="2:50" x14ac:dyDescent="0.3">
      <c r="B305" s="5">
        <v>42152</v>
      </c>
      <c r="C305" s="6">
        <v>101</v>
      </c>
      <c r="D305" s="6">
        <v>25</v>
      </c>
      <c r="E305" s="6">
        <v>24</v>
      </c>
      <c r="F305" s="6">
        <v>9</v>
      </c>
      <c r="G305" s="17">
        <v>0.36</v>
      </c>
      <c r="H305" s="20">
        <v>3.4486111111111111E-3</v>
      </c>
      <c r="I305" s="22">
        <v>0.24</v>
      </c>
      <c r="J305" s="8">
        <v>6</v>
      </c>
      <c r="K305" s="6">
        <v>9</v>
      </c>
      <c r="L305" s="6">
        <v>7</v>
      </c>
      <c r="M305" s="6">
        <v>6</v>
      </c>
      <c r="N305" s="88">
        <v>3</v>
      </c>
      <c r="O305" s="10"/>
      <c r="P305" s="6">
        <v>17</v>
      </c>
      <c r="Q305" s="6">
        <v>-18</v>
      </c>
      <c r="R305" s="6">
        <v>24</v>
      </c>
      <c r="S305" s="6"/>
      <c r="T305" s="6"/>
      <c r="U305" s="6"/>
      <c r="V305" s="6">
        <v>0</v>
      </c>
      <c r="W305" s="6">
        <v>1</v>
      </c>
      <c r="X305" s="6">
        <v>0</v>
      </c>
      <c r="Y305" s="6">
        <v>393</v>
      </c>
      <c r="Z305" s="6">
        <v>248</v>
      </c>
      <c r="AA305" s="6">
        <v>242</v>
      </c>
      <c r="AB305" s="6">
        <v>34</v>
      </c>
      <c r="AC305" s="17">
        <v>0.13709677419354838</v>
      </c>
      <c r="AD305" s="20">
        <v>5.1807982377538836E-4</v>
      </c>
      <c r="AE305" s="22">
        <v>0.65182186234817796</v>
      </c>
      <c r="AF305" s="8">
        <v>0</v>
      </c>
      <c r="AG305" s="6">
        <v>0</v>
      </c>
      <c r="AH305" s="6">
        <v>0</v>
      </c>
      <c r="AI305" s="6">
        <v>0</v>
      </c>
      <c r="AJ305" s="88">
        <v>0</v>
      </c>
      <c r="AK305" s="10"/>
      <c r="AL305" s="6">
        <v>133</v>
      </c>
      <c r="AM305" s="6">
        <v>-152</v>
      </c>
      <c r="AN305" s="6">
        <v>242</v>
      </c>
      <c r="AO305" s="6"/>
      <c r="AP305" s="6"/>
      <c r="AQ305" s="6"/>
      <c r="AR305" s="6">
        <v>3</v>
      </c>
      <c r="AS305" s="6">
        <v>0</v>
      </c>
      <c r="AT305" s="6">
        <v>16</v>
      </c>
      <c r="AX305" s="76"/>
    </row>
    <row r="306" spans="2:50" x14ac:dyDescent="0.3">
      <c r="B306" s="5">
        <v>42153</v>
      </c>
      <c r="C306" s="6">
        <v>88</v>
      </c>
      <c r="D306" s="6">
        <v>32</v>
      </c>
      <c r="E306" s="6">
        <v>30</v>
      </c>
      <c r="F306" s="6">
        <v>5</v>
      </c>
      <c r="G306" s="17">
        <v>0.15625</v>
      </c>
      <c r="H306" s="20">
        <v>1.490162037037037E-3</v>
      </c>
      <c r="I306" s="22">
        <v>0.1875</v>
      </c>
      <c r="J306" s="8">
        <v>4</v>
      </c>
      <c r="K306" s="6">
        <v>13</v>
      </c>
      <c r="L306" s="6">
        <v>1</v>
      </c>
      <c r="M306" s="6">
        <v>9</v>
      </c>
      <c r="N306" s="88">
        <v>1</v>
      </c>
      <c r="O306" s="10"/>
      <c r="P306" s="6">
        <v>17</v>
      </c>
      <c r="Q306" s="6">
        <v>-26</v>
      </c>
      <c r="R306" s="6">
        <v>32</v>
      </c>
      <c r="S306" s="6"/>
      <c r="T306" s="6"/>
      <c r="U306" s="6"/>
      <c r="V306" s="6">
        <v>1</v>
      </c>
      <c r="W306" s="6">
        <v>6</v>
      </c>
      <c r="X306" s="6">
        <v>0</v>
      </c>
      <c r="Y306" s="6">
        <v>406</v>
      </c>
      <c r="Z306" s="6">
        <v>269</v>
      </c>
      <c r="AA306" s="6">
        <v>261</v>
      </c>
      <c r="AB306" s="6">
        <v>40</v>
      </c>
      <c r="AC306" s="17">
        <v>0.14869888475836432</v>
      </c>
      <c r="AD306" s="20">
        <v>4.5470191380972045E-4</v>
      </c>
      <c r="AE306" s="22">
        <v>0.69029850746268695</v>
      </c>
      <c r="AF306" s="8">
        <v>0</v>
      </c>
      <c r="AG306" s="6">
        <v>0</v>
      </c>
      <c r="AH306" s="6">
        <v>0</v>
      </c>
      <c r="AI306" s="6">
        <v>0</v>
      </c>
      <c r="AJ306" s="88">
        <v>0</v>
      </c>
      <c r="AK306" s="10"/>
      <c r="AL306" s="6">
        <v>154</v>
      </c>
      <c r="AM306" s="6">
        <v>-180</v>
      </c>
      <c r="AN306" s="6">
        <v>261</v>
      </c>
      <c r="AO306" s="6"/>
      <c r="AP306" s="6"/>
      <c r="AQ306" s="6"/>
      <c r="AR306" s="6">
        <v>9</v>
      </c>
      <c r="AS306" s="6">
        <v>0</v>
      </c>
      <c r="AT306" s="6">
        <v>17</v>
      </c>
      <c r="AX306" s="76"/>
    </row>
    <row r="307" spans="2:50" ht="16.2" thickBot="1" x14ac:dyDescent="0.35">
      <c r="B307" s="32">
        <v>42154</v>
      </c>
      <c r="C307" s="31">
        <v>82</v>
      </c>
      <c r="D307" s="31">
        <v>14</v>
      </c>
      <c r="E307" s="31">
        <v>13</v>
      </c>
      <c r="F307" s="31">
        <v>3</v>
      </c>
      <c r="G307" s="29">
        <v>0.21428571428571427</v>
      </c>
      <c r="H307" s="28">
        <v>4.3187830687830692E-3</v>
      </c>
      <c r="I307" s="25">
        <v>0.14285714285714299</v>
      </c>
      <c r="J307" s="35">
        <v>6</v>
      </c>
      <c r="K307" s="31">
        <v>7</v>
      </c>
      <c r="L307" s="31">
        <v>2</v>
      </c>
      <c r="M307" s="31">
        <v>7</v>
      </c>
      <c r="N307" s="89">
        <v>2</v>
      </c>
      <c r="O307" s="34"/>
      <c r="P307" s="31">
        <v>8</v>
      </c>
      <c r="Q307" s="31">
        <v>-12</v>
      </c>
      <c r="R307" s="31">
        <v>13</v>
      </c>
      <c r="S307" s="31"/>
      <c r="T307" s="31"/>
      <c r="U307" s="31"/>
      <c r="V307" s="31">
        <v>0</v>
      </c>
      <c r="W307" s="31">
        <v>3</v>
      </c>
      <c r="X307" s="31">
        <v>1</v>
      </c>
      <c r="Y307" s="31">
        <v>229</v>
      </c>
      <c r="Z307" s="31">
        <v>167</v>
      </c>
      <c r="AA307" s="31">
        <v>156</v>
      </c>
      <c r="AB307" s="31">
        <v>28</v>
      </c>
      <c r="AC307" s="29">
        <v>0.16766467065868262</v>
      </c>
      <c r="AD307" s="28">
        <v>1.9994732756708805E-4</v>
      </c>
      <c r="AE307" s="25">
        <v>0.73053892215568905</v>
      </c>
      <c r="AF307" s="35">
        <v>0</v>
      </c>
      <c r="AG307" s="31">
        <v>0</v>
      </c>
      <c r="AH307" s="31">
        <v>0</v>
      </c>
      <c r="AI307" s="31">
        <v>0</v>
      </c>
      <c r="AJ307" s="89">
        <v>0</v>
      </c>
      <c r="AK307" s="34"/>
      <c r="AL307" s="31">
        <v>85</v>
      </c>
      <c r="AM307" s="31">
        <v>-96</v>
      </c>
      <c r="AN307" s="31">
        <v>154</v>
      </c>
      <c r="AO307" s="31"/>
      <c r="AP307" s="31"/>
      <c r="AQ307" s="31"/>
      <c r="AR307" s="31">
        <v>5</v>
      </c>
      <c r="AS307" s="31">
        <v>0</v>
      </c>
      <c r="AT307" s="31">
        <v>8</v>
      </c>
      <c r="AX307" s="76"/>
    </row>
    <row r="308" spans="2:50" x14ac:dyDescent="0.3">
      <c r="B308" s="33">
        <v>42155</v>
      </c>
      <c r="C308" s="53">
        <v>123</v>
      </c>
      <c r="D308" s="53">
        <v>17</v>
      </c>
      <c r="E308" s="53">
        <v>17</v>
      </c>
      <c r="F308" s="53">
        <v>2</v>
      </c>
      <c r="G308" s="54">
        <v>0.11764705882352941</v>
      </c>
      <c r="H308" s="67">
        <v>3.9093137254901959E-3</v>
      </c>
      <c r="I308" s="68">
        <v>0.11764705882352899</v>
      </c>
      <c r="J308" s="27">
        <v>8</v>
      </c>
      <c r="K308" s="30">
        <v>13</v>
      </c>
      <c r="L308" s="30">
        <v>6</v>
      </c>
      <c r="M308" s="30">
        <v>6</v>
      </c>
      <c r="N308" s="87">
        <v>4</v>
      </c>
      <c r="O308" s="26"/>
      <c r="P308" s="30">
        <v>13</v>
      </c>
      <c r="Q308" s="53">
        <v>-14</v>
      </c>
      <c r="R308" s="30">
        <v>17</v>
      </c>
      <c r="S308" s="30"/>
      <c r="T308" s="30"/>
      <c r="U308" s="30"/>
      <c r="V308" s="30">
        <v>0</v>
      </c>
      <c r="W308" s="30">
        <v>1</v>
      </c>
      <c r="X308" s="30">
        <v>0</v>
      </c>
      <c r="Y308" s="53">
        <v>200</v>
      </c>
      <c r="Z308" s="53">
        <v>111</v>
      </c>
      <c r="AA308" s="53">
        <v>106</v>
      </c>
      <c r="AB308" s="53">
        <v>21</v>
      </c>
      <c r="AC308" s="54">
        <v>0.1891891891891892</v>
      </c>
      <c r="AD308" s="67">
        <v>8.633633633633634E-4</v>
      </c>
      <c r="AE308" s="68">
        <v>0.57657657657657702</v>
      </c>
      <c r="AF308" s="27">
        <v>0</v>
      </c>
      <c r="AG308" s="30">
        <v>0</v>
      </c>
      <c r="AH308" s="30">
        <v>0</v>
      </c>
      <c r="AI308" s="30">
        <v>0</v>
      </c>
      <c r="AJ308" s="87">
        <v>0</v>
      </c>
      <c r="AK308" s="26"/>
      <c r="AL308" s="30">
        <v>54</v>
      </c>
      <c r="AM308" s="53">
        <v>-67</v>
      </c>
      <c r="AN308" s="30">
        <v>106</v>
      </c>
      <c r="AO308" s="30"/>
      <c r="AP308" s="30"/>
      <c r="AQ308" s="30"/>
      <c r="AR308" s="30">
        <v>3</v>
      </c>
      <c r="AS308" s="30">
        <v>0</v>
      </c>
      <c r="AT308" s="30">
        <v>10</v>
      </c>
      <c r="AX308" s="76"/>
    </row>
    <row r="309" spans="2:50" x14ac:dyDescent="0.3">
      <c r="B309" s="5">
        <v>42156</v>
      </c>
      <c r="C309" s="6">
        <v>179</v>
      </c>
      <c r="D309" s="6">
        <v>37</v>
      </c>
      <c r="E309" s="6">
        <v>36</v>
      </c>
      <c r="F309" s="6">
        <v>8</v>
      </c>
      <c r="G309" s="17">
        <v>0.21621621621621623</v>
      </c>
      <c r="H309" s="20">
        <v>2.6185560560560562E-3</v>
      </c>
      <c r="I309" s="22">
        <v>0.162162162162162</v>
      </c>
      <c r="J309" s="8">
        <v>10</v>
      </c>
      <c r="K309" s="6">
        <v>16</v>
      </c>
      <c r="L309" s="6">
        <v>9</v>
      </c>
      <c r="M309" s="6">
        <v>13</v>
      </c>
      <c r="N309" s="88">
        <v>1</v>
      </c>
      <c r="O309" s="10"/>
      <c r="P309" s="6">
        <v>25</v>
      </c>
      <c r="Q309" s="6">
        <v>34</v>
      </c>
      <c r="R309" s="6">
        <v>40</v>
      </c>
      <c r="S309" s="6"/>
      <c r="T309" s="6"/>
      <c r="U309" s="6"/>
      <c r="V309" s="6">
        <v>0</v>
      </c>
      <c r="W309" s="6">
        <v>3</v>
      </c>
      <c r="X309" s="6">
        <v>2</v>
      </c>
      <c r="Y309" s="6">
        <v>998</v>
      </c>
      <c r="Z309" s="6">
        <v>803</v>
      </c>
      <c r="AA309" s="6">
        <v>774</v>
      </c>
      <c r="AB309" s="6">
        <v>60</v>
      </c>
      <c r="AC309" s="17">
        <v>7.4719800747198001E-2</v>
      </c>
      <c r="AD309" s="20">
        <v>3.6131866611318665E-4</v>
      </c>
      <c r="AE309" s="22">
        <v>0.83437110834371098</v>
      </c>
      <c r="AF309" s="8">
        <v>0</v>
      </c>
      <c r="AG309" s="6">
        <v>0</v>
      </c>
      <c r="AH309" s="6">
        <v>0</v>
      </c>
      <c r="AI309" s="6">
        <v>0</v>
      </c>
      <c r="AJ309" s="88">
        <v>0</v>
      </c>
      <c r="AK309" s="10"/>
      <c r="AL309" s="6">
        <v>478</v>
      </c>
      <c r="AM309" s="6">
        <v>521</v>
      </c>
      <c r="AN309" s="6">
        <v>774</v>
      </c>
      <c r="AO309" s="6"/>
      <c r="AP309" s="6"/>
      <c r="AQ309" s="6"/>
      <c r="AR309" s="6">
        <v>6</v>
      </c>
      <c r="AS309" s="6">
        <v>0</v>
      </c>
      <c r="AT309" s="6">
        <v>37</v>
      </c>
      <c r="AX309" s="76"/>
    </row>
    <row r="310" spans="2:50" x14ac:dyDescent="0.3">
      <c r="B310" s="5">
        <v>42157</v>
      </c>
      <c r="C310" s="6">
        <v>178</v>
      </c>
      <c r="D310" s="6">
        <v>43</v>
      </c>
      <c r="E310" s="6">
        <v>41</v>
      </c>
      <c r="F310" s="6">
        <v>10</v>
      </c>
      <c r="G310" s="17">
        <v>0.23255813953488372</v>
      </c>
      <c r="H310" s="20">
        <v>2.8819444444444444E-3</v>
      </c>
      <c r="I310" s="22">
        <v>0.186046511627907</v>
      </c>
      <c r="J310" s="8">
        <v>12</v>
      </c>
      <c r="K310" s="6">
        <v>19</v>
      </c>
      <c r="L310" s="6">
        <v>8</v>
      </c>
      <c r="M310" s="6">
        <v>15</v>
      </c>
      <c r="N310" s="88">
        <v>2</v>
      </c>
      <c r="O310" s="10"/>
      <c r="P310" s="6">
        <v>28</v>
      </c>
      <c r="Q310" s="6">
        <v>34</v>
      </c>
      <c r="R310" s="6">
        <v>42</v>
      </c>
      <c r="S310" s="6"/>
      <c r="T310" s="6"/>
      <c r="U310" s="6"/>
      <c r="V310" s="6">
        <v>0</v>
      </c>
      <c r="W310" s="6">
        <v>5</v>
      </c>
      <c r="X310" s="6">
        <v>0</v>
      </c>
      <c r="Y310" s="6">
        <v>590</v>
      </c>
      <c r="Z310" s="6">
        <v>445</v>
      </c>
      <c r="AA310" s="6">
        <v>436</v>
      </c>
      <c r="AB310" s="6">
        <v>52</v>
      </c>
      <c r="AC310" s="17">
        <v>0.11685393258426967</v>
      </c>
      <c r="AD310" s="20">
        <v>3.5114960466084058E-4</v>
      </c>
      <c r="AE310" s="22">
        <v>0.792325056433409</v>
      </c>
      <c r="AF310" s="8">
        <v>0</v>
      </c>
      <c r="AG310" s="6">
        <v>0</v>
      </c>
      <c r="AH310" s="6">
        <v>0</v>
      </c>
      <c r="AI310" s="6">
        <v>0</v>
      </c>
      <c r="AJ310" s="88">
        <v>0</v>
      </c>
      <c r="AK310" s="10"/>
      <c r="AL310" s="6">
        <v>261</v>
      </c>
      <c r="AM310" s="6">
        <v>290</v>
      </c>
      <c r="AN310" s="6">
        <v>437</v>
      </c>
      <c r="AO310" s="6"/>
      <c r="AP310" s="6"/>
      <c r="AQ310" s="6"/>
      <c r="AR310" s="6">
        <v>4</v>
      </c>
      <c r="AS310" s="6">
        <v>0</v>
      </c>
      <c r="AT310" s="6">
        <v>24</v>
      </c>
      <c r="AX310" s="76"/>
    </row>
    <row r="311" spans="2:50" x14ac:dyDescent="0.3">
      <c r="B311" s="5">
        <v>42158</v>
      </c>
      <c r="C311" s="6">
        <v>151</v>
      </c>
      <c r="D311" s="6">
        <v>31</v>
      </c>
      <c r="E311" s="6">
        <v>30</v>
      </c>
      <c r="F311" s="6">
        <v>8</v>
      </c>
      <c r="G311" s="17">
        <v>0.25806451612903225</v>
      </c>
      <c r="H311" s="20">
        <v>3.2261798088410992E-3</v>
      </c>
      <c r="I311" s="22">
        <v>9.6774193548387094E-2</v>
      </c>
      <c r="J311" s="8">
        <v>13</v>
      </c>
      <c r="K311" s="6">
        <v>15</v>
      </c>
      <c r="L311" s="6">
        <v>7</v>
      </c>
      <c r="M311" s="6">
        <v>15</v>
      </c>
      <c r="N311" s="88">
        <v>3</v>
      </c>
      <c r="O311" s="10"/>
      <c r="P311" s="6">
        <v>19</v>
      </c>
      <c r="Q311" s="6">
        <v>23</v>
      </c>
      <c r="R311" s="6">
        <v>32</v>
      </c>
      <c r="S311" s="6"/>
      <c r="T311" s="6"/>
      <c r="U311" s="6"/>
      <c r="V311" s="6">
        <v>0</v>
      </c>
      <c r="W311" s="6">
        <v>2</v>
      </c>
      <c r="X311" s="6">
        <v>0</v>
      </c>
      <c r="Y311" s="6">
        <v>685</v>
      </c>
      <c r="Z311" s="6">
        <v>485</v>
      </c>
      <c r="AA311" s="6">
        <v>473</v>
      </c>
      <c r="AB311" s="6">
        <v>55</v>
      </c>
      <c r="AC311" s="17">
        <v>0.1134020618556701</v>
      </c>
      <c r="AD311" s="20">
        <v>3.55336006109202E-4</v>
      </c>
      <c r="AE311" s="22">
        <v>0.75463917525773205</v>
      </c>
      <c r="AF311" s="8">
        <v>0</v>
      </c>
      <c r="AG311" s="6">
        <v>0</v>
      </c>
      <c r="AH311" s="6">
        <v>0</v>
      </c>
      <c r="AI311" s="6">
        <v>0</v>
      </c>
      <c r="AJ311" s="88">
        <v>0</v>
      </c>
      <c r="AK311" s="10"/>
      <c r="AL311" s="6">
        <v>251</v>
      </c>
      <c r="AM311" s="6">
        <v>285</v>
      </c>
      <c r="AN311" s="6">
        <v>472</v>
      </c>
      <c r="AO311" s="6"/>
      <c r="AP311" s="6"/>
      <c r="AQ311" s="6"/>
      <c r="AR311" s="6">
        <v>18</v>
      </c>
      <c r="AS311" s="6">
        <v>0</v>
      </c>
      <c r="AT311" s="6">
        <v>17</v>
      </c>
      <c r="AX311" s="76"/>
    </row>
    <row r="312" spans="2:50" x14ac:dyDescent="0.3">
      <c r="B312" s="5">
        <v>42159</v>
      </c>
      <c r="C312" s="6">
        <v>117</v>
      </c>
      <c r="D312" s="6">
        <v>25</v>
      </c>
      <c r="E312" s="6">
        <v>25</v>
      </c>
      <c r="F312" s="6">
        <v>7</v>
      </c>
      <c r="G312" s="17">
        <v>0.28000000000000003</v>
      </c>
      <c r="H312" s="20">
        <v>2.3425925925925927E-3</v>
      </c>
      <c r="I312" s="22">
        <v>0.12</v>
      </c>
      <c r="J312" s="8">
        <v>12</v>
      </c>
      <c r="K312" s="6">
        <v>13</v>
      </c>
      <c r="L312" s="6">
        <v>7</v>
      </c>
      <c r="M312" s="6">
        <v>11</v>
      </c>
      <c r="N312" s="88">
        <v>1</v>
      </c>
      <c r="O312" s="10"/>
      <c r="P312" s="6">
        <v>16</v>
      </c>
      <c r="Q312" s="6">
        <v>19</v>
      </c>
      <c r="R312" s="6">
        <v>25</v>
      </c>
      <c r="S312" s="6"/>
      <c r="T312" s="6"/>
      <c r="U312" s="6"/>
      <c r="V312" s="6">
        <v>0</v>
      </c>
      <c r="W312" s="6">
        <v>3</v>
      </c>
      <c r="X312" s="6">
        <v>0</v>
      </c>
      <c r="Y312" s="6">
        <v>554</v>
      </c>
      <c r="Z312" s="6">
        <v>412</v>
      </c>
      <c r="AA312" s="6">
        <v>400</v>
      </c>
      <c r="AB312" s="6">
        <v>54</v>
      </c>
      <c r="AC312" s="17">
        <v>0.13106796116504854</v>
      </c>
      <c r="AD312" s="20">
        <v>3.9087783171521035E-4</v>
      </c>
      <c r="AE312" s="22">
        <v>0.75485436893203905</v>
      </c>
      <c r="AF312" s="8">
        <v>0</v>
      </c>
      <c r="AG312" s="6">
        <v>0</v>
      </c>
      <c r="AH312" s="6">
        <v>0</v>
      </c>
      <c r="AI312" s="6">
        <v>0</v>
      </c>
      <c r="AJ312" s="88">
        <v>0</v>
      </c>
      <c r="AK312" s="10"/>
      <c r="AL312" s="6">
        <v>194</v>
      </c>
      <c r="AM312" s="6">
        <v>225</v>
      </c>
      <c r="AN312" s="6">
        <v>402</v>
      </c>
      <c r="AO312" s="6"/>
      <c r="AP312" s="6"/>
      <c r="AQ312" s="6"/>
      <c r="AR312" s="6">
        <v>10</v>
      </c>
      <c r="AS312" s="6">
        <v>0</v>
      </c>
      <c r="AT312" s="6">
        <v>19</v>
      </c>
      <c r="AX312" s="76"/>
    </row>
    <row r="313" spans="2:50" x14ac:dyDescent="0.3">
      <c r="B313" s="5">
        <v>42160</v>
      </c>
      <c r="C313" s="6">
        <v>106</v>
      </c>
      <c r="D313" s="6">
        <v>36</v>
      </c>
      <c r="E313" s="6">
        <v>33</v>
      </c>
      <c r="F313" s="6">
        <v>11</v>
      </c>
      <c r="G313" s="17">
        <v>0.30555555555555558</v>
      </c>
      <c r="H313" s="20">
        <v>2.685185185185185E-3</v>
      </c>
      <c r="I313" s="22">
        <v>0.16666666666666699</v>
      </c>
      <c r="J313" s="8">
        <v>10</v>
      </c>
      <c r="K313" s="6">
        <v>12</v>
      </c>
      <c r="L313" s="6">
        <v>8</v>
      </c>
      <c r="M313" s="6">
        <v>7</v>
      </c>
      <c r="N313" s="88">
        <v>0</v>
      </c>
      <c r="O313" s="10"/>
      <c r="P313" s="6">
        <v>22</v>
      </c>
      <c r="Q313" s="6">
        <v>28</v>
      </c>
      <c r="R313" s="6">
        <v>34</v>
      </c>
      <c r="S313" s="6"/>
      <c r="T313" s="6"/>
      <c r="U313" s="6"/>
      <c r="V313" s="6">
        <v>0</v>
      </c>
      <c r="W313" s="6">
        <v>4</v>
      </c>
      <c r="X313" s="6">
        <v>1</v>
      </c>
      <c r="Y313" s="6">
        <v>850</v>
      </c>
      <c r="Z313" s="6">
        <v>618</v>
      </c>
      <c r="AA313" s="6">
        <v>599</v>
      </c>
      <c r="AB313" s="6">
        <v>74</v>
      </c>
      <c r="AC313" s="17">
        <v>0.11974110032362459</v>
      </c>
      <c r="AD313" s="20">
        <v>4.0269537336689443E-4</v>
      </c>
      <c r="AE313" s="22">
        <v>0.75811688311688297</v>
      </c>
      <c r="AF313" s="8">
        <v>0</v>
      </c>
      <c r="AG313" s="6">
        <v>0</v>
      </c>
      <c r="AH313" s="6">
        <v>0</v>
      </c>
      <c r="AI313" s="6">
        <v>0</v>
      </c>
      <c r="AJ313" s="88">
        <v>0</v>
      </c>
      <c r="AK313" s="10"/>
      <c r="AL313" s="6">
        <v>284</v>
      </c>
      <c r="AM313" s="6">
        <v>329</v>
      </c>
      <c r="AN313" s="6">
        <v>602</v>
      </c>
      <c r="AO313" s="6"/>
      <c r="AP313" s="6"/>
      <c r="AQ313" s="6"/>
      <c r="AR313" s="6">
        <v>19</v>
      </c>
      <c r="AS313" s="6">
        <v>0</v>
      </c>
      <c r="AT313" s="6">
        <v>23</v>
      </c>
      <c r="AX313" s="76"/>
    </row>
    <row r="314" spans="2:50" ht="16.2" thickBot="1" x14ac:dyDescent="0.35">
      <c r="B314" s="32">
        <v>42161</v>
      </c>
      <c r="C314" s="31">
        <v>61</v>
      </c>
      <c r="D314" s="31">
        <v>13</v>
      </c>
      <c r="E314" s="31">
        <v>12</v>
      </c>
      <c r="F314" s="31">
        <v>5</v>
      </c>
      <c r="G314" s="29">
        <v>0.38461538461538464</v>
      </c>
      <c r="H314" s="28">
        <v>1.1467236467236467E-3</v>
      </c>
      <c r="I314" s="25">
        <v>0.15384615384615399</v>
      </c>
      <c r="J314" s="35">
        <v>3</v>
      </c>
      <c r="K314" s="31">
        <v>4</v>
      </c>
      <c r="L314" s="31">
        <v>5</v>
      </c>
      <c r="M314" s="31">
        <v>3</v>
      </c>
      <c r="N314" s="89">
        <v>2</v>
      </c>
      <c r="O314" s="34"/>
      <c r="P314" s="31">
        <v>7</v>
      </c>
      <c r="Q314" s="31">
        <v>7</v>
      </c>
      <c r="R314" s="31">
        <v>11</v>
      </c>
      <c r="S314" s="31"/>
      <c r="T314" s="31"/>
      <c r="U314" s="31"/>
      <c r="V314" s="31">
        <v>0</v>
      </c>
      <c r="W314" s="31">
        <v>1</v>
      </c>
      <c r="X314" s="31">
        <v>0</v>
      </c>
      <c r="Y314" s="31">
        <v>878</v>
      </c>
      <c r="Z314" s="31">
        <v>666</v>
      </c>
      <c r="AA314" s="31">
        <v>649</v>
      </c>
      <c r="AB314" s="31">
        <v>67</v>
      </c>
      <c r="AC314" s="29">
        <v>0.1006006006006006</v>
      </c>
      <c r="AD314" s="28">
        <v>4.3010023912801691E-4</v>
      </c>
      <c r="AE314" s="25">
        <v>0.79248120300751901</v>
      </c>
      <c r="AF314" s="35">
        <v>0</v>
      </c>
      <c r="AG314" s="31">
        <v>0</v>
      </c>
      <c r="AH314" s="31">
        <v>0</v>
      </c>
      <c r="AI314" s="31">
        <v>0</v>
      </c>
      <c r="AJ314" s="89">
        <v>0</v>
      </c>
      <c r="AK314" s="34"/>
      <c r="AL314" s="31">
        <v>325</v>
      </c>
      <c r="AM314" s="31">
        <v>367</v>
      </c>
      <c r="AN314" s="31">
        <v>651</v>
      </c>
      <c r="AO314" s="31"/>
      <c r="AP314" s="31"/>
      <c r="AQ314" s="31"/>
      <c r="AR314" s="31">
        <v>13</v>
      </c>
      <c r="AS314" s="31">
        <v>0</v>
      </c>
      <c r="AT314" s="31">
        <v>27</v>
      </c>
      <c r="AX314" s="76"/>
    </row>
    <row r="315" spans="2:50" x14ac:dyDescent="0.3">
      <c r="B315" s="33">
        <v>42162</v>
      </c>
      <c r="C315" s="53">
        <v>79</v>
      </c>
      <c r="D315" s="53">
        <v>24</v>
      </c>
      <c r="E315" s="53">
        <v>23</v>
      </c>
      <c r="F315" s="53">
        <v>7</v>
      </c>
      <c r="G315" s="54">
        <v>0.29166666666666669</v>
      </c>
      <c r="H315" s="67">
        <v>2.2212577160493825E-3</v>
      </c>
      <c r="I315" s="68">
        <v>0.20833333333333301</v>
      </c>
      <c r="J315" s="27">
        <v>4</v>
      </c>
      <c r="K315" s="30">
        <v>7</v>
      </c>
      <c r="L315" s="30">
        <v>5</v>
      </c>
      <c r="M315" s="30">
        <v>7</v>
      </c>
      <c r="N315" s="87">
        <v>0</v>
      </c>
      <c r="O315" s="26"/>
      <c r="P315" s="30">
        <v>11</v>
      </c>
      <c r="Q315" s="53">
        <v>14</v>
      </c>
      <c r="R315" s="30">
        <v>23</v>
      </c>
      <c r="S315" s="30"/>
      <c r="T315" s="30"/>
      <c r="U315" s="30"/>
      <c r="V315" s="30">
        <v>0</v>
      </c>
      <c r="W315" s="30">
        <v>2</v>
      </c>
      <c r="X315" s="30">
        <v>1</v>
      </c>
      <c r="Y315" s="53">
        <v>606</v>
      </c>
      <c r="Z315" s="53">
        <v>461</v>
      </c>
      <c r="AA315" s="53">
        <v>453</v>
      </c>
      <c r="AB315" s="53">
        <v>57</v>
      </c>
      <c r="AC315" s="54">
        <v>0.12364425162689804</v>
      </c>
      <c r="AD315" s="67">
        <v>3.5852012533140517E-4</v>
      </c>
      <c r="AE315" s="68">
        <v>0.76086956521739102</v>
      </c>
      <c r="AF315" s="27">
        <v>0</v>
      </c>
      <c r="AG315" s="30">
        <v>0</v>
      </c>
      <c r="AH315" s="30">
        <v>0</v>
      </c>
      <c r="AI315" s="30">
        <v>0</v>
      </c>
      <c r="AJ315" s="87">
        <v>0</v>
      </c>
      <c r="AK315" s="26"/>
      <c r="AL315" s="30">
        <v>234</v>
      </c>
      <c r="AM315" s="53">
        <v>269</v>
      </c>
      <c r="AN315" s="30">
        <v>454</v>
      </c>
      <c r="AO315" s="30"/>
      <c r="AP315" s="30"/>
      <c r="AQ315" s="30"/>
      <c r="AR315" s="30">
        <v>19</v>
      </c>
      <c r="AS315" s="30">
        <v>0</v>
      </c>
      <c r="AT315" s="30">
        <v>15</v>
      </c>
      <c r="AX315" s="76"/>
    </row>
    <row r="316" spans="2:50" x14ac:dyDescent="0.3">
      <c r="B316" s="5">
        <v>42163</v>
      </c>
      <c r="C316" s="6">
        <v>103</v>
      </c>
      <c r="D316" s="6">
        <v>32</v>
      </c>
      <c r="E316" s="6">
        <v>28</v>
      </c>
      <c r="F316" s="6">
        <v>10</v>
      </c>
      <c r="G316" s="17">
        <v>0.3125</v>
      </c>
      <c r="H316" s="20">
        <v>1.7314091435185186E-3</v>
      </c>
      <c r="I316" s="22">
        <v>0.15625</v>
      </c>
      <c r="J316" s="8">
        <v>11</v>
      </c>
      <c r="K316" s="6">
        <v>9</v>
      </c>
      <c r="L316" s="6">
        <v>8</v>
      </c>
      <c r="M316" s="6">
        <v>8</v>
      </c>
      <c r="N316" s="88">
        <v>0</v>
      </c>
      <c r="O316" s="10"/>
      <c r="P316" s="6">
        <v>10</v>
      </c>
      <c r="Q316" s="6">
        <v>14</v>
      </c>
      <c r="R316" s="6">
        <v>29</v>
      </c>
      <c r="S316" s="6"/>
      <c r="T316" s="6"/>
      <c r="U316" s="6"/>
      <c r="V316" s="6">
        <v>0</v>
      </c>
      <c r="W316" s="6">
        <v>3</v>
      </c>
      <c r="X316" s="6">
        <v>0</v>
      </c>
      <c r="Y316" s="6">
        <v>818</v>
      </c>
      <c r="Z316" s="6">
        <v>553</v>
      </c>
      <c r="AA316" s="6">
        <v>544</v>
      </c>
      <c r="AB316" s="6">
        <v>49</v>
      </c>
      <c r="AC316" s="17">
        <v>8.8607594936708861E-2</v>
      </c>
      <c r="AD316" s="20">
        <v>2.9288895586363937E-4</v>
      </c>
      <c r="AE316" s="22">
        <v>0.75362318840579701</v>
      </c>
      <c r="AF316" s="8">
        <v>0</v>
      </c>
      <c r="AG316" s="6">
        <v>0</v>
      </c>
      <c r="AH316" s="6">
        <v>0</v>
      </c>
      <c r="AI316" s="6">
        <v>0</v>
      </c>
      <c r="AJ316" s="88">
        <v>0</v>
      </c>
      <c r="AK316" s="10"/>
      <c r="AL316" s="6">
        <v>252</v>
      </c>
      <c r="AM316" s="6">
        <v>292</v>
      </c>
      <c r="AN316" s="6">
        <v>547</v>
      </c>
      <c r="AO316" s="6"/>
      <c r="AP316" s="6"/>
      <c r="AQ316" s="6"/>
      <c r="AR316" s="6">
        <v>13</v>
      </c>
      <c r="AS316" s="6">
        <v>0</v>
      </c>
      <c r="AT316" s="6">
        <v>24</v>
      </c>
      <c r="AX316" s="76"/>
    </row>
    <row r="317" spans="2:50" x14ac:dyDescent="0.3">
      <c r="B317" s="5">
        <v>42164</v>
      </c>
      <c r="C317" s="6">
        <v>104</v>
      </c>
      <c r="D317" s="6">
        <v>38</v>
      </c>
      <c r="E317" s="6">
        <v>34</v>
      </c>
      <c r="F317" s="6">
        <v>12</v>
      </c>
      <c r="G317" s="17">
        <v>0.31578947368421051</v>
      </c>
      <c r="H317" s="20">
        <v>1.8826145224171541E-3</v>
      </c>
      <c r="I317" s="22">
        <v>0.26315789473684198</v>
      </c>
      <c r="J317" s="8">
        <v>6</v>
      </c>
      <c r="K317" s="6">
        <v>6</v>
      </c>
      <c r="L317" s="6">
        <v>7</v>
      </c>
      <c r="M317" s="6">
        <v>11</v>
      </c>
      <c r="N317" s="88">
        <v>1</v>
      </c>
      <c r="O317" s="10"/>
      <c r="P317" s="6">
        <v>18</v>
      </c>
      <c r="Q317" s="6">
        <v>25</v>
      </c>
      <c r="R317" s="6">
        <v>35</v>
      </c>
      <c r="S317" s="6"/>
      <c r="T317" s="6"/>
      <c r="U317" s="6"/>
      <c r="V317" s="6">
        <v>0</v>
      </c>
      <c r="W317" s="6">
        <v>3</v>
      </c>
      <c r="X317" s="6">
        <v>3</v>
      </c>
      <c r="Y317" s="6">
        <v>761</v>
      </c>
      <c r="Z317" s="6">
        <v>532</v>
      </c>
      <c r="AA317" s="6">
        <v>516</v>
      </c>
      <c r="AB317" s="6">
        <v>69</v>
      </c>
      <c r="AC317" s="17">
        <v>0.12969924812030076</v>
      </c>
      <c r="AD317" s="20">
        <v>5.0271076998050683E-4</v>
      </c>
      <c r="AE317" s="22">
        <v>0.76360225140712901</v>
      </c>
      <c r="AF317" s="8">
        <v>0</v>
      </c>
      <c r="AG317" s="6">
        <v>0</v>
      </c>
      <c r="AH317" s="6">
        <v>0</v>
      </c>
      <c r="AI317" s="6">
        <v>0</v>
      </c>
      <c r="AJ317" s="88">
        <v>0</v>
      </c>
      <c r="AK317" s="10"/>
      <c r="AL317" s="6">
        <v>216</v>
      </c>
      <c r="AM317" s="6">
        <v>255</v>
      </c>
      <c r="AN317" s="6">
        <v>517</v>
      </c>
      <c r="AO317" s="6"/>
      <c r="AP317" s="6"/>
      <c r="AQ317" s="6"/>
      <c r="AR317" s="6">
        <v>13</v>
      </c>
      <c r="AS317" s="6">
        <v>0</v>
      </c>
      <c r="AT317" s="6">
        <v>25</v>
      </c>
      <c r="AX317" s="76"/>
    </row>
    <row r="318" spans="2:50" x14ac:dyDescent="0.3">
      <c r="B318" s="5">
        <v>42165</v>
      </c>
      <c r="C318" s="6">
        <v>120</v>
      </c>
      <c r="D318" s="6">
        <v>33</v>
      </c>
      <c r="E318" s="6">
        <v>31</v>
      </c>
      <c r="F318" s="6">
        <v>8</v>
      </c>
      <c r="G318" s="17">
        <v>0.24242424242424243</v>
      </c>
      <c r="H318" s="20">
        <v>1.9020061728395063E-3</v>
      </c>
      <c r="I318" s="22">
        <v>0.24242424242424199</v>
      </c>
      <c r="J318" s="8">
        <v>7</v>
      </c>
      <c r="K318" s="6">
        <v>12</v>
      </c>
      <c r="L318" s="6">
        <v>7</v>
      </c>
      <c r="M318" s="6">
        <v>9</v>
      </c>
      <c r="N318" s="88">
        <v>2</v>
      </c>
      <c r="O318" s="10"/>
      <c r="P318" s="6">
        <v>19</v>
      </c>
      <c r="Q318" s="6">
        <v>21</v>
      </c>
      <c r="R318" s="6">
        <v>31</v>
      </c>
      <c r="S318" s="6"/>
      <c r="T318" s="6"/>
      <c r="U318" s="6"/>
      <c r="V318" s="6">
        <v>0</v>
      </c>
      <c r="W318" s="6">
        <v>1</v>
      </c>
      <c r="X318" s="6">
        <v>1</v>
      </c>
      <c r="Y318" s="6">
        <v>804</v>
      </c>
      <c r="Z318" s="6">
        <v>572</v>
      </c>
      <c r="AA318" s="6">
        <v>565</v>
      </c>
      <c r="AB318" s="6">
        <v>58</v>
      </c>
      <c r="AC318" s="17">
        <v>0.10139860139860139</v>
      </c>
      <c r="AD318" s="20">
        <v>3.5408168220668222E-4</v>
      </c>
      <c r="AE318" s="22">
        <v>0.73905429071803896</v>
      </c>
      <c r="AF318" s="8">
        <v>0</v>
      </c>
      <c r="AG318" s="6">
        <v>0</v>
      </c>
      <c r="AH318" s="6">
        <v>0</v>
      </c>
      <c r="AI318" s="6">
        <v>0</v>
      </c>
      <c r="AJ318" s="88">
        <v>0</v>
      </c>
      <c r="AK318" s="10"/>
      <c r="AL318" s="6">
        <v>248</v>
      </c>
      <c r="AM318" s="6">
        <v>281</v>
      </c>
      <c r="AN318" s="6">
        <v>565</v>
      </c>
      <c r="AO318" s="6"/>
      <c r="AP318" s="6"/>
      <c r="AQ318" s="6"/>
      <c r="AR318" s="6">
        <v>16</v>
      </c>
      <c r="AS318" s="6">
        <v>0</v>
      </c>
      <c r="AT318" s="6">
        <v>17</v>
      </c>
      <c r="AX318" s="76"/>
    </row>
    <row r="319" spans="2:50" x14ac:dyDescent="0.3">
      <c r="B319" s="5">
        <v>42166</v>
      </c>
      <c r="C319" s="6">
        <v>81</v>
      </c>
      <c r="D319" s="6">
        <v>24</v>
      </c>
      <c r="E319" s="6">
        <v>24</v>
      </c>
      <c r="F319" s="6">
        <v>6</v>
      </c>
      <c r="G319" s="17">
        <v>0.25</v>
      </c>
      <c r="H319" s="20">
        <v>1.6005979938271604E-3</v>
      </c>
      <c r="I319" s="22">
        <v>0.20833333333333301</v>
      </c>
      <c r="J319" s="8">
        <v>7</v>
      </c>
      <c r="K319" s="6">
        <v>10</v>
      </c>
      <c r="L319" s="6">
        <v>5</v>
      </c>
      <c r="M319" s="6">
        <v>9</v>
      </c>
      <c r="N319" s="88">
        <v>1</v>
      </c>
      <c r="O319" s="10"/>
      <c r="P319" s="6">
        <v>17</v>
      </c>
      <c r="Q319" s="6">
        <v>19</v>
      </c>
      <c r="R319" s="6">
        <v>24</v>
      </c>
      <c r="S319" s="6"/>
      <c r="T319" s="6"/>
      <c r="U319" s="6"/>
      <c r="V319" s="6">
        <v>0</v>
      </c>
      <c r="W319" s="6">
        <v>2</v>
      </c>
      <c r="X319" s="6">
        <v>0</v>
      </c>
      <c r="Y319" s="6">
        <v>540</v>
      </c>
      <c r="Z319" s="6">
        <v>415</v>
      </c>
      <c r="AA319" s="6">
        <v>407</v>
      </c>
      <c r="AB319" s="6">
        <v>52</v>
      </c>
      <c r="AC319" s="17">
        <v>0.12530120481927712</v>
      </c>
      <c r="AD319" s="20">
        <v>3.879127621597501E-4</v>
      </c>
      <c r="AE319" s="22">
        <v>0.77108433734939796</v>
      </c>
      <c r="AF319" s="8">
        <v>0</v>
      </c>
      <c r="AG319" s="6">
        <v>0</v>
      </c>
      <c r="AH319" s="6">
        <v>0</v>
      </c>
      <c r="AI319" s="6">
        <v>0</v>
      </c>
      <c r="AJ319" s="88">
        <v>0</v>
      </c>
      <c r="AK319" s="10"/>
      <c r="AL319" s="6">
        <v>174</v>
      </c>
      <c r="AM319" s="6">
        <v>190</v>
      </c>
      <c r="AN319" s="6">
        <v>406</v>
      </c>
      <c r="AO319" s="6"/>
      <c r="AP319" s="6"/>
      <c r="AQ319" s="6"/>
      <c r="AR319" s="6">
        <v>7</v>
      </c>
      <c r="AS319" s="6">
        <v>0</v>
      </c>
      <c r="AT319" s="6">
        <v>10</v>
      </c>
      <c r="AX319" s="76"/>
    </row>
    <row r="320" spans="2:50" x14ac:dyDescent="0.3">
      <c r="B320" s="5">
        <v>42167</v>
      </c>
      <c r="C320" s="6">
        <v>63</v>
      </c>
      <c r="D320" s="6">
        <v>18</v>
      </c>
      <c r="E320" s="6">
        <v>18</v>
      </c>
      <c r="F320" s="6">
        <v>6</v>
      </c>
      <c r="G320" s="17">
        <v>0.33333333333333331</v>
      </c>
      <c r="H320" s="20">
        <v>1.8434927983539094E-3</v>
      </c>
      <c r="I320" s="22">
        <v>0.16666666666666699</v>
      </c>
      <c r="J320" s="8">
        <v>4</v>
      </c>
      <c r="K320" s="6">
        <v>7</v>
      </c>
      <c r="L320" s="6">
        <v>4</v>
      </c>
      <c r="M320" s="6">
        <v>8</v>
      </c>
      <c r="N320" s="88">
        <v>1</v>
      </c>
      <c r="O320" s="10"/>
      <c r="P320" s="6">
        <v>8</v>
      </c>
      <c r="Q320" s="6">
        <v>10</v>
      </c>
      <c r="R320" s="6">
        <v>17</v>
      </c>
      <c r="S320" s="6"/>
      <c r="T320" s="6"/>
      <c r="U320" s="6"/>
      <c r="V320" s="6">
        <v>1</v>
      </c>
      <c r="W320" s="6">
        <v>1</v>
      </c>
      <c r="X320" s="6">
        <v>1</v>
      </c>
      <c r="Y320" s="6">
        <v>641</v>
      </c>
      <c r="Z320" s="6">
        <v>469</v>
      </c>
      <c r="AA320" s="6">
        <v>458</v>
      </c>
      <c r="AB320" s="6">
        <v>54</v>
      </c>
      <c r="AC320" s="17">
        <v>0.11513859275053305</v>
      </c>
      <c r="AD320" s="20">
        <v>3.6326304983021402E-4</v>
      </c>
      <c r="AE320" s="22">
        <v>0.76332622601279299</v>
      </c>
      <c r="AF320" s="8">
        <v>0</v>
      </c>
      <c r="AG320" s="6">
        <v>0</v>
      </c>
      <c r="AH320" s="6">
        <v>0</v>
      </c>
      <c r="AI320" s="6">
        <v>0</v>
      </c>
      <c r="AJ320" s="88">
        <v>0</v>
      </c>
      <c r="AK320" s="10"/>
      <c r="AL320" s="6">
        <v>185</v>
      </c>
      <c r="AM320" s="6">
        <v>212</v>
      </c>
      <c r="AN320" s="6">
        <v>459</v>
      </c>
      <c r="AO320" s="6"/>
      <c r="AP320" s="6"/>
      <c r="AQ320" s="6"/>
      <c r="AR320" s="6">
        <v>16</v>
      </c>
      <c r="AS320" s="6">
        <v>0</v>
      </c>
      <c r="AT320" s="6">
        <v>10</v>
      </c>
      <c r="AX320" s="76"/>
    </row>
    <row r="321" spans="2:50" ht="16.2" thickBot="1" x14ac:dyDescent="0.35">
      <c r="B321" s="32">
        <v>42168</v>
      </c>
      <c r="C321" s="31">
        <v>50</v>
      </c>
      <c r="D321" s="31">
        <v>19</v>
      </c>
      <c r="E321" s="31">
        <v>19</v>
      </c>
      <c r="F321" s="31">
        <v>3</v>
      </c>
      <c r="G321" s="29">
        <v>0.15789473684210525</v>
      </c>
      <c r="H321" s="28">
        <v>1.7001705653021443E-3</v>
      </c>
      <c r="I321" s="25">
        <v>5.2631578947368397E-2</v>
      </c>
      <c r="J321" s="35">
        <v>2</v>
      </c>
      <c r="K321" s="31">
        <v>11</v>
      </c>
      <c r="L321" s="31">
        <v>2</v>
      </c>
      <c r="M321" s="31">
        <v>5</v>
      </c>
      <c r="N321" s="89">
        <v>2</v>
      </c>
      <c r="O321" s="34"/>
      <c r="P321" s="31">
        <v>11</v>
      </c>
      <c r="Q321" s="31">
        <v>11</v>
      </c>
      <c r="R321" s="31">
        <v>19</v>
      </c>
      <c r="S321" s="31"/>
      <c r="T321" s="31"/>
      <c r="U321" s="31"/>
      <c r="V321" s="31">
        <v>0</v>
      </c>
      <c r="W321" s="31">
        <v>0</v>
      </c>
      <c r="X321" s="31">
        <v>0</v>
      </c>
      <c r="Y321" s="31">
        <v>644</v>
      </c>
      <c r="Z321" s="31">
        <v>480</v>
      </c>
      <c r="AA321" s="31">
        <v>466</v>
      </c>
      <c r="AB321" s="31">
        <v>45</v>
      </c>
      <c r="AC321" s="29">
        <v>9.375E-2</v>
      </c>
      <c r="AD321" s="28">
        <v>2.1223958333333332E-4</v>
      </c>
      <c r="AE321" s="25">
        <v>0.78541666666666698</v>
      </c>
      <c r="AF321" s="35">
        <v>0</v>
      </c>
      <c r="AG321" s="31">
        <v>0</v>
      </c>
      <c r="AH321" s="31">
        <v>0</v>
      </c>
      <c r="AI321" s="31">
        <v>0</v>
      </c>
      <c r="AJ321" s="89">
        <v>0</v>
      </c>
      <c r="AK321" s="34"/>
      <c r="AL321" s="31">
        <v>190</v>
      </c>
      <c r="AM321" s="31">
        <v>218</v>
      </c>
      <c r="AN321" s="31">
        <v>466</v>
      </c>
      <c r="AO321" s="31"/>
      <c r="AP321" s="31"/>
      <c r="AQ321" s="31"/>
      <c r="AR321" s="31">
        <v>15</v>
      </c>
      <c r="AS321" s="31">
        <v>0</v>
      </c>
      <c r="AT321" s="31">
        <v>13</v>
      </c>
      <c r="AX321" s="76"/>
    </row>
    <row r="322" spans="2:50" x14ac:dyDescent="0.3">
      <c r="B322" s="33">
        <v>42169</v>
      </c>
      <c r="C322" s="53">
        <v>33</v>
      </c>
      <c r="D322" s="53">
        <v>10</v>
      </c>
      <c r="E322" s="53">
        <v>9</v>
      </c>
      <c r="F322" s="53">
        <v>5</v>
      </c>
      <c r="G322" s="54">
        <v>0.5</v>
      </c>
      <c r="H322" s="67">
        <v>1.5347222222222223E-3</v>
      </c>
      <c r="I322" s="68">
        <v>0.1</v>
      </c>
      <c r="J322" s="27">
        <v>3</v>
      </c>
      <c r="K322" s="30">
        <v>1</v>
      </c>
      <c r="L322" s="30">
        <v>4</v>
      </c>
      <c r="M322" s="30">
        <v>4</v>
      </c>
      <c r="N322" s="87">
        <v>0</v>
      </c>
      <c r="O322" s="26"/>
      <c r="P322" s="30">
        <v>5</v>
      </c>
      <c r="Q322" s="53">
        <v>6</v>
      </c>
      <c r="R322" s="30">
        <v>9</v>
      </c>
      <c r="S322" s="30"/>
      <c r="T322" s="30"/>
      <c r="U322" s="30"/>
      <c r="V322" s="30">
        <v>0</v>
      </c>
      <c r="W322" s="30">
        <v>0</v>
      </c>
      <c r="X322" s="30">
        <v>1</v>
      </c>
      <c r="Y322" s="53">
        <v>706</v>
      </c>
      <c r="Z322" s="53">
        <v>563</v>
      </c>
      <c r="AA322" s="53">
        <v>556</v>
      </c>
      <c r="AB322" s="53">
        <v>35</v>
      </c>
      <c r="AC322" s="54">
        <v>6.216696269982238E-2</v>
      </c>
      <c r="AD322" s="67">
        <v>2.8803614893756988E-4</v>
      </c>
      <c r="AE322" s="68">
        <v>0.81882770870337496</v>
      </c>
      <c r="AF322" s="27">
        <v>0</v>
      </c>
      <c r="AG322" s="30">
        <v>0</v>
      </c>
      <c r="AH322" s="30">
        <v>0</v>
      </c>
      <c r="AI322" s="30">
        <v>0</v>
      </c>
      <c r="AJ322" s="87">
        <v>0</v>
      </c>
      <c r="AK322" s="26"/>
      <c r="AL322" s="30">
        <v>245</v>
      </c>
      <c r="AM322" s="53">
        <v>283</v>
      </c>
      <c r="AN322" s="30">
        <v>557</v>
      </c>
      <c r="AO322" s="30"/>
      <c r="AP322" s="30"/>
      <c r="AQ322" s="30"/>
      <c r="AR322" s="30">
        <v>16</v>
      </c>
      <c r="AS322" s="30">
        <v>0</v>
      </c>
      <c r="AT322" s="30">
        <v>21</v>
      </c>
      <c r="AX322" s="76"/>
    </row>
    <row r="323" spans="2:50" x14ac:dyDescent="0.3">
      <c r="B323" s="5">
        <v>42170</v>
      </c>
      <c r="C323" s="6">
        <v>95</v>
      </c>
      <c r="D323" s="6">
        <v>29</v>
      </c>
      <c r="E323" s="6">
        <v>29</v>
      </c>
      <c r="F323" s="6">
        <v>7</v>
      </c>
      <c r="G323" s="17">
        <v>0.2413793103448276</v>
      </c>
      <c r="H323" s="20">
        <v>1.6682630906768839E-3</v>
      </c>
      <c r="I323" s="22">
        <v>0.10344827586206901</v>
      </c>
      <c r="J323" s="8">
        <v>10</v>
      </c>
      <c r="K323" s="6">
        <v>14</v>
      </c>
      <c r="L323" s="6">
        <v>4</v>
      </c>
      <c r="M323" s="6">
        <v>9</v>
      </c>
      <c r="N323" s="88">
        <v>0</v>
      </c>
      <c r="O323" s="10"/>
      <c r="P323" s="6">
        <v>21</v>
      </c>
      <c r="Q323" s="6">
        <v>23</v>
      </c>
      <c r="R323" s="6">
        <v>30</v>
      </c>
      <c r="S323" s="6"/>
      <c r="T323" s="6"/>
      <c r="U323" s="6"/>
      <c r="V323" s="6">
        <v>0</v>
      </c>
      <c r="W323" s="6">
        <v>1</v>
      </c>
      <c r="X323" s="6">
        <v>0</v>
      </c>
      <c r="Y323" s="6">
        <v>633</v>
      </c>
      <c r="Z323" s="6">
        <v>458</v>
      </c>
      <c r="AA323" s="6">
        <v>446</v>
      </c>
      <c r="AB323" s="6">
        <v>43</v>
      </c>
      <c r="AC323" s="17">
        <v>9.3886462882096067E-2</v>
      </c>
      <c r="AD323" s="20">
        <v>3.4530163351124049E-4</v>
      </c>
      <c r="AE323" s="22">
        <v>0.75711159737417899</v>
      </c>
      <c r="AF323" s="8">
        <v>0</v>
      </c>
      <c r="AG323" s="6">
        <v>0</v>
      </c>
      <c r="AH323" s="6">
        <v>0</v>
      </c>
      <c r="AI323" s="6">
        <v>0</v>
      </c>
      <c r="AJ323" s="88">
        <v>0</v>
      </c>
      <c r="AK323" s="10"/>
      <c r="AL323" s="6">
        <v>189</v>
      </c>
      <c r="AM323" s="6">
        <v>217</v>
      </c>
      <c r="AN323" s="6">
        <v>445</v>
      </c>
      <c r="AO323" s="6"/>
      <c r="AP323" s="6"/>
      <c r="AQ323" s="6"/>
      <c r="AR323" s="6">
        <v>12</v>
      </c>
      <c r="AS323" s="6">
        <v>0</v>
      </c>
      <c r="AT323" s="6">
        <v>17</v>
      </c>
      <c r="AX323" s="76"/>
    </row>
    <row r="324" spans="2:50" x14ac:dyDescent="0.3">
      <c r="B324" s="5">
        <v>42171</v>
      </c>
      <c r="C324" s="6">
        <v>110</v>
      </c>
      <c r="D324" s="6">
        <v>33</v>
      </c>
      <c r="E324" s="6">
        <v>32</v>
      </c>
      <c r="F324" s="6">
        <v>11</v>
      </c>
      <c r="G324" s="17">
        <v>0.33333333333333331</v>
      </c>
      <c r="H324" s="20">
        <v>2.1450617283950619E-3</v>
      </c>
      <c r="I324" s="22">
        <v>0.21212121212121199</v>
      </c>
      <c r="J324" s="8">
        <v>13</v>
      </c>
      <c r="K324" s="6">
        <v>11</v>
      </c>
      <c r="L324" s="6">
        <v>8</v>
      </c>
      <c r="M324" s="6">
        <v>14</v>
      </c>
      <c r="N324" s="88">
        <v>1</v>
      </c>
      <c r="O324" s="10"/>
      <c r="P324" s="6">
        <v>15</v>
      </c>
      <c r="Q324" s="6">
        <v>22</v>
      </c>
      <c r="R324" s="6">
        <v>31</v>
      </c>
      <c r="S324" s="6"/>
      <c r="T324" s="6"/>
      <c r="U324" s="6"/>
      <c r="V324" s="6">
        <v>0</v>
      </c>
      <c r="W324" s="6">
        <v>5</v>
      </c>
      <c r="X324" s="6">
        <v>3</v>
      </c>
      <c r="Y324" s="6">
        <v>739</v>
      </c>
      <c r="Z324" s="6">
        <v>542</v>
      </c>
      <c r="AA324" s="6">
        <v>527</v>
      </c>
      <c r="AB324" s="6">
        <v>44</v>
      </c>
      <c r="AC324" s="17">
        <v>8.1180811808118078E-2</v>
      </c>
      <c r="AD324" s="20">
        <v>3.4574876998769985E-4</v>
      </c>
      <c r="AE324" s="22">
        <v>0.78966789667896697</v>
      </c>
      <c r="AF324" s="8">
        <v>0</v>
      </c>
      <c r="AG324" s="6">
        <v>0</v>
      </c>
      <c r="AH324" s="6">
        <v>0</v>
      </c>
      <c r="AI324" s="6">
        <v>0</v>
      </c>
      <c r="AJ324" s="88">
        <v>0</v>
      </c>
      <c r="AK324" s="10"/>
      <c r="AL324" s="6">
        <v>222</v>
      </c>
      <c r="AM324" s="6">
        <v>255</v>
      </c>
      <c r="AN324" s="6">
        <v>530</v>
      </c>
      <c r="AO324" s="6"/>
      <c r="AP324" s="6"/>
      <c r="AQ324" s="6"/>
      <c r="AR324" s="6">
        <v>15</v>
      </c>
      <c r="AS324" s="6">
        <v>0</v>
      </c>
      <c r="AT324" s="6">
        <v>15</v>
      </c>
      <c r="AX324" s="76"/>
    </row>
    <row r="325" spans="2:50" x14ac:dyDescent="0.3">
      <c r="B325" s="5">
        <v>42172</v>
      </c>
      <c r="C325" s="6">
        <v>46</v>
      </c>
      <c r="D325" s="6">
        <v>18</v>
      </c>
      <c r="E325" s="6">
        <v>18</v>
      </c>
      <c r="F325" s="6">
        <v>7</v>
      </c>
      <c r="G325" s="17">
        <v>0.3888888888888889</v>
      </c>
      <c r="H325" s="20">
        <v>1.0095164609053499E-3</v>
      </c>
      <c r="I325" s="22">
        <v>0.17647058823529399</v>
      </c>
      <c r="J325" s="8">
        <v>4</v>
      </c>
      <c r="K325" s="6">
        <v>8</v>
      </c>
      <c r="L325" s="6">
        <v>5</v>
      </c>
      <c r="M325" s="6">
        <v>3</v>
      </c>
      <c r="N325" s="88">
        <v>0</v>
      </c>
      <c r="O325" s="10"/>
      <c r="P325" s="6">
        <v>14</v>
      </c>
      <c r="Q325" s="6">
        <v>17</v>
      </c>
      <c r="R325" s="6">
        <v>18</v>
      </c>
      <c r="S325" s="6"/>
      <c r="T325" s="6"/>
      <c r="U325" s="6"/>
      <c r="V325" s="6">
        <v>0</v>
      </c>
      <c r="W325" s="6">
        <v>2</v>
      </c>
      <c r="X325" s="6">
        <v>1</v>
      </c>
      <c r="Y325" s="6">
        <v>671</v>
      </c>
      <c r="Z325" s="6">
        <v>475</v>
      </c>
      <c r="AA325" s="6">
        <v>465</v>
      </c>
      <c r="AB325" s="6">
        <v>52</v>
      </c>
      <c r="AC325" s="17">
        <v>0.10947368421052632</v>
      </c>
      <c r="AD325" s="20">
        <v>4.0141325536062375E-4</v>
      </c>
      <c r="AE325" s="22">
        <v>0.75157894736842101</v>
      </c>
      <c r="AF325" s="8">
        <v>0</v>
      </c>
      <c r="AG325" s="6">
        <v>0</v>
      </c>
      <c r="AH325" s="6">
        <v>0</v>
      </c>
      <c r="AI325" s="6">
        <v>0</v>
      </c>
      <c r="AJ325" s="88">
        <v>0</v>
      </c>
      <c r="AK325" s="10"/>
      <c r="AL325" s="6">
        <v>190</v>
      </c>
      <c r="AM325" s="6">
        <v>216</v>
      </c>
      <c r="AN325" s="6">
        <v>465</v>
      </c>
      <c r="AO325" s="6"/>
      <c r="AP325" s="6"/>
      <c r="AQ325" s="6"/>
      <c r="AR325" s="6">
        <v>14</v>
      </c>
      <c r="AS325" s="6">
        <v>0</v>
      </c>
      <c r="AT325" s="6">
        <v>12</v>
      </c>
      <c r="AX325" s="76"/>
    </row>
    <row r="326" spans="2:50" x14ac:dyDescent="0.3">
      <c r="B326" s="5">
        <v>42173</v>
      </c>
      <c r="C326" s="6">
        <v>110</v>
      </c>
      <c r="D326" s="6">
        <v>27</v>
      </c>
      <c r="E326" s="6">
        <v>25</v>
      </c>
      <c r="F326" s="6">
        <v>10</v>
      </c>
      <c r="G326" s="17">
        <v>0.37037037037037035</v>
      </c>
      <c r="H326" s="20">
        <v>2.6560356652949248E-3</v>
      </c>
      <c r="I326" s="22">
        <v>0.25925925925925902</v>
      </c>
      <c r="J326" s="8">
        <v>7</v>
      </c>
      <c r="K326" s="6">
        <v>14</v>
      </c>
      <c r="L326" s="6">
        <v>4</v>
      </c>
      <c r="M326" s="6">
        <v>11</v>
      </c>
      <c r="N326" s="88">
        <v>1</v>
      </c>
      <c r="O326" s="10"/>
      <c r="P326" s="6">
        <v>13</v>
      </c>
      <c r="Q326" s="6">
        <v>17</v>
      </c>
      <c r="R326" s="6">
        <v>25</v>
      </c>
      <c r="S326" s="6"/>
      <c r="T326" s="6"/>
      <c r="U326" s="6"/>
      <c r="V326" s="6">
        <v>1</v>
      </c>
      <c r="W326" s="6">
        <v>1</v>
      </c>
      <c r="X326" s="6">
        <v>2</v>
      </c>
      <c r="Y326" s="6">
        <v>612</v>
      </c>
      <c r="Z326" s="6">
        <v>475</v>
      </c>
      <c r="AA326" s="6">
        <v>470</v>
      </c>
      <c r="AB326" s="6">
        <v>30</v>
      </c>
      <c r="AC326" s="17">
        <v>6.3157894736842107E-2</v>
      </c>
      <c r="AD326" s="20">
        <v>1.8689083820662769E-4</v>
      </c>
      <c r="AE326" s="22">
        <v>0.81052631578947398</v>
      </c>
      <c r="AF326" s="8">
        <v>0</v>
      </c>
      <c r="AG326" s="6">
        <v>0</v>
      </c>
      <c r="AH326" s="6">
        <v>0</v>
      </c>
      <c r="AI326" s="6">
        <v>0</v>
      </c>
      <c r="AJ326" s="88">
        <v>0</v>
      </c>
      <c r="AK326" s="10"/>
      <c r="AL326" s="6">
        <v>203</v>
      </c>
      <c r="AM326" s="6">
        <v>222</v>
      </c>
      <c r="AN326" s="6">
        <v>471</v>
      </c>
      <c r="AO326" s="6"/>
      <c r="AP326" s="6"/>
      <c r="AQ326" s="6"/>
      <c r="AR326" s="6">
        <v>12</v>
      </c>
      <c r="AS326" s="6">
        <v>0</v>
      </c>
      <c r="AT326" s="6">
        <v>6</v>
      </c>
      <c r="AX326" s="76"/>
    </row>
    <row r="327" spans="2:50" x14ac:dyDescent="0.3">
      <c r="B327" s="5">
        <v>42174</v>
      </c>
      <c r="C327" s="6">
        <v>110</v>
      </c>
      <c r="D327" s="6">
        <v>36</v>
      </c>
      <c r="E327" s="6">
        <v>34</v>
      </c>
      <c r="F327" s="6">
        <v>11</v>
      </c>
      <c r="G327" s="17">
        <v>0.30555555555555558</v>
      </c>
      <c r="H327" s="20">
        <v>1.2962962962962963E-3</v>
      </c>
      <c r="I327" s="22">
        <v>0.22222222222222199</v>
      </c>
      <c r="J327" s="8">
        <v>10</v>
      </c>
      <c r="K327" s="6">
        <v>12</v>
      </c>
      <c r="L327" s="6">
        <v>8</v>
      </c>
      <c r="M327" s="6">
        <v>6</v>
      </c>
      <c r="N327" s="88">
        <v>0</v>
      </c>
      <c r="O327" s="10"/>
      <c r="P327" s="6">
        <v>23</v>
      </c>
      <c r="Q327" s="6">
        <v>25</v>
      </c>
      <c r="R327" s="6">
        <v>34</v>
      </c>
      <c r="S327" s="6"/>
      <c r="T327" s="6"/>
      <c r="U327" s="6"/>
      <c r="V327" s="6">
        <v>0</v>
      </c>
      <c r="W327" s="6">
        <v>2</v>
      </c>
      <c r="X327" s="6">
        <v>0</v>
      </c>
      <c r="Y327" s="6">
        <v>599</v>
      </c>
      <c r="Z327" s="6">
        <v>424</v>
      </c>
      <c r="AA327" s="6">
        <v>416</v>
      </c>
      <c r="AB327" s="6">
        <v>38</v>
      </c>
      <c r="AC327" s="17">
        <v>8.9622641509433956E-2</v>
      </c>
      <c r="AD327" s="20">
        <v>3.1522973445143255E-4</v>
      </c>
      <c r="AE327" s="22">
        <v>0.74117647058823499</v>
      </c>
      <c r="AF327" s="8">
        <v>0</v>
      </c>
      <c r="AG327" s="6">
        <v>0</v>
      </c>
      <c r="AH327" s="6">
        <v>0</v>
      </c>
      <c r="AI327" s="6">
        <v>0</v>
      </c>
      <c r="AJ327" s="88">
        <v>0</v>
      </c>
      <c r="AK327" s="10"/>
      <c r="AL327" s="6">
        <v>165</v>
      </c>
      <c r="AM327" s="6">
        <v>200</v>
      </c>
      <c r="AN327" s="6">
        <v>417</v>
      </c>
      <c r="AO327" s="6"/>
      <c r="AP327" s="6"/>
      <c r="AQ327" s="6"/>
      <c r="AR327" s="6">
        <v>18</v>
      </c>
      <c r="AS327" s="6">
        <v>0</v>
      </c>
      <c r="AT327" s="6">
        <v>16</v>
      </c>
      <c r="AX327" s="76"/>
    </row>
    <row r="328" spans="2:50" ht="16.2" thickBot="1" x14ac:dyDescent="0.35">
      <c r="B328" s="32">
        <v>42175</v>
      </c>
      <c r="C328" s="31">
        <v>32</v>
      </c>
      <c r="D328" s="31">
        <v>13</v>
      </c>
      <c r="E328" s="31">
        <v>13</v>
      </c>
      <c r="F328" s="31">
        <v>2</v>
      </c>
      <c r="G328" s="29">
        <v>0.15384615384615385</v>
      </c>
      <c r="H328" s="28">
        <v>7.291666666666667E-4</v>
      </c>
      <c r="I328" s="25">
        <v>7.69230769230769E-2</v>
      </c>
      <c r="J328" s="35">
        <v>2</v>
      </c>
      <c r="K328" s="31">
        <v>3</v>
      </c>
      <c r="L328" s="31">
        <v>2</v>
      </c>
      <c r="M328" s="31">
        <v>5</v>
      </c>
      <c r="N328" s="89">
        <v>0</v>
      </c>
      <c r="O328" s="34"/>
      <c r="P328" s="31">
        <v>7</v>
      </c>
      <c r="Q328" s="31">
        <v>8</v>
      </c>
      <c r="R328" s="31">
        <v>13</v>
      </c>
      <c r="S328" s="31"/>
      <c r="T328" s="31"/>
      <c r="U328" s="31"/>
      <c r="V328" s="31">
        <v>0</v>
      </c>
      <c r="W328" s="31">
        <v>1</v>
      </c>
      <c r="X328" s="31">
        <v>0</v>
      </c>
      <c r="Y328" s="31">
        <v>548</v>
      </c>
      <c r="Z328" s="31">
        <v>441</v>
      </c>
      <c r="AA328" s="31">
        <v>436</v>
      </c>
      <c r="AB328" s="31">
        <v>30</v>
      </c>
      <c r="AC328" s="29">
        <v>6.8027210884353748E-2</v>
      </c>
      <c r="AD328" s="28">
        <v>1.6920194003527337E-4</v>
      </c>
      <c r="AE328" s="25">
        <v>0.79545454545454497</v>
      </c>
      <c r="AF328" s="35">
        <v>0</v>
      </c>
      <c r="AG328" s="31">
        <v>0</v>
      </c>
      <c r="AH328" s="31">
        <v>0</v>
      </c>
      <c r="AI328" s="31">
        <v>0</v>
      </c>
      <c r="AJ328" s="89">
        <v>0</v>
      </c>
      <c r="AK328" s="34"/>
      <c r="AL328" s="31">
        <v>171</v>
      </c>
      <c r="AM328" s="31">
        <v>191</v>
      </c>
      <c r="AN328" s="31">
        <v>436</v>
      </c>
      <c r="AO328" s="31"/>
      <c r="AP328" s="31"/>
      <c r="AQ328" s="31"/>
      <c r="AR328" s="31">
        <v>9</v>
      </c>
      <c r="AS328" s="31">
        <v>0</v>
      </c>
      <c r="AT328" s="31">
        <v>11</v>
      </c>
      <c r="AX328" s="76"/>
    </row>
    <row r="329" spans="2:50" x14ac:dyDescent="0.3">
      <c r="B329" s="33">
        <v>42176</v>
      </c>
      <c r="C329" s="53">
        <v>33</v>
      </c>
      <c r="D329" s="53">
        <v>13</v>
      </c>
      <c r="E329" s="53">
        <v>11</v>
      </c>
      <c r="F329" s="53">
        <v>5</v>
      </c>
      <c r="G329" s="54">
        <v>0.38461538461538464</v>
      </c>
      <c r="H329" s="67">
        <v>2.0468304843304841E-3</v>
      </c>
      <c r="I329" s="68">
        <v>0.230769230769231</v>
      </c>
      <c r="J329" s="27">
        <v>5</v>
      </c>
      <c r="K329" s="30">
        <v>5</v>
      </c>
      <c r="L329" s="30">
        <v>2</v>
      </c>
      <c r="M329" s="30">
        <v>3</v>
      </c>
      <c r="N329" s="87">
        <v>0</v>
      </c>
      <c r="O329" s="26"/>
      <c r="P329" s="30">
        <v>7</v>
      </c>
      <c r="Q329" s="53">
        <v>8</v>
      </c>
      <c r="R329" s="30">
        <v>11</v>
      </c>
      <c r="S329" s="30"/>
      <c r="T329" s="30"/>
      <c r="U329" s="30"/>
      <c r="V329" s="30">
        <v>0</v>
      </c>
      <c r="W329" s="30">
        <v>0</v>
      </c>
      <c r="X329" s="30">
        <v>1</v>
      </c>
      <c r="Y329" s="53">
        <v>580</v>
      </c>
      <c r="Z329" s="53">
        <v>468</v>
      </c>
      <c r="AA329" s="53">
        <v>458</v>
      </c>
      <c r="AB329" s="53">
        <v>33</v>
      </c>
      <c r="AC329" s="54">
        <v>7.0512820512820512E-2</v>
      </c>
      <c r="AD329" s="67">
        <v>2.1592572807850585E-4</v>
      </c>
      <c r="AE329" s="68">
        <v>0.83119658119658102</v>
      </c>
      <c r="AF329" s="27">
        <v>0</v>
      </c>
      <c r="AG329" s="30">
        <v>0</v>
      </c>
      <c r="AH329" s="30">
        <v>0</v>
      </c>
      <c r="AI329" s="30">
        <v>0</v>
      </c>
      <c r="AJ329" s="87">
        <v>0</v>
      </c>
      <c r="AK329" s="26"/>
      <c r="AL329" s="30">
        <v>187</v>
      </c>
      <c r="AM329" s="53">
        <v>211</v>
      </c>
      <c r="AN329" s="30">
        <v>457</v>
      </c>
      <c r="AO329" s="30"/>
      <c r="AP329" s="30"/>
      <c r="AQ329" s="30"/>
      <c r="AR329" s="30">
        <v>11</v>
      </c>
      <c r="AS329" s="30">
        <v>0</v>
      </c>
      <c r="AT329" s="30">
        <v>14</v>
      </c>
      <c r="AX329" s="76"/>
    </row>
    <row r="330" spans="2:50" x14ac:dyDescent="0.3">
      <c r="B330" s="5">
        <v>42177</v>
      </c>
      <c r="C330" s="6">
        <v>134</v>
      </c>
      <c r="D330" s="6">
        <v>37</v>
      </c>
      <c r="E330" s="6">
        <v>33</v>
      </c>
      <c r="F330" s="6">
        <v>13</v>
      </c>
      <c r="G330" s="17">
        <v>0.35135135135135137</v>
      </c>
      <c r="H330" s="20">
        <v>1.8631131131131131E-3</v>
      </c>
      <c r="I330" s="22">
        <v>0.21621621621621601</v>
      </c>
      <c r="J330" s="8">
        <v>4</v>
      </c>
      <c r="K330" s="6">
        <v>13</v>
      </c>
      <c r="L330" s="6">
        <v>9</v>
      </c>
      <c r="M330" s="6">
        <v>10</v>
      </c>
      <c r="N330" s="88">
        <v>2</v>
      </c>
      <c r="O330" s="10"/>
      <c r="P330" s="6">
        <v>18</v>
      </c>
      <c r="Q330" s="6">
        <v>22</v>
      </c>
      <c r="R330" s="6">
        <v>33</v>
      </c>
      <c r="S330" s="6"/>
      <c r="T330" s="6"/>
      <c r="U330" s="6"/>
      <c r="V330" s="6">
        <v>0</v>
      </c>
      <c r="W330" s="6">
        <v>3</v>
      </c>
      <c r="X330" s="6">
        <v>1</v>
      </c>
      <c r="Y330" s="6">
        <v>739</v>
      </c>
      <c r="Z330" s="6">
        <v>554</v>
      </c>
      <c r="AA330" s="6">
        <v>550</v>
      </c>
      <c r="AB330" s="6">
        <v>51</v>
      </c>
      <c r="AC330" s="17">
        <v>9.2057761732851989E-2</v>
      </c>
      <c r="AD330" s="20">
        <v>2.0473993849445113E-4</v>
      </c>
      <c r="AE330" s="22">
        <v>0.81588447653429597</v>
      </c>
      <c r="AF330" s="8">
        <v>0</v>
      </c>
      <c r="AG330" s="6">
        <v>0</v>
      </c>
      <c r="AH330" s="6">
        <v>0</v>
      </c>
      <c r="AI330" s="6">
        <v>0</v>
      </c>
      <c r="AJ330" s="88">
        <v>0</v>
      </c>
      <c r="AK330" s="10"/>
      <c r="AL330" s="6">
        <v>237</v>
      </c>
      <c r="AM330" s="6">
        <v>254</v>
      </c>
      <c r="AN330" s="6">
        <v>550</v>
      </c>
      <c r="AO330" s="6"/>
      <c r="AP330" s="6"/>
      <c r="AQ330" s="6"/>
      <c r="AR330" s="6">
        <v>5</v>
      </c>
      <c r="AS330" s="6">
        <v>0</v>
      </c>
      <c r="AT330" s="6">
        <v>12</v>
      </c>
      <c r="AX330" s="76"/>
    </row>
    <row r="331" spans="2:50" x14ac:dyDescent="0.3">
      <c r="B331" s="5">
        <v>42178</v>
      </c>
      <c r="C331" s="6">
        <v>150</v>
      </c>
      <c r="D331" s="6">
        <v>38</v>
      </c>
      <c r="E331" s="6">
        <v>36</v>
      </c>
      <c r="F331" s="6">
        <v>13</v>
      </c>
      <c r="G331" s="17">
        <v>0.34210526315789475</v>
      </c>
      <c r="H331" s="20">
        <v>2.6885355750487327E-3</v>
      </c>
      <c r="I331" s="22">
        <v>0.23684210526315799</v>
      </c>
      <c r="J331" s="8">
        <v>10</v>
      </c>
      <c r="K331" s="6">
        <v>17</v>
      </c>
      <c r="L331" s="6">
        <v>12</v>
      </c>
      <c r="M331" s="6">
        <v>15</v>
      </c>
      <c r="N331" s="88">
        <v>2</v>
      </c>
      <c r="O331" s="10"/>
      <c r="P331" s="6">
        <v>27</v>
      </c>
      <c r="Q331" s="6">
        <v>30</v>
      </c>
      <c r="R331" s="6">
        <v>36</v>
      </c>
      <c r="S331" s="6"/>
      <c r="T331" s="6"/>
      <c r="U331" s="6"/>
      <c r="V331" s="6">
        <v>0</v>
      </c>
      <c r="W331" s="6">
        <v>2</v>
      </c>
      <c r="X331" s="6">
        <v>1</v>
      </c>
      <c r="Y331" s="6">
        <v>658</v>
      </c>
      <c r="Z331" s="6">
        <v>494</v>
      </c>
      <c r="AA331" s="6">
        <v>484</v>
      </c>
      <c r="AB331" s="6">
        <v>48</v>
      </c>
      <c r="AC331" s="17">
        <v>9.7165991902834009E-2</v>
      </c>
      <c r="AD331" s="20">
        <v>3.4277065527065528E-4</v>
      </c>
      <c r="AE331" s="22">
        <v>0.79959514170040502</v>
      </c>
      <c r="AF331" s="8">
        <v>0</v>
      </c>
      <c r="AG331" s="6">
        <v>0</v>
      </c>
      <c r="AH331" s="6">
        <v>0</v>
      </c>
      <c r="AI331" s="6">
        <v>0</v>
      </c>
      <c r="AJ331" s="88">
        <v>0</v>
      </c>
      <c r="AK331" s="10"/>
      <c r="AL331" s="6">
        <v>191</v>
      </c>
      <c r="AM331" s="6">
        <v>219</v>
      </c>
      <c r="AN331" s="6">
        <v>487</v>
      </c>
      <c r="AO331" s="6"/>
      <c r="AP331" s="6"/>
      <c r="AQ331" s="6"/>
      <c r="AR331" s="6">
        <v>8</v>
      </c>
      <c r="AS331" s="6">
        <v>0</v>
      </c>
      <c r="AT331" s="6">
        <v>17</v>
      </c>
      <c r="AX331" s="76"/>
    </row>
    <row r="332" spans="2:50" x14ac:dyDescent="0.3">
      <c r="B332" s="5">
        <v>42179</v>
      </c>
      <c r="C332" s="6">
        <v>122</v>
      </c>
      <c r="D332" s="6">
        <v>34</v>
      </c>
      <c r="E332" s="6">
        <v>33</v>
      </c>
      <c r="F332" s="6">
        <v>13</v>
      </c>
      <c r="G332" s="17">
        <v>0.38235294117647056</v>
      </c>
      <c r="H332" s="20">
        <v>2.3543028322440085E-3</v>
      </c>
      <c r="I332" s="22">
        <v>0.11764705882352899</v>
      </c>
      <c r="J332" s="8">
        <v>8</v>
      </c>
      <c r="K332" s="6">
        <v>18</v>
      </c>
      <c r="L332" s="6">
        <v>11</v>
      </c>
      <c r="M332" s="6">
        <v>8</v>
      </c>
      <c r="N332" s="88">
        <v>1</v>
      </c>
      <c r="O332" s="10"/>
      <c r="P332" s="6">
        <v>23</v>
      </c>
      <c r="Q332" s="6">
        <v>24</v>
      </c>
      <c r="R332" s="6">
        <v>34</v>
      </c>
      <c r="S332" s="6"/>
      <c r="T332" s="6"/>
      <c r="U332" s="6"/>
      <c r="V332" s="6">
        <v>0</v>
      </c>
      <c r="W332" s="6">
        <v>0</v>
      </c>
      <c r="X332" s="6">
        <v>0</v>
      </c>
      <c r="Y332" s="6">
        <v>671</v>
      </c>
      <c r="Z332" s="6">
        <v>514</v>
      </c>
      <c r="AA332" s="6">
        <v>508</v>
      </c>
      <c r="AB332" s="6">
        <v>39</v>
      </c>
      <c r="AC332" s="17">
        <v>7.5875486381322951E-2</v>
      </c>
      <c r="AD332" s="20">
        <v>2.8225879089205938E-4</v>
      </c>
      <c r="AE332" s="22">
        <v>0.80544747081712098</v>
      </c>
      <c r="AF332" s="8">
        <v>0</v>
      </c>
      <c r="AG332" s="6">
        <v>0</v>
      </c>
      <c r="AH332" s="6">
        <v>0</v>
      </c>
      <c r="AI332" s="6">
        <v>0</v>
      </c>
      <c r="AJ332" s="88">
        <v>0</v>
      </c>
      <c r="AK332" s="10"/>
      <c r="AL332" s="6">
        <v>215</v>
      </c>
      <c r="AM332" s="6">
        <v>241</v>
      </c>
      <c r="AN332" s="6">
        <v>508</v>
      </c>
      <c r="AO332" s="6"/>
      <c r="AP332" s="6"/>
      <c r="AQ332" s="6"/>
      <c r="AR332" s="6">
        <v>8</v>
      </c>
      <c r="AS332" s="6">
        <v>0</v>
      </c>
      <c r="AT332" s="6">
        <v>18</v>
      </c>
      <c r="AX332" s="76"/>
    </row>
    <row r="333" spans="2:50" x14ac:dyDescent="0.3">
      <c r="B333" s="5">
        <v>42180</v>
      </c>
      <c r="C333" s="6">
        <v>110</v>
      </c>
      <c r="D333" s="6">
        <v>34</v>
      </c>
      <c r="E333" s="6">
        <v>30</v>
      </c>
      <c r="F333" s="6">
        <v>14</v>
      </c>
      <c r="G333" s="17">
        <v>0.41176470588235292</v>
      </c>
      <c r="H333" s="20">
        <v>1.4065904139433552E-3</v>
      </c>
      <c r="I333" s="22">
        <v>0.20588235294117599</v>
      </c>
      <c r="J333" s="8">
        <v>10</v>
      </c>
      <c r="K333" s="6">
        <v>13</v>
      </c>
      <c r="L333" s="6">
        <v>5</v>
      </c>
      <c r="M333" s="6">
        <v>8</v>
      </c>
      <c r="N333" s="88">
        <v>0</v>
      </c>
      <c r="O333" s="10"/>
      <c r="P333" s="6">
        <v>14</v>
      </c>
      <c r="Q333" s="6">
        <v>19</v>
      </c>
      <c r="R333" s="6">
        <v>31</v>
      </c>
      <c r="S333" s="6"/>
      <c r="T333" s="6"/>
      <c r="U333" s="6"/>
      <c r="V333" s="6">
        <v>0</v>
      </c>
      <c r="W333" s="6">
        <v>2</v>
      </c>
      <c r="X333" s="6">
        <v>2</v>
      </c>
      <c r="Y333" s="6">
        <v>759</v>
      </c>
      <c r="Z333" s="6">
        <v>598</v>
      </c>
      <c r="AA333" s="6">
        <v>584</v>
      </c>
      <c r="AB333" s="6">
        <v>57</v>
      </c>
      <c r="AC333" s="17">
        <v>9.5317725752508367E-2</v>
      </c>
      <c r="AD333" s="20">
        <v>2.3337823609562738E-4</v>
      </c>
      <c r="AE333" s="22">
        <v>0.81270903010033402</v>
      </c>
      <c r="AF333" s="8">
        <v>0</v>
      </c>
      <c r="AG333" s="6">
        <v>0</v>
      </c>
      <c r="AH333" s="6">
        <v>0</v>
      </c>
      <c r="AI333" s="6">
        <v>0</v>
      </c>
      <c r="AJ333" s="88">
        <v>0</v>
      </c>
      <c r="AK333" s="10"/>
      <c r="AL333" s="6">
        <v>276</v>
      </c>
      <c r="AM333" s="6">
        <v>310</v>
      </c>
      <c r="AN333" s="6">
        <v>585</v>
      </c>
      <c r="AO333" s="6"/>
      <c r="AP333" s="6"/>
      <c r="AQ333" s="6"/>
      <c r="AR333" s="6">
        <v>9</v>
      </c>
      <c r="AS333" s="6">
        <v>0</v>
      </c>
      <c r="AT333" s="6">
        <v>24</v>
      </c>
      <c r="AX333" s="76"/>
    </row>
    <row r="334" spans="2:50" x14ac:dyDescent="0.3">
      <c r="B334" s="5">
        <v>42181</v>
      </c>
      <c r="C334" s="6">
        <v>136</v>
      </c>
      <c r="D334" s="6">
        <v>27</v>
      </c>
      <c r="E334" s="6">
        <v>27</v>
      </c>
      <c r="F334" s="6">
        <v>6</v>
      </c>
      <c r="G334" s="17">
        <v>0.22222222222222221</v>
      </c>
      <c r="H334" s="20">
        <v>3.441786694101509E-3</v>
      </c>
      <c r="I334" s="22">
        <v>0.11111111111111099</v>
      </c>
      <c r="J334" s="8">
        <v>9</v>
      </c>
      <c r="K334" s="6">
        <v>12</v>
      </c>
      <c r="L334" s="6">
        <v>9</v>
      </c>
      <c r="M334" s="6">
        <v>8</v>
      </c>
      <c r="N334" s="88">
        <v>0</v>
      </c>
      <c r="O334" s="10"/>
      <c r="P334" s="6">
        <v>16</v>
      </c>
      <c r="Q334" s="6">
        <v>20</v>
      </c>
      <c r="R334" s="6">
        <v>27</v>
      </c>
      <c r="S334" s="6"/>
      <c r="T334" s="6"/>
      <c r="U334" s="6"/>
      <c r="V334" s="6">
        <v>0</v>
      </c>
      <c r="W334" s="6">
        <v>2</v>
      </c>
      <c r="X334" s="6">
        <v>2</v>
      </c>
      <c r="Y334" s="6">
        <v>886</v>
      </c>
      <c r="Z334" s="6">
        <v>658</v>
      </c>
      <c r="AA334" s="6">
        <v>645</v>
      </c>
      <c r="AB334" s="6">
        <v>70</v>
      </c>
      <c r="AC334" s="17">
        <v>0.10638297872340426</v>
      </c>
      <c r="AD334" s="20">
        <v>2.3804246876055386E-4</v>
      </c>
      <c r="AE334" s="22">
        <v>0.80091185410334298</v>
      </c>
      <c r="AF334" s="8">
        <v>0</v>
      </c>
      <c r="AG334" s="6">
        <v>0</v>
      </c>
      <c r="AH334" s="6">
        <v>0</v>
      </c>
      <c r="AI334" s="6">
        <v>0</v>
      </c>
      <c r="AJ334" s="88">
        <v>0</v>
      </c>
      <c r="AK334" s="10"/>
      <c r="AL334" s="6">
        <v>428</v>
      </c>
      <c r="AM334" s="6">
        <v>467</v>
      </c>
      <c r="AN334" s="6">
        <v>648</v>
      </c>
      <c r="AO334" s="6"/>
      <c r="AP334" s="6"/>
      <c r="AQ334" s="6"/>
      <c r="AR334" s="6">
        <v>14</v>
      </c>
      <c r="AS334" s="6">
        <v>0</v>
      </c>
      <c r="AT334" s="6">
        <v>22</v>
      </c>
      <c r="AX334" s="76"/>
    </row>
    <row r="335" spans="2:50" ht="16.2" thickBot="1" x14ac:dyDescent="0.35">
      <c r="B335" s="32">
        <v>42182</v>
      </c>
      <c r="C335" s="31">
        <v>63</v>
      </c>
      <c r="D335" s="31">
        <v>16</v>
      </c>
      <c r="E335" s="31">
        <v>15</v>
      </c>
      <c r="F335" s="31">
        <v>3</v>
      </c>
      <c r="G335" s="29">
        <v>0.1875</v>
      </c>
      <c r="H335" s="28">
        <v>1.9748263888888888E-3</v>
      </c>
      <c r="I335" s="25">
        <v>0.125</v>
      </c>
      <c r="J335" s="35">
        <v>4</v>
      </c>
      <c r="K335" s="31">
        <v>4</v>
      </c>
      <c r="L335" s="31">
        <v>4</v>
      </c>
      <c r="M335" s="31">
        <v>11</v>
      </c>
      <c r="N335" s="89">
        <v>0</v>
      </c>
      <c r="O335" s="34"/>
      <c r="P335" s="31">
        <v>12</v>
      </c>
      <c r="Q335" s="31">
        <v>13</v>
      </c>
      <c r="R335" s="31">
        <v>15</v>
      </c>
      <c r="S335" s="31"/>
      <c r="T335" s="31"/>
      <c r="U335" s="31"/>
      <c r="V335" s="31">
        <v>0</v>
      </c>
      <c r="W335" s="31">
        <v>0</v>
      </c>
      <c r="X335" s="31">
        <v>1</v>
      </c>
      <c r="Y335" s="31">
        <v>644</v>
      </c>
      <c r="Z335" s="31">
        <v>529</v>
      </c>
      <c r="AA335" s="31">
        <v>525</v>
      </c>
      <c r="AB335" s="31">
        <v>47</v>
      </c>
      <c r="AC335" s="29">
        <v>8.8846880907372403E-2</v>
      </c>
      <c r="AD335" s="28">
        <v>2.0411065602464468E-4</v>
      </c>
      <c r="AE335" s="25">
        <v>0.82797731568998101</v>
      </c>
      <c r="AF335" s="35">
        <v>0</v>
      </c>
      <c r="AG335" s="31">
        <v>0</v>
      </c>
      <c r="AH335" s="31">
        <v>0</v>
      </c>
      <c r="AI335" s="31">
        <v>0</v>
      </c>
      <c r="AJ335" s="89">
        <v>0</v>
      </c>
      <c r="AK335" s="34"/>
      <c r="AL335" s="31">
        <v>240</v>
      </c>
      <c r="AM335" s="31">
        <v>264</v>
      </c>
      <c r="AN335" s="31">
        <v>527</v>
      </c>
      <c r="AO335" s="31"/>
      <c r="AP335" s="31"/>
      <c r="AQ335" s="31"/>
      <c r="AR335" s="31">
        <v>5</v>
      </c>
      <c r="AS335" s="31">
        <v>0</v>
      </c>
      <c r="AT335" s="31">
        <v>17</v>
      </c>
      <c r="AX335" s="76"/>
    </row>
    <row r="336" spans="2:50" x14ac:dyDescent="0.3">
      <c r="B336" s="33">
        <v>42183</v>
      </c>
      <c r="C336" s="53">
        <v>71</v>
      </c>
      <c r="D336" s="53">
        <v>14</v>
      </c>
      <c r="E336" s="53">
        <v>13</v>
      </c>
      <c r="F336" s="53">
        <v>7</v>
      </c>
      <c r="G336" s="54">
        <v>0.5</v>
      </c>
      <c r="H336" s="67">
        <v>3.4780092592592592E-3</v>
      </c>
      <c r="I336" s="68">
        <v>0.28571428571428598</v>
      </c>
      <c r="J336" s="27">
        <v>4</v>
      </c>
      <c r="K336" s="30">
        <v>6</v>
      </c>
      <c r="L336" s="30">
        <v>6</v>
      </c>
      <c r="M336" s="30">
        <v>5</v>
      </c>
      <c r="N336" s="87">
        <v>2</v>
      </c>
      <c r="O336" s="26"/>
      <c r="P336" s="30">
        <v>9</v>
      </c>
      <c r="Q336" s="53">
        <v>9</v>
      </c>
      <c r="R336" s="30">
        <v>13</v>
      </c>
      <c r="S336" s="30"/>
      <c r="T336" s="30"/>
      <c r="U336" s="30"/>
      <c r="V336" s="30">
        <v>0</v>
      </c>
      <c r="W336" s="30">
        <v>0</v>
      </c>
      <c r="X336" s="30">
        <v>0</v>
      </c>
      <c r="Y336" s="53">
        <v>751</v>
      </c>
      <c r="Z336" s="53">
        <v>641</v>
      </c>
      <c r="AA336" s="53">
        <v>626</v>
      </c>
      <c r="AB336" s="53">
        <v>44</v>
      </c>
      <c r="AC336" s="54">
        <v>6.8642745709828396E-2</v>
      </c>
      <c r="AD336" s="67">
        <v>1.8861587796845206E-4</v>
      </c>
      <c r="AE336" s="68">
        <v>0.8671875</v>
      </c>
      <c r="AF336" s="27">
        <v>0</v>
      </c>
      <c r="AG336" s="30">
        <v>0</v>
      </c>
      <c r="AH336" s="30">
        <v>0</v>
      </c>
      <c r="AI336" s="30">
        <v>0</v>
      </c>
      <c r="AJ336" s="87">
        <v>0</v>
      </c>
      <c r="AK336" s="26"/>
      <c r="AL336" s="30">
        <v>307</v>
      </c>
      <c r="AM336" s="53">
        <v>332</v>
      </c>
      <c r="AN336" s="30">
        <v>625</v>
      </c>
      <c r="AO336" s="30"/>
      <c r="AP336" s="30"/>
      <c r="AQ336" s="30"/>
      <c r="AR336" s="30">
        <v>8</v>
      </c>
      <c r="AS336" s="30">
        <v>0</v>
      </c>
      <c r="AT336" s="30">
        <v>18</v>
      </c>
      <c r="AX336" s="76"/>
    </row>
    <row r="337" spans="2:50" x14ac:dyDescent="0.3">
      <c r="B337" s="5">
        <v>42184</v>
      </c>
      <c r="C337" s="6">
        <v>72</v>
      </c>
      <c r="D337" s="6">
        <v>25</v>
      </c>
      <c r="E337" s="6">
        <v>23</v>
      </c>
      <c r="F337" s="6">
        <v>9</v>
      </c>
      <c r="G337" s="17">
        <v>0.36</v>
      </c>
      <c r="H337" s="20">
        <v>9.9305555555555562E-4</v>
      </c>
      <c r="I337" s="22">
        <v>0.36</v>
      </c>
      <c r="J337" s="8">
        <v>5</v>
      </c>
      <c r="K337" s="6">
        <v>8</v>
      </c>
      <c r="L337" s="6">
        <v>4</v>
      </c>
      <c r="M337" s="6">
        <v>6</v>
      </c>
      <c r="N337" s="88">
        <v>1</v>
      </c>
      <c r="O337" s="10"/>
      <c r="P337" s="6">
        <v>12</v>
      </c>
      <c r="Q337" s="6">
        <v>15</v>
      </c>
      <c r="R337" s="6">
        <v>23</v>
      </c>
      <c r="S337" s="6"/>
      <c r="T337" s="6"/>
      <c r="U337" s="6"/>
      <c r="V337" s="6">
        <v>0</v>
      </c>
      <c r="W337" s="6">
        <v>2</v>
      </c>
      <c r="X337" s="6">
        <v>1</v>
      </c>
      <c r="Y337" s="6">
        <v>694</v>
      </c>
      <c r="Z337" s="6">
        <v>560</v>
      </c>
      <c r="AA337" s="6">
        <v>555</v>
      </c>
      <c r="AB337" s="6">
        <v>43</v>
      </c>
      <c r="AC337" s="17">
        <v>7.678571428571429E-2</v>
      </c>
      <c r="AD337" s="20">
        <v>1.7979083994708995E-4</v>
      </c>
      <c r="AE337" s="22">
        <v>0.82289803220035795</v>
      </c>
      <c r="AF337" s="8">
        <v>0</v>
      </c>
      <c r="AG337" s="6">
        <v>0</v>
      </c>
      <c r="AH337" s="6">
        <v>0</v>
      </c>
      <c r="AI337" s="6">
        <v>0</v>
      </c>
      <c r="AJ337" s="88">
        <v>0</v>
      </c>
      <c r="AK337" s="10"/>
      <c r="AL337" s="6">
        <v>268</v>
      </c>
      <c r="AM337" s="6">
        <v>284</v>
      </c>
      <c r="AN337" s="6">
        <v>554</v>
      </c>
      <c r="AO337" s="6"/>
      <c r="AP337" s="6"/>
      <c r="AQ337" s="6"/>
      <c r="AR337" s="6">
        <v>9</v>
      </c>
      <c r="AS337" s="6">
        <v>0</v>
      </c>
      <c r="AT337" s="6">
        <v>8</v>
      </c>
      <c r="AX337" s="76"/>
    </row>
    <row r="338" spans="2:50" x14ac:dyDescent="0.3">
      <c r="B338" s="5">
        <v>42185</v>
      </c>
      <c r="C338" s="6">
        <v>152</v>
      </c>
      <c r="D338" s="6">
        <v>50</v>
      </c>
      <c r="E338" s="6">
        <v>49</v>
      </c>
      <c r="F338" s="6">
        <v>16</v>
      </c>
      <c r="G338" s="17">
        <v>0.32</v>
      </c>
      <c r="H338" s="20">
        <v>2.0425925925925924E-3</v>
      </c>
      <c r="I338" s="22">
        <v>0.2</v>
      </c>
      <c r="J338" s="8">
        <v>15</v>
      </c>
      <c r="K338" s="6">
        <v>19</v>
      </c>
      <c r="L338" s="6">
        <v>7</v>
      </c>
      <c r="M338" s="6">
        <v>15</v>
      </c>
      <c r="N338" s="88">
        <v>3</v>
      </c>
      <c r="O338" s="10"/>
      <c r="P338" s="6">
        <v>37</v>
      </c>
      <c r="Q338" s="6">
        <v>43</v>
      </c>
      <c r="R338" s="6">
        <v>50</v>
      </c>
      <c r="S338" s="6"/>
      <c r="T338" s="6"/>
      <c r="U338" s="6"/>
      <c r="V338" s="6">
        <v>1</v>
      </c>
      <c r="W338" s="6">
        <v>2</v>
      </c>
      <c r="X338" s="6">
        <v>2</v>
      </c>
      <c r="Y338" s="6">
        <v>783</v>
      </c>
      <c r="Z338" s="6">
        <v>594</v>
      </c>
      <c r="AA338" s="6">
        <v>589</v>
      </c>
      <c r="AB338" s="6">
        <v>48</v>
      </c>
      <c r="AC338" s="17">
        <v>8.0808080808080815E-2</v>
      </c>
      <c r="AD338" s="20">
        <v>3.1834549195660305E-4</v>
      </c>
      <c r="AE338" s="22">
        <v>0.78114478114478103</v>
      </c>
      <c r="AF338" s="8">
        <v>0</v>
      </c>
      <c r="AG338" s="6">
        <v>0</v>
      </c>
      <c r="AH338" s="6">
        <v>0</v>
      </c>
      <c r="AI338" s="6">
        <v>0</v>
      </c>
      <c r="AJ338" s="88">
        <v>0</v>
      </c>
      <c r="AK338" s="10"/>
      <c r="AL338" s="6">
        <v>255</v>
      </c>
      <c r="AM338" s="6">
        <v>288</v>
      </c>
      <c r="AN338" s="6">
        <v>590</v>
      </c>
      <c r="AO338" s="6"/>
      <c r="AP338" s="6"/>
      <c r="AQ338" s="6"/>
      <c r="AR338" s="6">
        <v>9</v>
      </c>
      <c r="AS338" s="6">
        <v>0</v>
      </c>
      <c r="AT338" s="6">
        <v>23</v>
      </c>
      <c r="AX338" s="76"/>
    </row>
    <row r="339" spans="2:50" x14ac:dyDescent="0.3">
      <c r="B339" s="5">
        <v>42186</v>
      </c>
      <c r="C339" s="6">
        <v>91</v>
      </c>
      <c r="D339" s="6">
        <v>35</v>
      </c>
      <c r="E339" s="6">
        <v>34</v>
      </c>
      <c r="F339" s="6">
        <v>12</v>
      </c>
      <c r="G339" s="17">
        <v>0.34285714285714286</v>
      </c>
      <c r="H339" s="20">
        <v>1.5796957671957673E-3</v>
      </c>
      <c r="I339" s="22">
        <v>0.28571428571428598</v>
      </c>
      <c r="J339" s="8">
        <v>7</v>
      </c>
      <c r="K339" s="6">
        <v>11</v>
      </c>
      <c r="L339" s="6">
        <v>5</v>
      </c>
      <c r="M339" s="6">
        <v>10</v>
      </c>
      <c r="N339" s="88">
        <v>1</v>
      </c>
      <c r="O339" s="10"/>
      <c r="P339" s="6">
        <v>24</v>
      </c>
      <c r="Q339" s="6">
        <v>25</v>
      </c>
      <c r="R339" s="6">
        <v>34</v>
      </c>
      <c r="S339" s="6"/>
      <c r="T339" s="6"/>
      <c r="U339" s="6"/>
      <c r="V339" s="6">
        <v>0</v>
      </c>
      <c r="W339" s="6">
        <v>1</v>
      </c>
      <c r="X339" s="6">
        <v>0</v>
      </c>
      <c r="Y339" s="6">
        <v>957</v>
      </c>
      <c r="Z339" s="6">
        <v>732</v>
      </c>
      <c r="AA339" s="6">
        <v>719</v>
      </c>
      <c r="AB339" s="6">
        <v>64</v>
      </c>
      <c r="AC339" s="17">
        <v>8.7431693989071038E-2</v>
      </c>
      <c r="AD339" s="20">
        <v>3.6377694292653309E-4</v>
      </c>
      <c r="AE339" s="22">
        <v>0.78142076502732205</v>
      </c>
      <c r="AF339" s="8">
        <v>0</v>
      </c>
      <c r="AG339" s="6">
        <v>0</v>
      </c>
      <c r="AH339" s="6">
        <v>0</v>
      </c>
      <c r="AI339" s="6">
        <v>0</v>
      </c>
      <c r="AJ339" s="88">
        <v>0</v>
      </c>
      <c r="AK339" s="10"/>
      <c r="AL339" s="6">
        <v>330</v>
      </c>
      <c r="AM339" s="6">
        <v>364</v>
      </c>
      <c r="AN339" s="6">
        <v>719</v>
      </c>
      <c r="AO339" s="6"/>
      <c r="AP339" s="6"/>
      <c r="AQ339" s="6"/>
      <c r="AR339" s="6">
        <v>7</v>
      </c>
      <c r="AS339" s="6">
        <v>0</v>
      </c>
      <c r="AT339" s="6">
        <v>27</v>
      </c>
      <c r="AX339" s="76"/>
    </row>
    <row r="340" spans="2:50" x14ac:dyDescent="0.3">
      <c r="B340" s="5">
        <v>42187</v>
      </c>
      <c r="C340" s="6">
        <v>137</v>
      </c>
      <c r="D340" s="6">
        <v>36</v>
      </c>
      <c r="E340" s="6">
        <v>36</v>
      </c>
      <c r="F340" s="6">
        <v>9</v>
      </c>
      <c r="G340" s="17">
        <v>0.25</v>
      </c>
      <c r="H340" s="20">
        <v>2.3466435185185183E-3</v>
      </c>
      <c r="I340" s="22">
        <v>0.11111111111111099</v>
      </c>
      <c r="J340" s="8">
        <v>8</v>
      </c>
      <c r="K340" s="6">
        <v>18</v>
      </c>
      <c r="L340" s="6">
        <v>6</v>
      </c>
      <c r="M340" s="6">
        <v>15</v>
      </c>
      <c r="N340" s="88">
        <v>1</v>
      </c>
      <c r="O340" s="10"/>
      <c r="P340" s="6">
        <v>20</v>
      </c>
      <c r="Q340" s="6">
        <v>25</v>
      </c>
      <c r="R340" s="6">
        <v>36</v>
      </c>
      <c r="S340" s="6"/>
      <c r="T340" s="6"/>
      <c r="U340" s="6"/>
      <c r="V340" s="6">
        <v>0</v>
      </c>
      <c r="W340" s="6">
        <v>4</v>
      </c>
      <c r="X340" s="6">
        <v>1</v>
      </c>
      <c r="Y340" s="6">
        <v>653</v>
      </c>
      <c r="Z340" s="6">
        <v>523</v>
      </c>
      <c r="AA340" s="6">
        <v>509</v>
      </c>
      <c r="AB340" s="6">
        <v>49</v>
      </c>
      <c r="AC340" s="17">
        <v>9.3690248565965584E-2</v>
      </c>
      <c r="AD340" s="20">
        <v>2.0700552368812408E-4</v>
      </c>
      <c r="AE340" s="22">
        <v>0.81609195402298895</v>
      </c>
      <c r="AF340" s="8">
        <v>0</v>
      </c>
      <c r="AG340" s="6">
        <v>0</v>
      </c>
      <c r="AH340" s="6">
        <v>0</v>
      </c>
      <c r="AI340" s="6">
        <v>0</v>
      </c>
      <c r="AJ340" s="88">
        <v>0</v>
      </c>
      <c r="AK340" s="10"/>
      <c r="AL340" s="6">
        <v>249</v>
      </c>
      <c r="AM340" s="6">
        <v>280</v>
      </c>
      <c r="AN340" s="6">
        <v>512</v>
      </c>
      <c r="AO340" s="6"/>
      <c r="AP340" s="6"/>
      <c r="AQ340" s="6"/>
      <c r="AR340" s="6">
        <v>6</v>
      </c>
      <c r="AS340" s="6">
        <v>0</v>
      </c>
      <c r="AT340" s="6">
        <v>22</v>
      </c>
      <c r="AX340" s="76"/>
    </row>
    <row r="341" spans="2:50" x14ac:dyDescent="0.3">
      <c r="B341" s="5">
        <v>42188</v>
      </c>
      <c r="C341" s="6">
        <v>126</v>
      </c>
      <c r="D341" s="6">
        <v>32</v>
      </c>
      <c r="E341" s="6">
        <v>30</v>
      </c>
      <c r="F341" s="6">
        <v>10</v>
      </c>
      <c r="G341" s="17">
        <v>0.3125</v>
      </c>
      <c r="H341" s="20">
        <v>2.0583767361111111E-3</v>
      </c>
      <c r="I341" s="22">
        <v>0.1875</v>
      </c>
      <c r="J341" s="8">
        <v>10</v>
      </c>
      <c r="K341" s="6">
        <v>12</v>
      </c>
      <c r="L341" s="6">
        <v>8</v>
      </c>
      <c r="M341" s="6">
        <v>12</v>
      </c>
      <c r="N341" s="88">
        <v>0</v>
      </c>
      <c r="O341" s="10"/>
      <c r="P341" s="6">
        <v>17</v>
      </c>
      <c r="Q341" s="6">
        <v>23</v>
      </c>
      <c r="R341" s="6">
        <v>31</v>
      </c>
      <c r="S341" s="6"/>
      <c r="T341" s="6"/>
      <c r="U341" s="6"/>
      <c r="V341" s="6">
        <v>0</v>
      </c>
      <c r="W341" s="6">
        <v>2</v>
      </c>
      <c r="X341" s="6">
        <v>3</v>
      </c>
      <c r="Y341" s="6">
        <v>707</v>
      </c>
      <c r="Z341" s="6">
        <v>527</v>
      </c>
      <c r="AA341" s="6">
        <v>519</v>
      </c>
      <c r="AB341" s="6">
        <v>55</v>
      </c>
      <c r="AC341" s="17">
        <v>0.10436432637571158</v>
      </c>
      <c r="AD341" s="20">
        <v>3.4355453650994447E-4</v>
      </c>
      <c r="AE341" s="22">
        <v>0.81024667931688799</v>
      </c>
      <c r="AF341" s="8">
        <v>0</v>
      </c>
      <c r="AG341" s="6">
        <v>0</v>
      </c>
      <c r="AH341" s="6">
        <v>0</v>
      </c>
      <c r="AI341" s="6">
        <v>0</v>
      </c>
      <c r="AJ341" s="88">
        <v>0</v>
      </c>
      <c r="AK341" s="10"/>
      <c r="AL341" s="6">
        <v>229</v>
      </c>
      <c r="AM341" s="6">
        <v>250</v>
      </c>
      <c r="AN341" s="6">
        <v>517</v>
      </c>
      <c r="AO341" s="6"/>
      <c r="AP341" s="6"/>
      <c r="AQ341" s="6"/>
      <c r="AR341" s="6">
        <v>5</v>
      </c>
      <c r="AS341" s="6">
        <v>0</v>
      </c>
      <c r="AT341" s="6">
        <v>18</v>
      </c>
      <c r="AX341" s="76"/>
    </row>
    <row r="342" spans="2:50" ht="16.2" thickBot="1" x14ac:dyDescent="0.35">
      <c r="B342" s="32">
        <v>42189</v>
      </c>
      <c r="C342" s="31">
        <v>60</v>
      </c>
      <c r="D342" s="31">
        <v>13</v>
      </c>
      <c r="E342" s="31">
        <v>13</v>
      </c>
      <c r="F342" s="31">
        <v>2</v>
      </c>
      <c r="G342" s="29">
        <v>0.15384615384615385</v>
      </c>
      <c r="H342" s="28">
        <v>2.0592948717948721E-3</v>
      </c>
      <c r="I342" s="25">
        <v>0.15384615384615399</v>
      </c>
      <c r="J342" s="35">
        <v>5</v>
      </c>
      <c r="K342" s="31">
        <v>6</v>
      </c>
      <c r="L342" s="31">
        <v>3</v>
      </c>
      <c r="M342" s="31">
        <v>5</v>
      </c>
      <c r="N342" s="89">
        <v>1</v>
      </c>
      <c r="O342" s="34"/>
      <c r="P342" s="31">
        <v>11</v>
      </c>
      <c r="Q342" s="31">
        <v>13</v>
      </c>
      <c r="R342" s="31">
        <v>13</v>
      </c>
      <c r="S342" s="31"/>
      <c r="T342" s="31"/>
      <c r="U342" s="31"/>
      <c r="V342" s="31">
        <v>0</v>
      </c>
      <c r="W342" s="31">
        <v>1</v>
      </c>
      <c r="X342" s="31">
        <v>1</v>
      </c>
      <c r="Y342" s="31">
        <v>543</v>
      </c>
      <c r="Z342" s="31">
        <v>467</v>
      </c>
      <c r="AA342" s="31">
        <v>463</v>
      </c>
      <c r="AB342" s="31">
        <v>23</v>
      </c>
      <c r="AC342" s="29">
        <v>4.9250535331905779E-2</v>
      </c>
      <c r="AD342" s="28">
        <v>1.8506126576255057E-4</v>
      </c>
      <c r="AE342" s="25">
        <v>0.87339055793991405</v>
      </c>
      <c r="AF342" s="35">
        <v>0</v>
      </c>
      <c r="AG342" s="31">
        <v>0</v>
      </c>
      <c r="AH342" s="31">
        <v>0</v>
      </c>
      <c r="AI342" s="31">
        <v>0</v>
      </c>
      <c r="AJ342" s="89">
        <v>0</v>
      </c>
      <c r="AK342" s="34"/>
      <c r="AL342" s="31">
        <v>238</v>
      </c>
      <c r="AM342" s="31">
        <v>257</v>
      </c>
      <c r="AN342" s="31">
        <v>462</v>
      </c>
      <c r="AO342" s="31"/>
      <c r="AP342" s="31"/>
      <c r="AQ342" s="31"/>
      <c r="AR342" s="31">
        <v>3</v>
      </c>
      <c r="AS342" s="31">
        <v>0</v>
      </c>
      <c r="AT342" s="31">
        <v>17</v>
      </c>
      <c r="AX342" s="76"/>
    </row>
    <row r="343" spans="2:50" x14ac:dyDescent="0.3">
      <c r="B343" s="33">
        <v>42190</v>
      </c>
      <c r="C343" s="53">
        <v>95</v>
      </c>
      <c r="D343" s="53">
        <v>28</v>
      </c>
      <c r="E343" s="53">
        <v>25</v>
      </c>
      <c r="F343" s="53">
        <v>8</v>
      </c>
      <c r="G343" s="54">
        <v>0.2857142857142857</v>
      </c>
      <c r="H343" s="67">
        <v>2.0721726190476189E-3</v>
      </c>
      <c r="I343" s="68">
        <v>0.25</v>
      </c>
      <c r="J343" s="27">
        <v>7</v>
      </c>
      <c r="K343" s="30">
        <v>13</v>
      </c>
      <c r="L343" s="30">
        <v>3</v>
      </c>
      <c r="M343" s="30">
        <v>8</v>
      </c>
      <c r="N343" s="87">
        <v>0</v>
      </c>
      <c r="O343" s="26"/>
      <c r="P343" s="30">
        <v>18</v>
      </c>
      <c r="Q343" s="53">
        <v>23</v>
      </c>
      <c r="R343" s="30">
        <v>26</v>
      </c>
      <c r="S343" s="30"/>
      <c r="T343" s="30"/>
      <c r="U343" s="30"/>
      <c r="V343" s="30">
        <v>0</v>
      </c>
      <c r="W343" s="30">
        <v>2</v>
      </c>
      <c r="X343" s="30">
        <v>2</v>
      </c>
      <c r="Y343" s="53">
        <v>766</v>
      </c>
      <c r="Z343" s="53">
        <v>632</v>
      </c>
      <c r="AA343" s="53">
        <v>624</v>
      </c>
      <c r="AB343" s="53">
        <v>36</v>
      </c>
      <c r="AC343" s="54">
        <v>5.6962025316455694E-2</v>
      </c>
      <c r="AD343" s="67">
        <v>2.9120150609470233E-4</v>
      </c>
      <c r="AE343" s="68">
        <v>0.84786053882725798</v>
      </c>
      <c r="AF343" s="27">
        <v>0</v>
      </c>
      <c r="AG343" s="30">
        <v>0</v>
      </c>
      <c r="AH343" s="30">
        <v>0</v>
      </c>
      <c r="AI343" s="30">
        <v>0</v>
      </c>
      <c r="AJ343" s="87">
        <v>0</v>
      </c>
      <c r="AK343" s="26"/>
      <c r="AL343" s="30">
        <v>310</v>
      </c>
      <c r="AM343" s="53">
        <v>341</v>
      </c>
      <c r="AN343" s="30">
        <v>625</v>
      </c>
      <c r="AO343" s="30"/>
      <c r="AP343" s="30"/>
      <c r="AQ343" s="30"/>
      <c r="AR343" s="30">
        <v>3</v>
      </c>
      <c r="AS343" s="30">
        <v>0</v>
      </c>
      <c r="AT343" s="30">
        <v>27</v>
      </c>
      <c r="AX343" s="76"/>
    </row>
    <row r="344" spans="2:50" x14ac:dyDescent="0.3">
      <c r="B344" s="5">
        <v>42191</v>
      </c>
      <c r="C344" s="6">
        <v>146</v>
      </c>
      <c r="D344" s="6">
        <v>38</v>
      </c>
      <c r="E344" s="6">
        <v>38</v>
      </c>
      <c r="F344" s="6">
        <v>12</v>
      </c>
      <c r="G344" s="17">
        <v>0.31578947368421051</v>
      </c>
      <c r="H344" s="20">
        <v>2.1140960038986355E-3</v>
      </c>
      <c r="I344" s="22">
        <v>0.23684210526315799</v>
      </c>
      <c r="J344" s="8">
        <v>8</v>
      </c>
      <c r="K344" s="6">
        <v>15</v>
      </c>
      <c r="L344" s="6">
        <v>12</v>
      </c>
      <c r="M344" s="6">
        <v>15</v>
      </c>
      <c r="N344" s="88">
        <v>1</v>
      </c>
      <c r="O344" s="10"/>
      <c r="P344" s="6">
        <v>27</v>
      </c>
      <c r="Q344" s="6">
        <v>31</v>
      </c>
      <c r="R344" s="6">
        <v>38</v>
      </c>
      <c r="S344" s="6"/>
      <c r="T344" s="6"/>
      <c r="U344" s="6"/>
      <c r="V344" s="6">
        <v>0</v>
      </c>
      <c r="W344" s="6">
        <v>2</v>
      </c>
      <c r="X344" s="6">
        <v>2</v>
      </c>
      <c r="Y344" s="6">
        <v>792</v>
      </c>
      <c r="Z344" s="6">
        <v>626</v>
      </c>
      <c r="AA344" s="6">
        <v>612</v>
      </c>
      <c r="AB344" s="6">
        <v>46</v>
      </c>
      <c r="AC344" s="17">
        <v>7.3482428115015971E-2</v>
      </c>
      <c r="AD344" s="20">
        <v>3.8408916104603008E-4</v>
      </c>
      <c r="AE344" s="22">
        <v>0.81440000000000001</v>
      </c>
      <c r="AF344" s="8">
        <v>0</v>
      </c>
      <c r="AG344" s="6">
        <v>0</v>
      </c>
      <c r="AH344" s="6">
        <v>0</v>
      </c>
      <c r="AI344" s="6">
        <v>0</v>
      </c>
      <c r="AJ344" s="88">
        <v>0</v>
      </c>
      <c r="AK344" s="10"/>
      <c r="AL344" s="6">
        <v>271</v>
      </c>
      <c r="AM344" s="6">
        <v>293</v>
      </c>
      <c r="AN344" s="6">
        <v>613</v>
      </c>
      <c r="AO344" s="6"/>
      <c r="AP344" s="6"/>
      <c r="AQ344" s="6"/>
      <c r="AR344" s="6">
        <v>2</v>
      </c>
      <c r="AS344" s="6">
        <v>0</v>
      </c>
      <c r="AT344" s="6">
        <v>19</v>
      </c>
      <c r="AX344" s="76"/>
    </row>
    <row r="345" spans="2:50" x14ac:dyDescent="0.3">
      <c r="B345" s="5">
        <v>42192</v>
      </c>
      <c r="C345" s="6">
        <v>225</v>
      </c>
      <c r="D345" s="6">
        <v>49</v>
      </c>
      <c r="E345" s="6">
        <v>46</v>
      </c>
      <c r="F345" s="6">
        <v>17</v>
      </c>
      <c r="G345" s="17">
        <v>0.34693877551020408</v>
      </c>
      <c r="H345" s="20">
        <v>2.5911753590325019E-3</v>
      </c>
      <c r="I345" s="22">
        <v>0.122448979591837</v>
      </c>
      <c r="J345" s="8">
        <v>12</v>
      </c>
      <c r="K345" s="6">
        <v>19</v>
      </c>
      <c r="L345" s="6">
        <v>17</v>
      </c>
      <c r="M345" s="6">
        <v>17</v>
      </c>
      <c r="N345" s="88">
        <v>3</v>
      </c>
      <c r="O345" s="10"/>
      <c r="P345" s="6">
        <v>25</v>
      </c>
      <c r="Q345" s="6">
        <v>31</v>
      </c>
      <c r="R345" s="6">
        <v>45</v>
      </c>
      <c r="S345" s="6"/>
      <c r="T345" s="6"/>
      <c r="U345" s="6"/>
      <c r="V345" s="6">
        <v>0</v>
      </c>
      <c r="W345" s="6">
        <v>6</v>
      </c>
      <c r="X345" s="6">
        <v>1</v>
      </c>
      <c r="Y345" s="6">
        <v>905</v>
      </c>
      <c r="Z345" s="6">
        <v>689</v>
      </c>
      <c r="AA345" s="6">
        <v>674</v>
      </c>
      <c r="AB345" s="6">
        <v>61</v>
      </c>
      <c r="AC345" s="17">
        <v>8.8534107402031936E-2</v>
      </c>
      <c r="AD345" s="20">
        <v>2.3944390689673709E-4</v>
      </c>
      <c r="AE345" s="22">
        <v>0.80696661828737304</v>
      </c>
      <c r="AF345" s="8">
        <v>0</v>
      </c>
      <c r="AG345" s="6">
        <v>0</v>
      </c>
      <c r="AH345" s="6">
        <v>0</v>
      </c>
      <c r="AI345" s="6">
        <v>0</v>
      </c>
      <c r="AJ345" s="88">
        <v>0</v>
      </c>
      <c r="AK345" s="10"/>
      <c r="AL345" s="6">
        <v>309</v>
      </c>
      <c r="AM345" s="6">
        <v>350</v>
      </c>
      <c r="AN345" s="6">
        <v>676</v>
      </c>
      <c r="AO345" s="6"/>
      <c r="AP345" s="6"/>
      <c r="AQ345" s="6"/>
      <c r="AR345" s="6">
        <v>9</v>
      </c>
      <c r="AS345" s="6">
        <v>0</v>
      </c>
      <c r="AT345" s="6">
        <v>30</v>
      </c>
      <c r="AX345" s="76"/>
    </row>
    <row r="346" spans="2:50" x14ac:dyDescent="0.3">
      <c r="B346" s="5">
        <v>42193</v>
      </c>
      <c r="C346" s="6">
        <v>326</v>
      </c>
      <c r="D346" s="6">
        <v>73</v>
      </c>
      <c r="E346" s="6">
        <v>70</v>
      </c>
      <c r="F346" s="6">
        <v>20</v>
      </c>
      <c r="G346" s="17">
        <v>0.27397260273972601</v>
      </c>
      <c r="H346" s="20">
        <v>2.6074961948249617E-3</v>
      </c>
      <c r="I346" s="22">
        <v>0.24657534246575299</v>
      </c>
      <c r="J346" s="8">
        <v>14</v>
      </c>
      <c r="K346" s="6">
        <v>24</v>
      </c>
      <c r="L346" s="6">
        <v>15</v>
      </c>
      <c r="M346" s="6">
        <v>30</v>
      </c>
      <c r="N346" s="88">
        <v>4</v>
      </c>
      <c r="O346" s="10"/>
      <c r="P346" s="6">
        <v>39</v>
      </c>
      <c r="Q346" s="6">
        <v>46</v>
      </c>
      <c r="R346" s="6">
        <v>68</v>
      </c>
      <c r="S346" s="6"/>
      <c r="T346" s="6"/>
      <c r="U346" s="6"/>
      <c r="V346" s="6">
        <v>1</v>
      </c>
      <c r="W346" s="6">
        <v>6</v>
      </c>
      <c r="X346" s="6">
        <v>2</v>
      </c>
      <c r="Y346" s="6">
        <v>832</v>
      </c>
      <c r="Z346" s="6">
        <v>608</v>
      </c>
      <c r="AA346" s="6">
        <v>593</v>
      </c>
      <c r="AB346" s="6">
        <v>61</v>
      </c>
      <c r="AC346" s="17">
        <v>0.10032894736842106</v>
      </c>
      <c r="AD346" s="20">
        <v>5.3050377680311889E-4</v>
      </c>
      <c r="AE346" s="22">
        <v>0.79901153212520604</v>
      </c>
      <c r="AF346" s="8">
        <v>0</v>
      </c>
      <c r="AG346" s="6">
        <v>0</v>
      </c>
      <c r="AH346" s="6">
        <v>0</v>
      </c>
      <c r="AI346" s="6">
        <v>0</v>
      </c>
      <c r="AJ346" s="88">
        <v>0</v>
      </c>
      <c r="AK346" s="10"/>
      <c r="AL346" s="6">
        <v>270</v>
      </c>
      <c r="AM346" s="6">
        <v>293</v>
      </c>
      <c r="AN346" s="6">
        <v>593</v>
      </c>
      <c r="AO346" s="6"/>
      <c r="AP346" s="6"/>
      <c r="AQ346" s="6"/>
      <c r="AR346" s="6">
        <v>4</v>
      </c>
      <c r="AS346" s="6">
        <v>0</v>
      </c>
      <c r="AT346" s="6">
        <v>19</v>
      </c>
      <c r="AX346" s="76"/>
    </row>
    <row r="347" spans="2:50" x14ac:dyDescent="0.3">
      <c r="B347" s="5">
        <v>42194</v>
      </c>
      <c r="C347" s="6">
        <v>186</v>
      </c>
      <c r="D347" s="6">
        <v>45</v>
      </c>
      <c r="E347" s="6">
        <v>42</v>
      </c>
      <c r="F347" s="6">
        <v>17</v>
      </c>
      <c r="G347" s="17">
        <v>0.37777777777777777</v>
      </c>
      <c r="H347" s="20">
        <v>2.7929526748971191E-3</v>
      </c>
      <c r="I347" s="22">
        <v>0.133333333333333</v>
      </c>
      <c r="J347" s="8">
        <v>12</v>
      </c>
      <c r="K347" s="6">
        <v>22</v>
      </c>
      <c r="L347" s="6">
        <v>11</v>
      </c>
      <c r="M347" s="6">
        <v>22</v>
      </c>
      <c r="N347" s="88">
        <v>2</v>
      </c>
      <c r="O347" s="10"/>
      <c r="P347" s="6">
        <v>23</v>
      </c>
      <c r="Q347" s="6">
        <v>28</v>
      </c>
      <c r="R347" s="6">
        <v>42</v>
      </c>
      <c r="S347" s="6"/>
      <c r="T347" s="6"/>
      <c r="U347" s="6"/>
      <c r="V347" s="6">
        <v>3</v>
      </c>
      <c r="W347" s="6">
        <v>1</v>
      </c>
      <c r="X347" s="6">
        <v>1</v>
      </c>
      <c r="Y347" s="6">
        <v>804</v>
      </c>
      <c r="Z347" s="6">
        <v>603</v>
      </c>
      <c r="AA347" s="6">
        <v>595</v>
      </c>
      <c r="AB347" s="6">
        <v>47</v>
      </c>
      <c r="AC347" s="17">
        <v>7.7943615257048099E-2</v>
      </c>
      <c r="AD347" s="20">
        <v>3.5445841778760517E-4</v>
      </c>
      <c r="AE347" s="22">
        <v>0.78903654485049801</v>
      </c>
      <c r="AF347" s="8">
        <v>0</v>
      </c>
      <c r="AG347" s="6">
        <v>0</v>
      </c>
      <c r="AH347" s="6">
        <v>0</v>
      </c>
      <c r="AI347" s="6">
        <v>0</v>
      </c>
      <c r="AJ347" s="88">
        <v>0</v>
      </c>
      <c r="AK347" s="10"/>
      <c r="AL347" s="6">
        <v>256</v>
      </c>
      <c r="AM347" s="6">
        <v>290</v>
      </c>
      <c r="AN347" s="6">
        <v>600</v>
      </c>
      <c r="AO347" s="6"/>
      <c r="AP347" s="6"/>
      <c r="AQ347" s="6"/>
      <c r="AR347" s="6">
        <v>6</v>
      </c>
      <c r="AS347" s="6">
        <v>0</v>
      </c>
      <c r="AT347" s="6">
        <v>23</v>
      </c>
      <c r="AX347" s="76"/>
    </row>
    <row r="348" spans="2:50" x14ac:dyDescent="0.3">
      <c r="B348" s="5">
        <v>42195</v>
      </c>
      <c r="C348" s="6">
        <v>122</v>
      </c>
      <c r="D348" s="6">
        <v>34</v>
      </c>
      <c r="E348" s="6">
        <v>31</v>
      </c>
      <c r="F348" s="6">
        <v>10</v>
      </c>
      <c r="G348" s="17">
        <v>0.29411764705882354</v>
      </c>
      <c r="H348" s="20">
        <v>2.8455201525054465E-3</v>
      </c>
      <c r="I348" s="22">
        <v>8.8235294117647106E-2</v>
      </c>
      <c r="J348" s="8">
        <v>8</v>
      </c>
      <c r="K348" s="6">
        <v>12</v>
      </c>
      <c r="L348" s="6">
        <v>6</v>
      </c>
      <c r="M348" s="6">
        <v>13</v>
      </c>
      <c r="N348" s="88">
        <v>3</v>
      </c>
      <c r="O348" s="10"/>
      <c r="P348" s="6">
        <v>14</v>
      </c>
      <c r="Q348" s="6">
        <v>20</v>
      </c>
      <c r="R348" s="6">
        <v>32</v>
      </c>
      <c r="S348" s="6"/>
      <c r="T348" s="6"/>
      <c r="U348" s="6"/>
      <c r="V348" s="6">
        <v>0</v>
      </c>
      <c r="W348" s="6">
        <v>4</v>
      </c>
      <c r="X348" s="6">
        <v>1</v>
      </c>
      <c r="Y348" s="6">
        <v>625</v>
      </c>
      <c r="Z348" s="6">
        <v>519</v>
      </c>
      <c r="AA348" s="6">
        <v>511</v>
      </c>
      <c r="AB348" s="6">
        <v>44</v>
      </c>
      <c r="AC348" s="17">
        <v>8.477842003853564E-2</v>
      </c>
      <c r="AD348" s="20">
        <v>8.4363626632412767E-5</v>
      </c>
      <c r="AE348" s="22">
        <v>0.84169884169884202</v>
      </c>
      <c r="AF348" s="8">
        <v>0</v>
      </c>
      <c r="AG348" s="6">
        <v>0</v>
      </c>
      <c r="AH348" s="6">
        <v>0</v>
      </c>
      <c r="AI348" s="6">
        <v>0</v>
      </c>
      <c r="AJ348" s="88">
        <v>0</v>
      </c>
      <c r="AK348" s="10"/>
      <c r="AL348" s="6">
        <v>237</v>
      </c>
      <c r="AM348" s="6">
        <v>254</v>
      </c>
      <c r="AN348" s="6">
        <v>511</v>
      </c>
      <c r="AO348" s="6"/>
      <c r="AP348" s="6"/>
      <c r="AQ348" s="6"/>
      <c r="AR348" s="6">
        <v>5</v>
      </c>
      <c r="AS348" s="6">
        <v>0</v>
      </c>
      <c r="AT348" s="6">
        <v>12</v>
      </c>
      <c r="AX348" s="76"/>
    </row>
    <row r="349" spans="2:50" ht="16.2" thickBot="1" x14ac:dyDescent="0.35">
      <c r="B349" s="32">
        <v>42196</v>
      </c>
      <c r="C349" s="31">
        <v>72</v>
      </c>
      <c r="D349" s="31">
        <v>21</v>
      </c>
      <c r="E349" s="31">
        <v>21</v>
      </c>
      <c r="F349" s="31">
        <v>6</v>
      </c>
      <c r="G349" s="29">
        <v>0.2857142857142857</v>
      </c>
      <c r="H349" s="28">
        <v>1.7471340388007055E-3</v>
      </c>
      <c r="I349" s="25">
        <v>0.19047619047618999</v>
      </c>
      <c r="J349" s="35">
        <v>7</v>
      </c>
      <c r="K349" s="31">
        <v>10</v>
      </c>
      <c r="L349" s="31">
        <v>5</v>
      </c>
      <c r="M349" s="31">
        <v>3</v>
      </c>
      <c r="N349" s="89">
        <v>3</v>
      </c>
      <c r="O349" s="34"/>
      <c r="P349" s="31">
        <v>12</v>
      </c>
      <c r="Q349" s="31">
        <v>14</v>
      </c>
      <c r="R349" s="31">
        <v>22</v>
      </c>
      <c r="S349" s="31"/>
      <c r="T349" s="31"/>
      <c r="U349" s="31"/>
      <c r="V349" s="31">
        <v>0</v>
      </c>
      <c r="W349" s="31">
        <v>1</v>
      </c>
      <c r="X349" s="31">
        <v>0</v>
      </c>
      <c r="Y349" s="31">
        <v>769</v>
      </c>
      <c r="Z349" s="31">
        <v>592</v>
      </c>
      <c r="AA349" s="31">
        <v>581</v>
      </c>
      <c r="AB349" s="31">
        <v>48</v>
      </c>
      <c r="AC349" s="29">
        <v>8.1081081081081086E-2</v>
      </c>
      <c r="AD349" s="28">
        <v>2.7232310435435436E-4</v>
      </c>
      <c r="AE349" s="25">
        <v>0.81756756756756799</v>
      </c>
      <c r="AF349" s="35">
        <v>0</v>
      </c>
      <c r="AG349" s="31">
        <v>0</v>
      </c>
      <c r="AH349" s="31">
        <v>0</v>
      </c>
      <c r="AI349" s="31">
        <v>0</v>
      </c>
      <c r="AJ349" s="89">
        <v>0</v>
      </c>
      <c r="AK349" s="34"/>
      <c r="AL349" s="31">
        <v>265</v>
      </c>
      <c r="AM349" s="31">
        <v>291</v>
      </c>
      <c r="AN349" s="31">
        <v>581</v>
      </c>
      <c r="AO349" s="31"/>
      <c r="AP349" s="31"/>
      <c r="AQ349" s="31"/>
      <c r="AR349" s="31">
        <v>10</v>
      </c>
      <c r="AS349" s="31">
        <v>0</v>
      </c>
      <c r="AT349" s="31">
        <v>16</v>
      </c>
      <c r="AX349" s="76"/>
    </row>
    <row r="350" spans="2:50" x14ac:dyDescent="0.3">
      <c r="B350" s="33">
        <v>42197</v>
      </c>
      <c r="C350" s="53">
        <v>42</v>
      </c>
      <c r="D350" s="53">
        <v>13</v>
      </c>
      <c r="E350" s="53">
        <v>13</v>
      </c>
      <c r="F350" s="53">
        <v>4</v>
      </c>
      <c r="G350" s="54">
        <v>0.30769230769230771</v>
      </c>
      <c r="H350" s="67">
        <v>1.3141025641025641E-3</v>
      </c>
      <c r="I350" s="68">
        <v>0.230769230769231</v>
      </c>
      <c r="J350" s="27">
        <v>3</v>
      </c>
      <c r="K350" s="30">
        <v>5</v>
      </c>
      <c r="L350" s="30">
        <v>4</v>
      </c>
      <c r="M350" s="30">
        <v>5</v>
      </c>
      <c r="N350" s="87">
        <v>0</v>
      </c>
      <c r="O350" s="26"/>
      <c r="P350" s="30">
        <v>10</v>
      </c>
      <c r="Q350" s="53">
        <v>11</v>
      </c>
      <c r="R350" s="30">
        <v>12</v>
      </c>
      <c r="S350" s="30"/>
      <c r="T350" s="30"/>
      <c r="U350" s="30"/>
      <c r="V350" s="30">
        <v>1</v>
      </c>
      <c r="W350" s="30">
        <v>0</v>
      </c>
      <c r="X350" s="30">
        <v>1</v>
      </c>
      <c r="Y350" s="53">
        <v>822</v>
      </c>
      <c r="Z350" s="53">
        <v>621</v>
      </c>
      <c r="AA350" s="53">
        <v>600</v>
      </c>
      <c r="AB350" s="53">
        <v>61</v>
      </c>
      <c r="AC350" s="54">
        <v>9.8228663446054756E-2</v>
      </c>
      <c r="AD350" s="67">
        <v>2.422541301365778E-4</v>
      </c>
      <c r="AE350" s="68">
        <v>0.77938808373590995</v>
      </c>
      <c r="AF350" s="27">
        <v>0</v>
      </c>
      <c r="AG350" s="30">
        <v>0</v>
      </c>
      <c r="AH350" s="30">
        <v>0</v>
      </c>
      <c r="AI350" s="30">
        <v>0</v>
      </c>
      <c r="AJ350" s="87">
        <v>0</v>
      </c>
      <c r="AK350" s="26"/>
      <c r="AL350" s="30">
        <v>278</v>
      </c>
      <c r="AM350" s="53">
        <v>307</v>
      </c>
      <c r="AN350" s="30">
        <v>600</v>
      </c>
      <c r="AO350" s="30"/>
      <c r="AP350" s="30"/>
      <c r="AQ350" s="30"/>
      <c r="AR350" s="30">
        <v>10</v>
      </c>
      <c r="AS350" s="30">
        <v>0</v>
      </c>
      <c r="AT350" s="30">
        <v>19</v>
      </c>
      <c r="AX350" s="76"/>
    </row>
    <row r="351" spans="2:50" x14ac:dyDescent="0.3">
      <c r="B351" s="5">
        <v>42198</v>
      </c>
      <c r="C351" s="6">
        <v>69</v>
      </c>
      <c r="D351" s="6">
        <v>26</v>
      </c>
      <c r="E351" s="6">
        <v>25</v>
      </c>
      <c r="F351" s="6">
        <v>6</v>
      </c>
      <c r="G351" s="17">
        <v>0.23076923076923078</v>
      </c>
      <c r="H351" s="20">
        <v>1.3897792022792023E-3</v>
      </c>
      <c r="I351" s="22">
        <v>0.230769230769231</v>
      </c>
      <c r="J351" s="8">
        <v>6</v>
      </c>
      <c r="K351" s="6">
        <v>12</v>
      </c>
      <c r="L351" s="6">
        <v>2</v>
      </c>
      <c r="M351" s="6">
        <v>7</v>
      </c>
      <c r="N351" s="88">
        <v>2</v>
      </c>
      <c r="O351" s="10"/>
      <c r="P351" s="6">
        <v>15</v>
      </c>
      <c r="Q351" s="6">
        <v>16</v>
      </c>
      <c r="R351" s="6">
        <v>25</v>
      </c>
      <c r="S351" s="6"/>
      <c r="T351" s="6"/>
      <c r="U351" s="6"/>
      <c r="V351" s="6">
        <v>0</v>
      </c>
      <c r="W351" s="6">
        <v>1</v>
      </c>
      <c r="X351" s="6">
        <v>0</v>
      </c>
      <c r="Y351" s="6">
        <v>832</v>
      </c>
      <c r="Z351" s="6">
        <v>668</v>
      </c>
      <c r="AA351" s="6">
        <v>653</v>
      </c>
      <c r="AB351" s="6">
        <v>57</v>
      </c>
      <c r="AC351" s="17">
        <v>8.5329341317365276E-2</v>
      </c>
      <c r="AD351" s="20">
        <v>3.149083776890663E-4</v>
      </c>
      <c r="AE351" s="22">
        <v>0.824587706146927</v>
      </c>
      <c r="AF351" s="8">
        <v>0</v>
      </c>
      <c r="AG351" s="6">
        <v>0</v>
      </c>
      <c r="AH351" s="6">
        <v>0</v>
      </c>
      <c r="AI351" s="6">
        <v>0</v>
      </c>
      <c r="AJ351" s="88">
        <v>0</v>
      </c>
      <c r="AK351" s="10"/>
      <c r="AL351" s="6">
        <v>321</v>
      </c>
      <c r="AM351" s="6">
        <v>344</v>
      </c>
      <c r="AN351" s="6">
        <v>653</v>
      </c>
      <c r="AO351" s="6"/>
      <c r="AP351" s="6"/>
      <c r="AQ351" s="6"/>
      <c r="AR351" s="6">
        <v>7</v>
      </c>
      <c r="AS351" s="6">
        <v>0</v>
      </c>
      <c r="AT351" s="6">
        <v>16</v>
      </c>
      <c r="AX351" s="76"/>
    </row>
    <row r="352" spans="2:50" x14ac:dyDescent="0.3">
      <c r="B352" s="5">
        <v>42199</v>
      </c>
      <c r="C352" s="6">
        <v>122</v>
      </c>
      <c r="D352" s="6">
        <v>31</v>
      </c>
      <c r="E352" s="6">
        <v>31</v>
      </c>
      <c r="F352" s="6">
        <v>7</v>
      </c>
      <c r="G352" s="17">
        <v>0.22580645161290322</v>
      </c>
      <c r="H352" s="20">
        <v>3.7238649940262844E-3</v>
      </c>
      <c r="I352" s="22">
        <v>9.6774193548387094E-2</v>
      </c>
      <c r="J352" s="8">
        <v>11</v>
      </c>
      <c r="K352" s="6">
        <v>17</v>
      </c>
      <c r="L352" s="6">
        <v>8</v>
      </c>
      <c r="M352" s="6">
        <v>11</v>
      </c>
      <c r="N352" s="88">
        <v>0</v>
      </c>
      <c r="O352" s="10"/>
      <c r="P352" s="6">
        <v>18</v>
      </c>
      <c r="Q352" s="6">
        <v>21</v>
      </c>
      <c r="R352" s="6">
        <v>30</v>
      </c>
      <c r="S352" s="6"/>
      <c r="T352" s="6"/>
      <c r="U352" s="6"/>
      <c r="V352" s="6">
        <v>0</v>
      </c>
      <c r="W352" s="6">
        <v>3</v>
      </c>
      <c r="X352" s="6">
        <v>1</v>
      </c>
      <c r="Y352" s="6">
        <v>1139</v>
      </c>
      <c r="Z352" s="6">
        <v>890</v>
      </c>
      <c r="AA352" s="6">
        <v>856</v>
      </c>
      <c r="AB352" s="6">
        <v>84</v>
      </c>
      <c r="AC352" s="17">
        <v>9.4382022471910118E-2</v>
      </c>
      <c r="AD352" s="20">
        <v>3.2462026633374951E-4</v>
      </c>
      <c r="AE352" s="22">
        <v>0.84044943820224705</v>
      </c>
      <c r="AF352" s="8">
        <v>0</v>
      </c>
      <c r="AG352" s="6">
        <v>0</v>
      </c>
      <c r="AH352" s="6">
        <v>0</v>
      </c>
      <c r="AI352" s="6">
        <v>0</v>
      </c>
      <c r="AJ352" s="88">
        <v>0</v>
      </c>
      <c r="AK352" s="10"/>
      <c r="AL352" s="6">
        <v>501</v>
      </c>
      <c r="AM352" s="6">
        <v>540</v>
      </c>
      <c r="AN352" s="6">
        <v>857</v>
      </c>
      <c r="AO352" s="6"/>
      <c r="AP352" s="6"/>
      <c r="AQ352" s="6"/>
      <c r="AR352" s="6">
        <v>16</v>
      </c>
      <c r="AS352" s="6">
        <v>0</v>
      </c>
      <c r="AT352" s="6">
        <v>22</v>
      </c>
      <c r="AX352" s="76"/>
    </row>
    <row r="353" spans="2:50" x14ac:dyDescent="0.3">
      <c r="B353" s="5">
        <v>42200</v>
      </c>
      <c r="C353" s="6">
        <v>76</v>
      </c>
      <c r="D353" s="6">
        <v>26</v>
      </c>
      <c r="E353" s="6">
        <v>25</v>
      </c>
      <c r="F353" s="6">
        <v>4</v>
      </c>
      <c r="G353" s="17">
        <v>0.15384615384615385</v>
      </c>
      <c r="H353" s="20">
        <v>1.4187143874643876E-3</v>
      </c>
      <c r="I353" s="22">
        <v>0.230769230769231</v>
      </c>
      <c r="J353" s="8">
        <v>5</v>
      </c>
      <c r="K353" s="6">
        <v>7</v>
      </c>
      <c r="L353" s="6">
        <v>6</v>
      </c>
      <c r="M353" s="6">
        <v>5</v>
      </c>
      <c r="N353" s="88">
        <v>0</v>
      </c>
      <c r="O353" s="10"/>
      <c r="P353" s="6">
        <v>15</v>
      </c>
      <c r="Q353" s="6">
        <v>14</v>
      </c>
      <c r="R353" s="6">
        <v>24</v>
      </c>
      <c r="S353" s="6"/>
      <c r="T353" s="6"/>
      <c r="U353" s="6"/>
      <c r="V353" s="6">
        <v>0</v>
      </c>
      <c r="W353" s="6">
        <v>0</v>
      </c>
      <c r="X353" s="6">
        <v>0</v>
      </c>
      <c r="Y353" s="6">
        <v>1193</v>
      </c>
      <c r="Z353" s="6">
        <v>951</v>
      </c>
      <c r="AA353" s="6">
        <v>925</v>
      </c>
      <c r="AB353" s="6">
        <v>94</v>
      </c>
      <c r="AC353" s="17">
        <v>9.8843322818086221E-2</v>
      </c>
      <c r="AD353" s="20">
        <v>3.1215922810297152E-4</v>
      </c>
      <c r="AE353" s="22">
        <v>0.84542586750788595</v>
      </c>
      <c r="AF353" s="8">
        <v>0</v>
      </c>
      <c r="AG353" s="6">
        <v>0</v>
      </c>
      <c r="AH353" s="6">
        <v>0</v>
      </c>
      <c r="AI353" s="6">
        <v>0</v>
      </c>
      <c r="AJ353" s="88">
        <v>0</v>
      </c>
      <c r="AK353" s="10"/>
      <c r="AL353" s="6">
        <v>530</v>
      </c>
      <c r="AM353" s="6">
        <v>569</v>
      </c>
      <c r="AN353" s="6">
        <v>926</v>
      </c>
      <c r="AO353" s="6"/>
      <c r="AP353" s="6"/>
      <c r="AQ353" s="6"/>
      <c r="AR353" s="6">
        <v>13</v>
      </c>
      <c r="AS353" s="6">
        <v>0</v>
      </c>
      <c r="AT353" s="6">
        <v>25</v>
      </c>
      <c r="AX353" s="76"/>
    </row>
    <row r="354" spans="2:50" x14ac:dyDescent="0.3">
      <c r="B354" s="5">
        <v>42201</v>
      </c>
      <c r="C354" s="6">
        <v>83</v>
      </c>
      <c r="D354" s="6">
        <v>22</v>
      </c>
      <c r="E354" s="6">
        <v>19</v>
      </c>
      <c r="F354" s="6">
        <v>12</v>
      </c>
      <c r="G354" s="17">
        <v>0.54545454545454541</v>
      </c>
      <c r="H354" s="20">
        <v>1.567760942760943E-3</v>
      </c>
      <c r="I354" s="22">
        <v>0.13636363636363599</v>
      </c>
      <c r="J354" s="8">
        <v>9</v>
      </c>
      <c r="K354" s="6">
        <v>8</v>
      </c>
      <c r="L354" s="6">
        <v>4</v>
      </c>
      <c r="M354" s="6">
        <v>8</v>
      </c>
      <c r="N354" s="88">
        <v>1</v>
      </c>
      <c r="O354" s="10"/>
      <c r="P354" s="6">
        <v>12</v>
      </c>
      <c r="Q354" s="6">
        <v>15</v>
      </c>
      <c r="R354" s="6">
        <v>20</v>
      </c>
      <c r="S354" s="6"/>
      <c r="T354" s="6"/>
      <c r="U354" s="6"/>
      <c r="V354" s="6">
        <v>0</v>
      </c>
      <c r="W354" s="6">
        <v>1</v>
      </c>
      <c r="X354" s="6">
        <v>1</v>
      </c>
      <c r="Y354" s="6">
        <v>1026</v>
      </c>
      <c r="Z354" s="6">
        <v>842</v>
      </c>
      <c r="AA354" s="6">
        <v>807</v>
      </c>
      <c r="AB354" s="6">
        <v>111</v>
      </c>
      <c r="AC354" s="17">
        <v>0.13182897862232779</v>
      </c>
      <c r="AD354" s="20">
        <v>3.202252133368523E-4</v>
      </c>
      <c r="AE354" s="22">
        <v>0.85510688836104498</v>
      </c>
      <c r="AF354" s="8">
        <v>0</v>
      </c>
      <c r="AG354" s="6">
        <v>0</v>
      </c>
      <c r="AH354" s="6">
        <v>0</v>
      </c>
      <c r="AI354" s="6">
        <v>0</v>
      </c>
      <c r="AJ354" s="88">
        <v>0</v>
      </c>
      <c r="AK354" s="10"/>
      <c r="AL354" s="6">
        <v>504</v>
      </c>
      <c r="AM354" s="6">
        <v>532</v>
      </c>
      <c r="AN354" s="6">
        <v>808</v>
      </c>
      <c r="AO354" s="6"/>
      <c r="AP354" s="6"/>
      <c r="AQ354" s="6"/>
      <c r="AR354" s="6">
        <v>7</v>
      </c>
      <c r="AS354" s="6">
        <v>0</v>
      </c>
      <c r="AT354" s="6">
        <v>20</v>
      </c>
      <c r="AX354" s="76"/>
    </row>
    <row r="355" spans="2:50" x14ac:dyDescent="0.3">
      <c r="B355" s="5">
        <v>42202</v>
      </c>
      <c r="C355" s="6">
        <v>90</v>
      </c>
      <c r="D355" s="6">
        <v>30</v>
      </c>
      <c r="E355" s="6">
        <v>30</v>
      </c>
      <c r="F355" s="6">
        <v>8</v>
      </c>
      <c r="G355" s="17">
        <v>0.26666666666666666</v>
      </c>
      <c r="H355" s="20">
        <v>2.2280092592592594E-3</v>
      </c>
      <c r="I355" s="22">
        <v>0.3</v>
      </c>
      <c r="J355" s="8">
        <v>2</v>
      </c>
      <c r="K355" s="6">
        <v>13</v>
      </c>
      <c r="L355" s="6">
        <v>4</v>
      </c>
      <c r="M355" s="6">
        <v>7</v>
      </c>
      <c r="N355" s="88">
        <v>1</v>
      </c>
      <c r="O355" s="10"/>
      <c r="P355" s="6">
        <v>20</v>
      </c>
      <c r="Q355" s="6">
        <v>24</v>
      </c>
      <c r="R355" s="6">
        <v>30</v>
      </c>
      <c r="S355" s="6"/>
      <c r="T355" s="6"/>
      <c r="U355" s="6"/>
      <c r="V355" s="6">
        <v>0</v>
      </c>
      <c r="W355" s="6">
        <v>2</v>
      </c>
      <c r="X355" s="6">
        <v>2</v>
      </c>
      <c r="Y355" s="6">
        <v>1644</v>
      </c>
      <c r="Z355" s="6">
        <v>1386</v>
      </c>
      <c r="AA355" s="6">
        <v>1328</v>
      </c>
      <c r="AB355" s="6">
        <v>170</v>
      </c>
      <c r="AC355" s="17">
        <v>0.12265512265512266</v>
      </c>
      <c r="AD355" s="20">
        <v>2.7203249425471649E-4</v>
      </c>
      <c r="AE355" s="22">
        <v>0.87373737373737403</v>
      </c>
      <c r="AF355" s="8">
        <v>0</v>
      </c>
      <c r="AG355" s="6">
        <v>0</v>
      </c>
      <c r="AH355" s="6">
        <v>0</v>
      </c>
      <c r="AI355" s="6">
        <v>0</v>
      </c>
      <c r="AJ355" s="88">
        <v>0</v>
      </c>
      <c r="AK355" s="10"/>
      <c r="AL355" s="6">
        <v>956</v>
      </c>
      <c r="AM355" s="6">
        <v>998</v>
      </c>
      <c r="AN355" s="6">
        <v>1328</v>
      </c>
      <c r="AO355" s="6"/>
      <c r="AP355" s="6"/>
      <c r="AQ355" s="6"/>
      <c r="AR355" s="6">
        <v>7</v>
      </c>
      <c r="AS355" s="6">
        <v>0</v>
      </c>
      <c r="AT355" s="6">
        <v>35</v>
      </c>
    </row>
    <row r="356" spans="2:50" ht="16.2" thickBot="1" x14ac:dyDescent="0.35">
      <c r="B356" s="32">
        <v>42203</v>
      </c>
      <c r="C356" s="31">
        <v>53</v>
      </c>
      <c r="D356" s="31">
        <v>15</v>
      </c>
      <c r="E356" s="31">
        <v>15</v>
      </c>
      <c r="F356" s="31">
        <v>1</v>
      </c>
      <c r="G356" s="29">
        <v>6.6666666666666666E-2</v>
      </c>
      <c r="H356" s="28">
        <v>3.7260802469135804E-3</v>
      </c>
      <c r="I356" s="25">
        <v>0.133333333333333</v>
      </c>
      <c r="J356" s="35">
        <v>2</v>
      </c>
      <c r="K356" s="31">
        <v>7</v>
      </c>
      <c r="L356" s="31">
        <v>6</v>
      </c>
      <c r="M356" s="31">
        <v>3</v>
      </c>
      <c r="N356" s="89">
        <v>0</v>
      </c>
      <c r="O356" s="34"/>
      <c r="P356" s="31">
        <v>11</v>
      </c>
      <c r="Q356" s="31">
        <v>11</v>
      </c>
      <c r="R356" s="31">
        <v>15</v>
      </c>
      <c r="S356" s="31"/>
      <c r="T356" s="31"/>
      <c r="U356" s="31"/>
      <c r="V356" s="31">
        <v>0</v>
      </c>
      <c r="W356" s="31">
        <v>0</v>
      </c>
      <c r="X356" s="31">
        <v>0</v>
      </c>
      <c r="Y356" s="31">
        <v>1801</v>
      </c>
      <c r="Z356" s="31">
        <v>1516</v>
      </c>
      <c r="AA356" s="31">
        <v>1413</v>
      </c>
      <c r="AB356" s="31">
        <v>222</v>
      </c>
      <c r="AC356" s="29">
        <v>0.14643799472295516</v>
      </c>
      <c r="AD356" s="28">
        <v>3.7880661829375547E-4</v>
      </c>
      <c r="AE356" s="25">
        <v>0.87920792079207899</v>
      </c>
      <c r="AF356" s="35">
        <v>0</v>
      </c>
      <c r="AG356" s="31">
        <v>0</v>
      </c>
      <c r="AH356" s="31">
        <v>0</v>
      </c>
      <c r="AI356" s="31">
        <v>0</v>
      </c>
      <c r="AJ356" s="89">
        <v>0</v>
      </c>
      <c r="AK356" s="34"/>
      <c r="AL356" s="31">
        <v>1005</v>
      </c>
      <c r="AM356" s="31">
        <v>1067</v>
      </c>
      <c r="AN356" s="31">
        <v>1415</v>
      </c>
      <c r="AO356" s="31"/>
      <c r="AP356" s="31"/>
      <c r="AQ356" s="31"/>
      <c r="AR356" s="31">
        <v>6</v>
      </c>
      <c r="AS356" s="31">
        <v>0</v>
      </c>
      <c r="AT356" s="31">
        <v>54</v>
      </c>
    </row>
    <row r="357" spans="2:50" x14ac:dyDescent="0.3">
      <c r="B357" s="33">
        <v>42204</v>
      </c>
      <c r="C357" s="53">
        <v>70</v>
      </c>
      <c r="D357" s="53">
        <v>22</v>
      </c>
      <c r="E357" s="53">
        <v>20</v>
      </c>
      <c r="F357" s="53">
        <v>9</v>
      </c>
      <c r="G357" s="54">
        <v>0.40909090909090912</v>
      </c>
      <c r="H357" s="67">
        <v>2.300084175084175E-3</v>
      </c>
      <c r="I357" s="68">
        <v>0.27272727272727298</v>
      </c>
      <c r="J357" s="27">
        <v>5</v>
      </c>
      <c r="K357" s="30">
        <v>8</v>
      </c>
      <c r="L357" s="30">
        <v>3</v>
      </c>
      <c r="M357" s="30">
        <v>5</v>
      </c>
      <c r="N357" s="87">
        <v>1</v>
      </c>
      <c r="O357" s="26"/>
      <c r="P357" s="30">
        <v>8</v>
      </c>
      <c r="Q357" s="53">
        <v>12</v>
      </c>
      <c r="R357" s="30">
        <v>20</v>
      </c>
      <c r="S357" s="30"/>
      <c r="T357" s="30"/>
      <c r="U357" s="30"/>
      <c r="V357" s="30">
        <v>0</v>
      </c>
      <c r="W357" s="30">
        <v>3</v>
      </c>
      <c r="X357" s="30">
        <v>1</v>
      </c>
      <c r="Y357" s="53">
        <v>1775</v>
      </c>
      <c r="Z357" s="53">
        <v>1532</v>
      </c>
      <c r="AA357" s="53">
        <v>1444</v>
      </c>
      <c r="AB357" s="53">
        <v>242</v>
      </c>
      <c r="AC357" s="54">
        <v>0.15796344647519583</v>
      </c>
      <c r="AD357" s="67">
        <v>3.3265641620733007E-4</v>
      </c>
      <c r="AE357" s="68">
        <v>0.89411764705882402</v>
      </c>
      <c r="AF357" s="27">
        <v>0</v>
      </c>
      <c r="AG357" s="30">
        <v>0</v>
      </c>
      <c r="AH357" s="30">
        <v>0</v>
      </c>
      <c r="AI357" s="30">
        <v>0</v>
      </c>
      <c r="AJ357" s="87">
        <v>0</v>
      </c>
      <c r="AK357" s="26"/>
      <c r="AL357" s="30">
        <v>1083</v>
      </c>
      <c r="AM357" s="53">
        <v>1138</v>
      </c>
      <c r="AN357" s="30">
        <v>1446</v>
      </c>
      <c r="AO357" s="30"/>
      <c r="AP357" s="30"/>
      <c r="AQ357" s="30"/>
      <c r="AR357" s="30">
        <v>6</v>
      </c>
      <c r="AS357" s="30">
        <v>0</v>
      </c>
      <c r="AT357" s="30">
        <v>47</v>
      </c>
    </row>
    <row r="358" spans="2:50" x14ac:dyDescent="0.3">
      <c r="B358" s="5">
        <v>42205</v>
      </c>
      <c r="C358" s="6">
        <v>90</v>
      </c>
      <c r="D358" s="6">
        <v>35</v>
      </c>
      <c r="E358" s="6">
        <v>33</v>
      </c>
      <c r="F358" s="6">
        <v>14</v>
      </c>
      <c r="G358" s="17">
        <v>0.4</v>
      </c>
      <c r="H358" s="20">
        <v>9.9470899470899461E-4</v>
      </c>
      <c r="I358" s="22">
        <v>0.2</v>
      </c>
      <c r="J358" s="8">
        <v>6</v>
      </c>
      <c r="K358" s="6">
        <v>12</v>
      </c>
      <c r="L358" s="6">
        <v>5</v>
      </c>
      <c r="M358" s="6">
        <v>8</v>
      </c>
      <c r="N358" s="88">
        <v>1</v>
      </c>
      <c r="O358" s="10"/>
      <c r="P358" s="6">
        <v>23</v>
      </c>
      <c r="Q358" s="6">
        <v>25</v>
      </c>
      <c r="R358" s="6">
        <v>33</v>
      </c>
      <c r="S358" s="6"/>
      <c r="T358" s="6"/>
      <c r="U358" s="6"/>
      <c r="V358" s="6">
        <v>0</v>
      </c>
      <c r="W358" s="6">
        <v>2</v>
      </c>
      <c r="X358" s="6">
        <v>0</v>
      </c>
      <c r="Y358" s="6">
        <v>2538</v>
      </c>
      <c r="Z358" s="6">
        <v>2148</v>
      </c>
      <c r="AA358" s="6">
        <v>2027</v>
      </c>
      <c r="AB358" s="6">
        <v>347</v>
      </c>
      <c r="AC358" s="17">
        <v>0.16154562383612664</v>
      </c>
      <c r="AD358" s="20">
        <v>2.9931482343609905E-4</v>
      </c>
      <c r="AE358" s="22">
        <v>0.86958546809501602</v>
      </c>
      <c r="AF358" s="8">
        <v>0</v>
      </c>
      <c r="AG358" s="6">
        <v>0</v>
      </c>
      <c r="AH358" s="6">
        <v>0</v>
      </c>
      <c r="AI358" s="6">
        <v>0</v>
      </c>
      <c r="AJ358" s="88">
        <v>0</v>
      </c>
      <c r="AK358" s="10"/>
      <c r="AL358" s="6">
        <v>1573</v>
      </c>
      <c r="AM358" s="6">
        <v>1620</v>
      </c>
      <c r="AN358" s="6">
        <v>2025</v>
      </c>
      <c r="AO358" s="6"/>
      <c r="AP358" s="6"/>
      <c r="AQ358" s="6"/>
      <c r="AR358" s="6">
        <v>0</v>
      </c>
      <c r="AS358" s="6">
        <v>0</v>
      </c>
      <c r="AT358" s="6">
        <v>49</v>
      </c>
    </row>
    <row r="359" spans="2:50" x14ac:dyDescent="0.3">
      <c r="B359" s="5">
        <v>42206</v>
      </c>
      <c r="C359" s="6">
        <v>182</v>
      </c>
      <c r="D359" s="6">
        <v>43</v>
      </c>
      <c r="E359" s="6">
        <v>43</v>
      </c>
      <c r="F359" s="6">
        <v>15</v>
      </c>
      <c r="G359" s="17">
        <v>0.34883720930232559</v>
      </c>
      <c r="H359" s="20">
        <v>1.6755490956072352E-3</v>
      </c>
      <c r="I359" s="22">
        <v>0.186046511627907</v>
      </c>
      <c r="J359" s="8">
        <v>14</v>
      </c>
      <c r="K359" s="6">
        <v>15</v>
      </c>
      <c r="L359" s="6">
        <v>12</v>
      </c>
      <c r="M359" s="6">
        <v>15</v>
      </c>
      <c r="N359" s="88">
        <v>2</v>
      </c>
      <c r="O359" s="10"/>
      <c r="P359" s="6">
        <v>17</v>
      </c>
      <c r="Q359" s="6">
        <v>21</v>
      </c>
      <c r="R359" s="6">
        <v>41</v>
      </c>
      <c r="S359" s="6"/>
      <c r="T359" s="6"/>
      <c r="U359" s="6"/>
      <c r="V359" s="6">
        <v>1</v>
      </c>
      <c r="W359" s="6">
        <v>3</v>
      </c>
      <c r="X359" s="6">
        <v>2</v>
      </c>
      <c r="Y359" s="6">
        <v>1861</v>
      </c>
      <c r="Z359" s="6">
        <v>1460</v>
      </c>
      <c r="AA359" s="6">
        <v>1316</v>
      </c>
      <c r="AB359" s="6">
        <v>401</v>
      </c>
      <c r="AC359" s="17">
        <v>0.27465753424657535</v>
      </c>
      <c r="AD359" s="20">
        <v>5.0196600710299339E-4</v>
      </c>
      <c r="AE359" s="22">
        <v>0.81799450549450503</v>
      </c>
      <c r="AF359" s="8">
        <v>0</v>
      </c>
      <c r="AG359" s="6">
        <v>0</v>
      </c>
      <c r="AH359" s="6">
        <v>0</v>
      </c>
      <c r="AI359" s="6">
        <v>0</v>
      </c>
      <c r="AJ359" s="88">
        <v>0</v>
      </c>
      <c r="AK359" s="10"/>
      <c r="AL359" s="6">
        <v>1085</v>
      </c>
      <c r="AM359" s="6">
        <v>1153</v>
      </c>
      <c r="AN359" s="6">
        <v>1315</v>
      </c>
      <c r="AO359" s="6"/>
      <c r="AP359" s="6"/>
      <c r="AQ359" s="6"/>
      <c r="AR359" s="6">
        <v>21</v>
      </c>
      <c r="AS359" s="6">
        <v>0</v>
      </c>
      <c r="AT359" s="6">
        <v>48</v>
      </c>
    </row>
    <row r="360" spans="2:50" x14ac:dyDescent="0.3">
      <c r="B360" s="5">
        <v>42207</v>
      </c>
      <c r="C360" s="6">
        <v>149</v>
      </c>
      <c r="D360" s="6">
        <v>31</v>
      </c>
      <c r="E360" s="6">
        <v>30</v>
      </c>
      <c r="F360" s="6">
        <v>5</v>
      </c>
      <c r="G360" s="17">
        <v>0.16129032258064516</v>
      </c>
      <c r="H360" s="20">
        <v>2.8076463560334527E-3</v>
      </c>
      <c r="I360" s="22">
        <v>0.16129032258064499</v>
      </c>
      <c r="J360" s="8">
        <v>8</v>
      </c>
      <c r="K360" s="6">
        <v>15</v>
      </c>
      <c r="L360" s="6">
        <v>7</v>
      </c>
      <c r="M360" s="6">
        <v>10</v>
      </c>
      <c r="N360" s="88">
        <v>3</v>
      </c>
      <c r="O360" s="10"/>
      <c r="P360" s="6">
        <v>18</v>
      </c>
      <c r="Q360" s="6">
        <v>23</v>
      </c>
      <c r="R360" s="6">
        <v>31</v>
      </c>
      <c r="S360" s="6"/>
      <c r="T360" s="6"/>
      <c r="U360" s="6"/>
      <c r="V360" s="6">
        <v>0</v>
      </c>
      <c r="W360" s="6">
        <v>3</v>
      </c>
      <c r="X360" s="6">
        <v>1</v>
      </c>
      <c r="Y360" s="6">
        <v>2462</v>
      </c>
      <c r="Z360" s="6">
        <v>2046</v>
      </c>
      <c r="AA360" s="6">
        <v>1887</v>
      </c>
      <c r="AB360" s="6">
        <v>470</v>
      </c>
      <c r="AC360" s="17">
        <v>0.22971652003910067</v>
      </c>
      <c r="AD360" s="20">
        <v>3.2785290177763299E-4</v>
      </c>
      <c r="AE360" s="22">
        <v>0.86217008797654004</v>
      </c>
      <c r="AF360" s="8">
        <v>0</v>
      </c>
      <c r="AG360" s="6">
        <v>0</v>
      </c>
      <c r="AH360" s="6">
        <v>0</v>
      </c>
      <c r="AI360" s="6">
        <v>0</v>
      </c>
      <c r="AJ360" s="88">
        <v>0</v>
      </c>
      <c r="AK360" s="10"/>
      <c r="AL360" s="6">
        <v>1561</v>
      </c>
      <c r="AM360" s="6">
        <v>1643</v>
      </c>
      <c r="AN360" s="6">
        <v>1892</v>
      </c>
      <c r="AO360" s="6"/>
      <c r="AP360" s="6"/>
      <c r="AQ360" s="6"/>
      <c r="AR360" s="6">
        <v>24</v>
      </c>
      <c r="AS360" s="6">
        <v>0</v>
      </c>
      <c r="AT360" s="6">
        <v>53</v>
      </c>
    </row>
    <row r="361" spans="2:50" x14ac:dyDescent="0.3">
      <c r="B361" s="5">
        <v>42208</v>
      </c>
      <c r="C361" s="6">
        <v>126</v>
      </c>
      <c r="D361" s="6">
        <v>26</v>
      </c>
      <c r="E361" s="6">
        <v>26</v>
      </c>
      <c r="F361" s="6">
        <v>9</v>
      </c>
      <c r="G361" s="17">
        <v>0.34615384615384615</v>
      </c>
      <c r="H361" s="20">
        <v>2.2044159544159542E-3</v>
      </c>
      <c r="I361" s="22">
        <v>0.115384615384615</v>
      </c>
      <c r="J361" s="8">
        <v>11</v>
      </c>
      <c r="K361" s="6">
        <v>13</v>
      </c>
      <c r="L361" s="6">
        <v>5</v>
      </c>
      <c r="M361" s="6">
        <v>13</v>
      </c>
      <c r="N361" s="88">
        <v>2</v>
      </c>
      <c r="O361" s="10"/>
      <c r="P361" s="6">
        <v>17</v>
      </c>
      <c r="Q361" s="6">
        <v>20</v>
      </c>
      <c r="R361" s="6">
        <v>26</v>
      </c>
      <c r="S361" s="6"/>
      <c r="T361" s="6"/>
      <c r="U361" s="6"/>
      <c r="V361" s="6">
        <v>0</v>
      </c>
      <c r="W361" s="6">
        <v>1</v>
      </c>
      <c r="X361" s="6">
        <v>2</v>
      </c>
      <c r="Y361" s="6">
        <v>2359</v>
      </c>
      <c r="Z361" s="6">
        <v>1959</v>
      </c>
      <c r="AA361" s="6">
        <v>1811</v>
      </c>
      <c r="AB361" s="6">
        <v>463</v>
      </c>
      <c r="AC361" s="17">
        <v>0.2363450740173558</v>
      </c>
      <c r="AD361" s="20">
        <v>3.2988178965080446E-4</v>
      </c>
      <c r="AE361" s="22">
        <v>0.86370597243491598</v>
      </c>
      <c r="AF361" s="8">
        <v>0</v>
      </c>
      <c r="AG361" s="6">
        <v>0</v>
      </c>
      <c r="AH361" s="6">
        <v>0</v>
      </c>
      <c r="AI361" s="6">
        <v>0</v>
      </c>
      <c r="AJ361" s="88">
        <v>0</v>
      </c>
      <c r="AK361" s="10"/>
      <c r="AL361" s="6">
        <v>1435</v>
      </c>
      <c r="AM361" s="6">
        <v>1526</v>
      </c>
      <c r="AN361" s="6">
        <v>1813</v>
      </c>
      <c r="AO361" s="6"/>
      <c r="AP361" s="6"/>
      <c r="AQ361" s="6"/>
      <c r="AR361" s="6">
        <v>28</v>
      </c>
      <c r="AS361" s="6">
        <v>0</v>
      </c>
      <c r="AT361" s="6">
        <v>61</v>
      </c>
    </row>
    <row r="362" spans="2:50" x14ac:dyDescent="0.3">
      <c r="B362" s="5">
        <v>42209</v>
      </c>
      <c r="C362" s="6">
        <v>95</v>
      </c>
      <c r="D362" s="6">
        <v>25</v>
      </c>
      <c r="E362" s="6">
        <v>23</v>
      </c>
      <c r="F362" s="6">
        <v>7</v>
      </c>
      <c r="G362" s="17">
        <v>0.28000000000000003</v>
      </c>
      <c r="H362" s="20">
        <v>2.3754629629629629E-3</v>
      </c>
      <c r="I362" s="22">
        <v>0.04</v>
      </c>
      <c r="J362" s="8">
        <v>9</v>
      </c>
      <c r="K362" s="6">
        <v>10</v>
      </c>
      <c r="L362" s="6">
        <v>7</v>
      </c>
      <c r="M362" s="6">
        <v>11</v>
      </c>
      <c r="N362" s="88">
        <v>1</v>
      </c>
      <c r="O362" s="10"/>
      <c r="P362" s="6">
        <v>10</v>
      </c>
      <c r="Q362" s="6">
        <v>16</v>
      </c>
      <c r="R362" s="6">
        <v>27</v>
      </c>
      <c r="S362" s="6"/>
      <c r="T362" s="6"/>
      <c r="U362" s="6"/>
      <c r="V362" s="6">
        <v>0</v>
      </c>
      <c r="W362" s="6">
        <v>1</v>
      </c>
      <c r="X362" s="6">
        <v>1</v>
      </c>
      <c r="Y362" s="6">
        <v>1765</v>
      </c>
      <c r="Z362" s="6">
        <v>1340</v>
      </c>
      <c r="AA362" s="6">
        <v>1224</v>
      </c>
      <c r="AB362" s="6">
        <v>379</v>
      </c>
      <c r="AC362" s="17">
        <v>0.28283582089552239</v>
      </c>
      <c r="AD362" s="20">
        <v>5.385917634051962E-4</v>
      </c>
      <c r="AE362" s="22">
        <v>0.820627802690583</v>
      </c>
      <c r="AF362" s="8">
        <v>0</v>
      </c>
      <c r="AG362" s="6">
        <v>0</v>
      </c>
      <c r="AH362" s="6">
        <v>0</v>
      </c>
      <c r="AI362" s="6">
        <v>0</v>
      </c>
      <c r="AJ362" s="88">
        <v>0</v>
      </c>
      <c r="AK362" s="10"/>
      <c r="AL362" s="6">
        <v>891</v>
      </c>
      <c r="AM362" s="6">
        <v>1005</v>
      </c>
      <c r="AN362" s="6">
        <v>1226</v>
      </c>
      <c r="AO362" s="6"/>
      <c r="AP362" s="6"/>
      <c r="AQ362" s="6"/>
      <c r="AR362" s="6">
        <v>68</v>
      </c>
      <c r="AS362" s="6">
        <v>0</v>
      </c>
      <c r="AT362" s="6">
        <v>44</v>
      </c>
    </row>
    <row r="363" spans="2:50" ht="16.2" thickBot="1" x14ac:dyDescent="0.35">
      <c r="B363" s="32">
        <v>42210</v>
      </c>
      <c r="C363" s="31">
        <v>84</v>
      </c>
      <c r="D363" s="31">
        <v>24</v>
      </c>
      <c r="E363" s="31">
        <v>23</v>
      </c>
      <c r="F363" s="31">
        <v>3</v>
      </c>
      <c r="G363" s="29">
        <v>0.125</v>
      </c>
      <c r="H363" s="28">
        <v>1.1617476851851851E-3</v>
      </c>
      <c r="I363" s="25">
        <v>0.25</v>
      </c>
      <c r="J363" s="35">
        <v>5</v>
      </c>
      <c r="K363" s="31">
        <v>7</v>
      </c>
      <c r="L363" s="31">
        <v>8</v>
      </c>
      <c r="M363" s="31">
        <v>7</v>
      </c>
      <c r="N363" s="89">
        <v>0</v>
      </c>
      <c r="O363" s="34"/>
      <c r="P363" s="31">
        <v>9</v>
      </c>
      <c r="Q363" s="31">
        <v>12</v>
      </c>
      <c r="R363" s="31">
        <v>25</v>
      </c>
      <c r="S363" s="31"/>
      <c r="T363" s="31"/>
      <c r="U363" s="31"/>
      <c r="V363" s="31">
        <v>0</v>
      </c>
      <c r="W363" s="31">
        <v>1</v>
      </c>
      <c r="X363" s="31">
        <v>0</v>
      </c>
      <c r="Y363" s="31">
        <v>1257</v>
      </c>
      <c r="Z363" s="31">
        <v>910</v>
      </c>
      <c r="AA363" s="31">
        <v>870</v>
      </c>
      <c r="AB363" s="31">
        <v>196</v>
      </c>
      <c r="AC363" s="29">
        <v>0.2153846153846154</v>
      </c>
      <c r="AD363" s="28">
        <v>3.2562576312576312E-4</v>
      </c>
      <c r="AE363" s="25">
        <v>0.78327832783278295</v>
      </c>
      <c r="AF363" s="35">
        <v>0</v>
      </c>
      <c r="AG363" s="31">
        <v>0</v>
      </c>
      <c r="AH363" s="31">
        <v>0</v>
      </c>
      <c r="AI363" s="31">
        <v>0</v>
      </c>
      <c r="AJ363" s="89">
        <v>0</v>
      </c>
      <c r="AK363" s="34"/>
      <c r="AL363" s="31">
        <v>511</v>
      </c>
      <c r="AM363" s="31">
        <v>653</v>
      </c>
      <c r="AN363" s="31">
        <v>872</v>
      </c>
      <c r="AO363" s="31"/>
      <c r="AP363" s="31"/>
      <c r="AQ363" s="31"/>
      <c r="AR363" s="31">
        <v>94</v>
      </c>
      <c r="AS363" s="31">
        <v>0</v>
      </c>
      <c r="AT363" s="31">
        <v>46</v>
      </c>
    </row>
    <row r="364" spans="2:50" x14ac:dyDescent="0.3">
      <c r="B364" s="33">
        <v>42211</v>
      </c>
      <c r="C364" s="53">
        <v>83</v>
      </c>
      <c r="D364" s="53">
        <v>18</v>
      </c>
      <c r="E364" s="53">
        <v>18</v>
      </c>
      <c r="F364" s="53">
        <v>4</v>
      </c>
      <c r="G364" s="54">
        <v>0.22222222222222221</v>
      </c>
      <c r="H364" s="67">
        <v>3.5448816872427984E-3</v>
      </c>
      <c r="I364" s="68">
        <v>5.5555555555555601E-2</v>
      </c>
      <c r="J364" s="27">
        <v>7</v>
      </c>
      <c r="K364" s="30">
        <v>10</v>
      </c>
      <c r="L364" s="30">
        <v>5</v>
      </c>
      <c r="M364" s="30">
        <v>12</v>
      </c>
      <c r="N364" s="87">
        <v>2</v>
      </c>
      <c r="O364" s="26"/>
      <c r="P364" s="30">
        <v>6</v>
      </c>
      <c r="Q364" s="53">
        <v>10</v>
      </c>
      <c r="R364" s="30">
        <v>18</v>
      </c>
      <c r="S364" s="30"/>
      <c r="T364" s="30"/>
      <c r="U364" s="30"/>
      <c r="V364" s="30">
        <v>0</v>
      </c>
      <c r="W364" s="30">
        <v>3</v>
      </c>
      <c r="X364" s="30">
        <v>1</v>
      </c>
      <c r="Y364" s="53">
        <v>1360</v>
      </c>
      <c r="Z364" s="53">
        <v>952</v>
      </c>
      <c r="AA364" s="53">
        <v>920</v>
      </c>
      <c r="AB364" s="53">
        <v>174</v>
      </c>
      <c r="AC364" s="54">
        <v>0.18277310924369747</v>
      </c>
      <c r="AD364" s="67">
        <v>3.8233348895113598E-4</v>
      </c>
      <c r="AE364" s="68">
        <v>0.76025236593059897</v>
      </c>
      <c r="AF364" s="27">
        <v>0</v>
      </c>
      <c r="AG364" s="30">
        <v>0</v>
      </c>
      <c r="AH364" s="30">
        <v>0</v>
      </c>
      <c r="AI364" s="30">
        <v>0</v>
      </c>
      <c r="AJ364" s="87">
        <v>0</v>
      </c>
      <c r="AK364" s="26"/>
      <c r="AL364" s="30">
        <v>530</v>
      </c>
      <c r="AM364" s="53">
        <v>642</v>
      </c>
      <c r="AN364" s="30">
        <v>919</v>
      </c>
      <c r="AO364" s="30"/>
      <c r="AP364" s="30"/>
      <c r="AQ364" s="30"/>
      <c r="AR364" s="30">
        <v>92</v>
      </c>
      <c r="AS364" s="30">
        <v>0</v>
      </c>
      <c r="AT364" s="30">
        <v>21</v>
      </c>
    </row>
    <row r="365" spans="2:50" x14ac:dyDescent="0.3">
      <c r="B365" s="5">
        <v>42212</v>
      </c>
      <c r="C365" s="6">
        <v>101</v>
      </c>
      <c r="D365" s="6">
        <v>34</v>
      </c>
      <c r="E365" s="6">
        <v>34</v>
      </c>
      <c r="F365" s="6">
        <v>8</v>
      </c>
      <c r="G365" s="17">
        <v>0.23529411764705882</v>
      </c>
      <c r="H365" s="20">
        <v>1.3545070806100217E-3</v>
      </c>
      <c r="I365" s="22">
        <v>0.17647058823529399</v>
      </c>
      <c r="J365" s="8">
        <v>7</v>
      </c>
      <c r="K365" s="6">
        <v>10</v>
      </c>
      <c r="L365" s="6">
        <v>5</v>
      </c>
      <c r="M365" s="6">
        <v>9</v>
      </c>
      <c r="N365" s="88">
        <v>1</v>
      </c>
      <c r="O365" s="10"/>
      <c r="P365" s="6">
        <v>13</v>
      </c>
      <c r="Q365" s="6">
        <v>17</v>
      </c>
      <c r="R365" s="6">
        <v>34</v>
      </c>
      <c r="S365" s="6"/>
      <c r="T365" s="6"/>
      <c r="U365" s="6"/>
      <c r="V365" s="6">
        <v>0</v>
      </c>
      <c r="W365" s="6">
        <v>1</v>
      </c>
      <c r="X365" s="6">
        <v>3</v>
      </c>
      <c r="Y365" s="6">
        <v>1206</v>
      </c>
      <c r="Z365" s="6">
        <v>869</v>
      </c>
      <c r="AA365" s="6">
        <v>825</v>
      </c>
      <c r="AB365" s="6">
        <v>142</v>
      </c>
      <c r="AC365" s="17">
        <v>0.16340621403912542</v>
      </c>
      <c r="AD365" s="20">
        <v>5.9648435835144692E-4</v>
      </c>
      <c r="AE365" s="22">
        <v>0.77534562211981595</v>
      </c>
      <c r="AF365" s="8">
        <v>0</v>
      </c>
      <c r="AG365" s="6">
        <v>0</v>
      </c>
      <c r="AH365" s="6">
        <v>0</v>
      </c>
      <c r="AI365" s="6">
        <v>0</v>
      </c>
      <c r="AJ365" s="88">
        <v>0</v>
      </c>
      <c r="AK365" s="10"/>
      <c r="AL365" s="6">
        <v>451</v>
      </c>
      <c r="AM365" s="6">
        <v>580</v>
      </c>
      <c r="AN365" s="6">
        <v>825</v>
      </c>
      <c r="AO365" s="6"/>
      <c r="AP365" s="6"/>
      <c r="AQ365" s="6"/>
      <c r="AR365" s="6">
        <v>97</v>
      </c>
      <c r="AS365" s="6">
        <v>0</v>
      </c>
      <c r="AT365" s="6">
        <v>32</v>
      </c>
    </row>
    <row r="366" spans="2:50" x14ac:dyDescent="0.3">
      <c r="B366" s="5">
        <v>42213</v>
      </c>
      <c r="C366" s="6">
        <v>106</v>
      </c>
      <c r="D366" s="6">
        <v>35</v>
      </c>
      <c r="E366" s="6">
        <v>34</v>
      </c>
      <c r="F366" s="6">
        <v>5</v>
      </c>
      <c r="G366" s="17">
        <v>0.14285714285714285</v>
      </c>
      <c r="H366" s="20">
        <v>1.5496031746031745E-3</v>
      </c>
      <c r="I366" s="22">
        <v>0.314285714285714</v>
      </c>
      <c r="J366" s="8">
        <v>9</v>
      </c>
      <c r="K366" s="6">
        <v>11</v>
      </c>
      <c r="L366" s="6">
        <v>7</v>
      </c>
      <c r="M366" s="6">
        <v>11</v>
      </c>
      <c r="N366" s="88">
        <v>1</v>
      </c>
      <c r="O366" s="10"/>
      <c r="P366" s="6">
        <v>25</v>
      </c>
      <c r="Q366" s="6">
        <v>29</v>
      </c>
      <c r="R366" s="6">
        <v>34</v>
      </c>
      <c r="S366" s="6"/>
      <c r="T366" s="6"/>
      <c r="U366" s="6"/>
      <c r="V366" s="6">
        <v>0</v>
      </c>
      <c r="W366" s="6">
        <v>1</v>
      </c>
      <c r="X366" s="6">
        <v>3</v>
      </c>
      <c r="Y366" s="6">
        <v>1100</v>
      </c>
      <c r="Z366" s="6">
        <v>850</v>
      </c>
      <c r="AA366" s="6">
        <v>822</v>
      </c>
      <c r="AB366" s="6">
        <v>139</v>
      </c>
      <c r="AC366" s="17">
        <v>0.1635294117647059</v>
      </c>
      <c r="AD366" s="20">
        <v>3.3212145969498911E-4</v>
      </c>
      <c r="AE366" s="22">
        <v>0.79245283018867896</v>
      </c>
      <c r="AF366" s="8">
        <v>0</v>
      </c>
      <c r="AG366" s="6">
        <v>0</v>
      </c>
      <c r="AH366" s="6">
        <v>0</v>
      </c>
      <c r="AI366" s="6">
        <v>0</v>
      </c>
      <c r="AJ366" s="88">
        <v>0</v>
      </c>
      <c r="AK366" s="10"/>
      <c r="AL366" s="6">
        <v>490</v>
      </c>
      <c r="AM366" s="6">
        <v>594</v>
      </c>
      <c r="AN366" s="6">
        <v>825</v>
      </c>
      <c r="AO366" s="6"/>
      <c r="AP366" s="6"/>
      <c r="AQ366" s="6"/>
      <c r="AR366" s="6">
        <v>65</v>
      </c>
      <c r="AS366" s="6">
        <v>0</v>
      </c>
      <c r="AT366" s="6">
        <v>36</v>
      </c>
    </row>
    <row r="367" spans="2:50" x14ac:dyDescent="0.3">
      <c r="B367" s="5">
        <v>42214</v>
      </c>
      <c r="C367" s="6">
        <v>158</v>
      </c>
      <c r="D367" s="6">
        <v>46</v>
      </c>
      <c r="E367" s="6">
        <v>43</v>
      </c>
      <c r="F367" s="6">
        <v>14</v>
      </c>
      <c r="G367" s="17">
        <v>0.30434782608695654</v>
      </c>
      <c r="H367" s="20">
        <v>1.7439110305958131E-3</v>
      </c>
      <c r="I367" s="22">
        <v>0.23913043478260901</v>
      </c>
      <c r="J367" s="8">
        <v>21</v>
      </c>
      <c r="K367" s="6">
        <v>15</v>
      </c>
      <c r="L367" s="6">
        <v>9</v>
      </c>
      <c r="M367" s="6">
        <v>14</v>
      </c>
      <c r="N367" s="88">
        <v>2</v>
      </c>
      <c r="O367" s="10"/>
      <c r="P367" s="6">
        <v>23</v>
      </c>
      <c r="Q367" s="6">
        <v>31</v>
      </c>
      <c r="R367" s="6">
        <v>46</v>
      </c>
      <c r="S367" s="6"/>
      <c r="T367" s="6"/>
      <c r="U367" s="6"/>
      <c r="V367" s="6">
        <v>3</v>
      </c>
      <c r="W367" s="6">
        <v>1</v>
      </c>
      <c r="X367" s="6">
        <v>1</v>
      </c>
      <c r="Y367" s="6">
        <v>1129</v>
      </c>
      <c r="Z367" s="6">
        <v>845</v>
      </c>
      <c r="AA367" s="6">
        <v>814</v>
      </c>
      <c r="AB367" s="6">
        <v>115</v>
      </c>
      <c r="AC367" s="17">
        <v>0.13609467455621302</v>
      </c>
      <c r="AD367" s="20">
        <v>3.5564595660749507E-4</v>
      </c>
      <c r="AE367" s="22">
        <v>0.76686390532544402</v>
      </c>
      <c r="AF367" s="8">
        <v>0</v>
      </c>
      <c r="AG367" s="6">
        <v>0</v>
      </c>
      <c r="AH367" s="6">
        <v>0</v>
      </c>
      <c r="AI367" s="6">
        <v>0</v>
      </c>
      <c r="AJ367" s="88">
        <v>0</v>
      </c>
      <c r="AK367" s="10"/>
      <c r="AL367" s="6">
        <v>418</v>
      </c>
      <c r="AM367" s="6">
        <v>520</v>
      </c>
      <c r="AN367" s="6">
        <v>814</v>
      </c>
      <c r="AO367" s="6"/>
      <c r="AP367" s="6"/>
      <c r="AQ367" s="6"/>
      <c r="AR367" s="6">
        <v>64</v>
      </c>
      <c r="AS367" s="6">
        <v>0</v>
      </c>
      <c r="AT367" s="6">
        <v>38</v>
      </c>
    </row>
    <row r="368" spans="2:50" x14ac:dyDescent="0.3">
      <c r="B368" s="5">
        <v>42215</v>
      </c>
      <c r="C368" s="6">
        <v>211</v>
      </c>
      <c r="D368" s="6">
        <v>51</v>
      </c>
      <c r="E368" s="6">
        <v>48</v>
      </c>
      <c r="F368" s="6">
        <v>17</v>
      </c>
      <c r="G368" s="17">
        <v>0.33333333333333331</v>
      </c>
      <c r="H368" s="20">
        <v>2.9765795206971677E-3</v>
      </c>
      <c r="I368" s="22">
        <v>0.13725490196078399</v>
      </c>
      <c r="J368" s="8">
        <v>15</v>
      </c>
      <c r="K368" s="6">
        <v>22</v>
      </c>
      <c r="L368" s="6">
        <v>19</v>
      </c>
      <c r="M368" s="6">
        <v>18</v>
      </c>
      <c r="N368" s="88">
        <v>2</v>
      </c>
      <c r="O368" s="10"/>
      <c r="P368" s="6">
        <v>19</v>
      </c>
      <c r="Q368" s="6">
        <v>31</v>
      </c>
      <c r="R368" s="6">
        <v>49</v>
      </c>
      <c r="S368" s="6"/>
      <c r="T368" s="6"/>
      <c r="U368" s="6"/>
      <c r="V368" s="6">
        <v>4</v>
      </c>
      <c r="W368" s="6">
        <v>6</v>
      </c>
      <c r="X368" s="6">
        <v>1</v>
      </c>
      <c r="Y368" s="6">
        <v>1140</v>
      </c>
      <c r="Z368" s="6">
        <v>829</v>
      </c>
      <c r="AA368" s="6">
        <v>806</v>
      </c>
      <c r="AB368" s="6">
        <v>111</v>
      </c>
      <c r="AC368" s="17">
        <v>0.1338962605548854</v>
      </c>
      <c r="AD368" s="20">
        <v>4.0527409194477954E-4</v>
      </c>
      <c r="AE368" s="22">
        <v>0.76718938480096499</v>
      </c>
      <c r="AF368" s="8">
        <v>0</v>
      </c>
      <c r="AG368" s="6">
        <v>0</v>
      </c>
      <c r="AH368" s="6">
        <v>0</v>
      </c>
      <c r="AI368" s="6">
        <v>0</v>
      </c>
      <c r="AJ368" s="88">
        <v>0</v>
      </c>
      <c r="AK368" s="10"/>
      <c r="AL368" s="6">
        <v>407</v>
      </c>
      <c r="AM368" s="6">
        <v>488</v>
      </c>
      <c r="AN368" s="6">
        <v>811</v>
      </c>
      <c r="AO368" s="6"/>
      <c r="AP368" s="6"/>
      <c r="AQ368" s="6"/>
      <c r="AR368" s="6">
        <v>49</v>
      </c>
      <c r="AS368" s="6">
        <v>0</v>
      </c>
      <c r="AT368" s="6">
        <v>27</v>
      </c>
    </row>
    <row r="369" spans="2:46" x14ac:dyDescent="0.3">
      <c r="B369" s="5">
        <v>42216</v>
      </c>
      <c r="C369" s="6">
        <v>151</v>
      </c>
      <c r="D369" s="6">
        <v>44</v>
      </c>
      <c r="E369" s="6">
        <v>42</v>
      </c>
      <c r="F369" s="6">
        <v>15</v>
      </c>
      <c r="G369" s="17">
        <v>0.34090909090909088</v>
      </c>
      <c r="H369" s="20">
        <v>2.3250736531986531E-3</v>
      </c>
      <c r="I369" s="22">
        <v>4.5454545454545497E-2</v>
      </c>
      <c r="J369" s="8">
        <v>7</v>
      </c>
      <c r="K369" s="6">
        <v>16</v>
      </c>
      <c r="L369" s="6">
        <v>12</v>
      </c>
      <c r="M369" s="6">
        <v>17</v>
      </c>
      <c r="N369" s="88">
        <v>1</v>
      </c>
      <c r="O369" s="10"/>
      <c r="P369" s="6">
        <v>22</v>
      </c>
      <c r="Q369" s="6">
        <v>25</v>
      </c>
      <c r="R369" s="6">
        <v>42</v>
      </c>
      <c r="S369" s="6"/>
      <c r="T369" s="6"/>
      <c r="U369" s="6"/>
      <c r="V369" s="6">
        <v>0</v>
      </c>
      <c r="W369" s="6">
        <v>1</v>
      </c>
      <c r="X369" s="6">
        <v>2</v>
      </c>
      <c r="Y369" s="6">
        <v>1179</v>
      </c>
      <c r="Z369" s="6">
        <v>817</v>
      </c>
      <c r="AA369" s="6">
        <v>800</v>
      </c>
      <c r="AB369" s="6">
        <v>87</v>
      </c>
      <c r="AC369" s="17">
        <v>0.10648714810281518</v>
      </c>
      <c r="AD369" s="20">
        <v>3.237624099007208E-4</v>
      </c>
      <c r="AE369" s="22">
        <v>0.74233128834355799</v>
      </c>
      <c r="AF369" s="8">
        <v>0</v>
      </c>
      <c r="AG369" s="6">
        <v>0</v>
      </c>
      <c r="AH369" s="6">
        <v>0</v>
      </c>
      <c r="AI369" s="6">
        <v>0</v>
      </c>
      <c r="AJ369" s="88">
        <v>0</v>
      </c>
      <c r="AK369" s="10"/>
      <c r="AL369" s="6">
        <v>389</v>
      </c>
      <c r="AM369" s="6">
        <v>474</v>
      </c>
      <c r="AN369" s="6">
        <v>804</v>
      </c>
      <c r="AO369" s="6"/>
      <c r="AP369" s="6"/>
      <c r="AQ369" s="6"/>
      <c r="AR369" s="6">
        <v>50</v>
      </c>
      <c r="AS369" s="6">
        <v>0</v>
      </c>
      <c r="AT369" s="6">
        <v>31</v>
      </c>
    </row>
    <row r="370" spans="2:46" ht="16.2" thickBot="1" x14ac:dyDescent="0.35">
      <c r="B370" s="32">
        <v>42217</v>
      </c>
      <c r="C370" s="31">
        <v>140</v>
      </c>
      <c r="D370" s="31">
        <v>37</v>
      </c>
      <c r="E370" s="31">
        <v>33</v>
      </c>
      <c r="F370" s="31">
        <v>13</v>
      </c>
      <c r="G370" s="29">
        <v>0.35135135135135137</v>
      </c>
      <c r="H370" s="28">
        <v>2.013576076076076E-3</v>
      </c>
      <c r="I370" s="25">
        <v>5.4054054054054099E-2</v>
      </c>
      <c r="J370" s="35">
        <v>10</v>
      </c>
      <c r="K370" s="31">
        <v>13</v>
      </c>
      <c r="L370" s="31">
        <v>10</v>
      </c>
      <c r="M370" s="31">
        <v>11</v>
      </c>
      <c r="N370" s="89">
        <v>4</v>
      </c>
      <c r="O370" s="34"/>
      <c r="P370" s="31">
        <v>11</v>
      </c>
      <c r="Q370" s="31">
        <v>18</v>
      </c>
      <c r="R370" s="31">
        <v>35</v>
      </c>
      <c r="S370" s="31"/>
      <c r="T370" s="31"/>
      <c r="U370" s="31"/>
      <c r="V370" s="31">
        <v>0</v>
      </c>
      <c r="W370" s="31">
        <v>3</v>
      </c>
      <c r="X370" s="31">
        <v>2</v>
      </c>
      <c r="Y370" s="31">
        <v>1221</v>
      </c>
      <c r="Z370" s="31">
        <v>881</v>
      </c>
      <c r="AA370" s="31">
        <v>860</v>
      </c>
      <c r="AB370" s="31">
        <v>104</v>
      </c>
      <c r="AC370" s="29">
        <v>0.11804767309875142</v>
      </c>
      <c r="AD370" s="28">
        <v>4.646182788918317E-4</v>
      </c>
      <c r="AE370" s="25">
        <v>0.76390465380249695</v>
      </c>
      <c r="AF370" s="35">
        <v>0</v>
      </c>
      <c r="AG370" s="31">
        <v>0</v>
      </c>
      <c r="AH370" s="31">
        <v>0</v>
      </c>
      <c r="AI370" s="31">
        <v>0</v>
      </c>
      <c r="AJ370" s="89">
        <v>0</v>
      </c>
      <c r="AK370" s="34"/>
      <c r="AL370" s="31">
        <v>445</v>
      </c>
      <c r="AM370" s="31">
        <v>553</v>
      </c>
      <c r="AN370" s="31">
        <v>864</v>
      </c>
      <c r="AO370" s="31"/>
      <c r="AP370" s="31"/>
      <c r="AQ370" s="31"/>
      <c r="AR370" s="31">
        <v>71</v>
      </c>
      <c r="AS370" s="31">
        <v>0</v>
      </c>
      <c r="AT370" s="31">
        <v>33</v>
      </c>
    </row>
    <row r="371" spans="2:46" x14ac:dyDescent="0.3">
      <c r="B371" s="33">
        <v>42218</v>
      </c>
      <c r="C371" s="53">
        <v>166</v>
      </c>
      <c r="D371" s="53">
        <v>32</v>
      </c>
      <c r="E371" s="53">
        <v>31</v>
      </c>
      <c r="F371" s="53">
        <v>11</v>
      </c>
      <c r="G371" s="54">
        <v>0.34375</v>
      </c>
      <c r="H371" s="67">
        <v>3.165870949074074E-3</v>
      </c>
      <c r="I371" s="68">
        <v>0.1875</v>
      </c>
      <c r="J371" s="27">
        <v>12</v>
      </c>
      <c r="K371" s="30">
        <v>19</v>
      </c>
      <c r="L371" s="30">
        <v>9</v>
      </c>
      <c r="M371" s="30">
        <v>14</v>
      </c>
      <c r="N371" s="87">
        <v>2</v>
      </c>
      <c r="O371" s="26"/>
      <c r="P371" s="30">
        <v>18</v>
      </c>
      <c r="Q371" s="53">
        <v>25</v>
      </c>
      <c r="R371" s="30">
        <v>33</v>
      </c>
      <c r="S371" s="30"/>
      <c r="T371" s="30"/>
      <c r="U371" s="30"/>
      <c r="V371" s="30">
        <v>1</v>
      </c>
      <c r="W371" s="30">
        <v>3</v>
      </c>
      <c r="X371" s="30">
        <v>1</v>
      </c>
      <c r="Y371" s="53">
        <v>1318</v>
      </c>
      <c r="Z371" s="53">
        <v>952</v>
      </c>
      <c r="AA371" s="53">
        <v>925</v>
      </c>
      <c r="AB371" s="53">
        <v>119</v>
      </c>
      <c r="AC371" s="54">
        <v>0.125</v>
      </c>
      <c r="AD371" s="67">
        <v>4.1872130796763148E-4</v>
      </c>
      <c r="AE371" s="68">
        <v>0.76260504201680701</v>
      </c>
      <c r="AF371" s="27">
        <v>0</v>
      </c>
      <c r="AG371" s="30">
        <v>0</v>
      </c>
      <c r="AH371" s="30">
        <v>0</v>
      </c>
      <c r="AI371" s="30">
        <v>0</v>
      </c>
      <c r="AJ371" s="87">
        <v>0</v>
      </c>
      <c r="AK371" s="26"/>
      <c r="AL371" s="30">
        <v>477</v>
      </c>
      <c r="AM371" s="53">
        <v>594</v>
      </c>
      <c r="AN371" s="30">
        <v>925</v>
      </c>
      <c r="AO371" s="30"/>
      <c r="AP371" s="30"/>
      <c r="AQ371" s="30"/>
      <c r="AR371" s="30">
        <v>82</v>
      </c>
      <c r="AS371" s="30">
        <v>0</v>
      </c>
      <c r="AT371" s="30">
        <v>35</v>
      </c>
    </row>
    <row r="372" spans="2:46" x14ac:dyDescent="0.3">
      <c r="B372" s="5">
        <v>42219</v>
      </c>
      <c r="C372" s="6">
        <v>140</v>
      </c>
      <c r="D372" s="6">
        <v>42</v>
      </c>
      <c r="E372" s="6">
        <v>40</v>
      </c>
      <c r="F372" s="6">
        <v>11</v>
      </c>
      <c r="G372" s="17">
        <v>0.26190476190476192</v>
      </c>
      <c r="H372" s="20">
        <v>1.7242614638447971E-3</v>
      </c>
      <c r="I372" s="22">
        <v>0.14285714285714299</v>
      </c>
      <c r="J372" s="8">
        <v>6</v>
      </c>
      <c r="K372" s="6">
        <v>17</v>
      </c>
      <c r="L372" s="6">
        <v>10</v>
      </c>
      <c r="M372" s="6">
        <v>13</v>
      </c>
      <c r="N372" s="88">
        <v>2</v>
      </c>
      <c r="O372" s="10"/>
      <c r="P372" s="6">
        <v>18</v>
      </c>
      <c r="Q372" s="6">
        <v>23</v>
      </c>
      <c r="R372" s="6">
        <v>39</v>
      </c>
      <c r="S372" s="6"/>
      <c r="T372" s="6"/>
      <c r="U372" s="6"/>
      <c r="V372" s="6">
        <v>0</v>
      </c>
      <c r="W372" s="6">
        <v>5</v>
      </c>
      <c r="X372" s="6">
        <v>1</v>
      </c>
      <c r="Y372" s="6">
        <v>1406</v>
      </c>
      <c r="Z372" s="6">
        <v>1035</v>
      </c>
      <c r="AA372" s="6">
        <v>1006</v>
      </c>
      <c r="AB372" s="6">
        <v>108</v>
      </c>
      <c r="AC372" s="17">
        <v>0.10434782608695652</v>
      </c>
      <c r="AD372" s="20">
        <v>3.9444668098049743E-4</v>
      </c>
      <c r="AE372" s="22">
        <v>0.779497098646035</v>
      </c>
      <c r="AF372" s="8">
        <v>0</v>
      </c>
      <c r="AG372" s="6">
        <v>0</v>
      </c>
      <c r="AH372" s="6">
        <v>0</v>
      </c>
      <c r="AI372" s="6">
        <v>0</v>
      </c>
      <c r="AJ372" s="88">
        <v>0</v>
      </c>
      <c r="AK372" s="10"/>
      <c r="AL372" s="6">
        <v>559</v>
      </c>
      <c r="AM372" s="6">
        <v>642</v>
      </c>
      <c r="AN372" s="6">
        <v>1013</v>
      </c>
      <c r="AO372" s="6"/>
      <c r="AP372" s="6"/>
      <c r="AQ372" s="6"/>
      <c r="AR372" s="6">
        <v>44</v>
      </c>
      <c r="AS372" s="6">
        <v>0</v>
      </c>
      <c r="AT372" s="6">
        <v>32</v>
      </c>
    </row>
    <row r="373" spans="2:46" x14ac:dyDescent="0.3">
      <c r="B373" s="5">
        <v>42220</v>
      </c>
      <c r="C373" s="6">
        <v>105</v>
      </c>
      <c r="D373" s="6">
        <v>27</v>
      </c>
      <c r="E373" s="6">
        <v>26</v>
      </c>
      <c r="F373" s="6">
        <v>8</v>
      </c>
      <c r="G373" s="17">
        <v>0.29629629629629628</v>
      </c>
      <c r="H373" s="20">
        <v>1.039951989026063E-3</v>
      </c>
      <c r="I373" s="22">
        <v>0.148148148148148</v>
      </c>
      <c r="J373" s="8">
        <v>6</v>
      </c>
      <c r="K373" s="6">
        <v>9</v>
      </c>
      <c r="L373" s="6">
        <v>7</v>
      </c>
      <c r="M373" s="6">
        <v>9</v>
      </c>
      <c r="N373" s="88">
        <v>1</v>
      </c>
      <c r="O373" s="10"/>
      <c r="P373" s="6">
        <v>11</v>
      </c>
      <c r="Q373" s="6">
        <v>14</v>
      </c>
      <c r="R373" s="6">
        <v>25</v>
      </c>
      <c r="S373" s="6"/>
      <c r="T373" s="6"/>
      <c r="U373" s="6"/>
      <c r="V373" s="6">
        <v>0</v>
      </c>
      <c r="W373" s="6">
        <v>0</v>
      </c>
      <c r="X373" s="6">
        <v>4</v>
      </c>
      <c r="Y373" s="6">
        <v>1238</v>
      </c>
      <c r="Z373" s="6">
        <v>844</v>
      </c>
      <c r="AA373" s="6">
        <v>819</v>
      </c>
      <c r="AB373" s="6">
        <v>99</v>
      </c>
      <c r="AC373" s="17">
        <v>0.11729857819905214</v>
      </c>
      <c r="AD373" s="20">
        <v>3.973171186589433E-4</v>
      </c>
      <c r="AE373" s="22">
        <v>0.76421800947867302</v>
      </c>
      <c r="AF373" s="8">
        <v>0</v>
      </c>
      <c r="AG373" s="6">
        <v>0</v>
      </c>
      <c r="AH373" s="6">
        <v>0</v>
      </c>
      <c r="AI373" s="6">
        <v>0</v>
      </c>
      <c r="AJ373" s="88">
        <v>0</v>
      </c>
      <c r="AK373" s="10"/>
      <c r="AL373" s="6">
        <v>458</v>
      </c>
      <c r="AM373" s="6">
        <v>557</v>
      </c>
      <c r="AN373" s="6">
        <v>822</v>
      </c>
      <c r="AO373" s="6"/>
      <c r="AP373" s="6"/>
      <c r="AQ373" s="6"/>
      <c r="AR373" s="6">
        <v>69</v>
      </c>
      <c r="AS373" s="6">
        <v>0</v>
      </c>
      <c r="AT373" s="6">
        <v>27</v>
      </c>
    </row>
    <row r="374" spans="2:46" x14ac:dyDescent="0.3">
      <c r="B374" s="5">
        <v>42221</v>
      </c>
      <c r="C374" s="6">
        <v>140</v>
      </c>
      <c r="D374" s="6">
        <v>36</v>
      </c>
      <c r="E374" s="6">
        <v>35</v>
      </c>
      <c r="F374" s="6">
        <v>9</v>
      </c>
      <c r="G374" s="17">
        <v>0.25</v>
      </c>
      <c r="H374" s="20">
        <v>2.1264146090534978E-3</v>
      </c>
      <c r="I374" s="22">
        <v>0.13888888888888901</v>
      </c>
      <c r="J374" s="8">
        <v>13</v>
      </c>
      <c r="K374" s="6">
        <v>16</v>
      </c>
      <c r="L374" s="6">
        <v>6</v>
      </c>
      <c r="M374" s="6">
        <v>16</v>
      </c>
      <c r="N374" s="88">
        <v>3</v>
      </c>
      <c r="O374" s="10"/>
      <c r="P374" s="6">
        <v>20</v>
      </c>
      <c r="Q374" s="6">
        <v>26</v>
      </c>
      <c r="R374" s="6">
        <v>35</v>
      </c>
      <c r="S374" s="6"/>
      <c r="T374" s="6"/>
      <c r="U374" s="6"/>
      <c r="V374" s="6">
        <v>1</v>
      </c>
      <c r="W374" s="6">
        <v>4</v>
      </c>
      <c r="X374" s="6">
        <v>1</v>
      </c>
      <c r="Y374" s="6">
        <v>1090</v>
      </c>
      <c r="Z374" s="6">
        <v>803</v>
      </c>
      <c r="AA374" s="6">
        <v>769</v>
      </c>
      <c r="AB374" s="6">
        <v>107</v>
      </c>
      <c r="AC374" s="17">
        <v>0.13325031133250312</v>
      </c>
      <c r="AD374" s="20">
        <v>3.2165259904985932E-4</v>
      </c>
      <c r="AE374" s="22">
        <v>0.75436408977556102</v>
      </c>
      <c r="AF374" s="8">
        <v>0</v>
      </c>
      <c r="AG374" s="6">
        <v>0</v>
      </c>
      <c r="AH374" s="6">
        <v>0</v>
      </c>
      <c r="AI374" s="6">
        <v>0</v>
      </c>
      <c r="AJ374" s="88">
        <v>0</v>
      </c>
      <c r="AK374" s="10"/>
      <c r="AL374" s="6">
        <v>391</v>
      </c>
      <c r="AM374" s="6">
        <v>493</v>
      </c>
      <c r="AN374" s="6">
        <v>770</v>
      </c>
      <c r="AO374" s="6"/>
      <c r="AP374" s="6"/>
      <c r="AQ374" s="6"/>
      <c r="AR374" s="6">
        <v>65</v>
      </c>
      <c r="AS374" s="6">
        <v>0</v>
      </c>
      <c r="AT374" s="6">
        <v>36</v>
      </c>
    </row>
    <row r="375" spans="2:46" x14ac:dyDescent="0.3">
      <c r="B375" s="5">
        <v>42222</v>
      </c>
      <c r="C375" s="6">
        <v>150</v>
      </c>
      <c r="D375" s="6">
        <v>39</v>
      </c>
      <c r="E375" s="6">
        <v>36</v>
      </c>
      <c r="F375" s="6">
        <v>12</v>
      </c>
      <c r="G375" s="17">
        <v>0.30769230769230771</v>
      </c>
      <c r="H375" s="20">
        <v>1.8652065527065527E-3</v>
      </c>
      <c r="I375" s="22">
        <v>0.128205128205128</v>
      </c>
      <c r="J375" s="8">
        <v>12</v>
      </c>
      <c r="K375" s="6">
        <v>15</v>
      </c>
      <c r="L375" s="6">
        <v>8</v>
      </c>
      <c r="M375" s="6">
        <v>15</v>
      </c>
      <c r="N375" s="88">
        <v>1</v>
      </c>
      <c r="O375" s="10"/>
      <c r="P375" s="6">
        <v>17</v>
      </c>
      <c r="Q375" s="6">
        <v>23</v>
      </c>
      <c r="R375" s="6">
        <v>36</v>
      </c>
      <c r="S375" s="6"/>
      <c r="T375" s="6"/>
      <c r="U375" s="6"/>
      <c r="V375" s="6">
        <v>2</v>
      </c>
      <c r="W375" s="6">
        <v>3</v>
      </c>
      <c r="X375" s="6">
        <v>1</v>
      </c>
      <c r="Y375" s="6">
        <v>1288</v>
      </c>
      <c r="Z375" s="6">
        <v>903</v>
      </c>
      <c r="AA375" s="6">
        <v>879</v>
      </c>
      <c r="AB375" s="6">
        <v>116</v>
      </c>
      <c r="AC375" s="17">
        <v>0.12846068660022147</v>
      </c>
      <c r="AD375" s="20">
        <v>4.5109408965998113E-4</v>
      </c>
      <c r="AE375" s="22">
        <v>0.75720620842572095</v>
      </c>
      <c r="AF375" s="8">
        <v>0</v>
      </c>
      <c r="AG375" s="6">
        <v>0</v>
      </c>
      <c r="AH375" s="6">
        <v>0</v>
      </c>
      <c r="AI375" s="6">
        <v>0</v>
      </c>
      <c r="AJ375" s="88">
        <v>0</v>
      </c>
      <c r="AK375" s="10"/>
      <c r="AL375" s="6">
        <v>466</v>
      </c>
      <c r="AM375" s="6">
        <v>563</v>
      </c>
      <c r="AN375" s="6">
        <v>882</v>
      </c>
      <c r="AO375" s="6"/>
      <c r="AP375" s="6"/>
      <c r="AQ375" s="6"/>
      <c r="AR375" s="6">
        <v>63</v>
      </c>
      <c r="AS375" s="6">
        <v>0</v>
      </c>
      <c r="AT375" s="6">
        <v>31</v>
      </c>
    </row>
    <row r="376" spans="2:46" x14ac:dyDescent="0.3">
      <c r="B376" s="5">
        <v>42223</v>
      </c>
      <c r="C376" s="6">
        <v>95</v>
      </c>
      <c r="D376" s="6">
        <v>27</v>
      </c>
      <c r="E376" s="6">
        <v>26</v>
      </c>
      <c r="F376" s="6">
        <v>7</v>
      </c>
      <c r="G376" s="17">
        <v>0.25925925925925924</v>
      </c>
      <c r="H376" s="20">
        <v>2.0383230452674897E-3</v>
      </c>
      <c r="I376" s="22">
        <v>0.148148148148148</v>
      </c>
      <c r="J376" s="8">
        <v>7</v>
      </c>
      <c r="K376" s="6">
        <v>11</v>
      </c>
      <c r="L376" s="6">
        <v>4</v>
      </c>
      <c r="M376" s="6">
        <v>6</v>
      </c>
      <c r="N376" s="88">
        <v>2</v>
      </c>
      <c r="O376" s="10"/>
      <c r="P376" s="6">
        <v>11</v>
      </c>
      <c r="Q376" s="6">
        <v>12</v>
      </c>
      <c r="R376" s="6">
        <v>25</v>
      </c>
      <c r="S376" s="6"/>
      <c r="T376" s="6"/>
      <c r="U376" s="6"/>
      <c r="V376" s="6">
        <v>0</v>
      </c>
      <c r="W376" s="6">
        <v>1</v>
      </c>
      <c r="X376" s="6">
        <v>1</v>
      </c>
      <c r="Y376" s="6">
        <v>1192</v>
      </c>
      <c r="Z376" s="6">
        <v>853</v>
      </c>
      <c r="AA376" s="6">
        <v>829</v>
      </c>
      <c r="AB376" s="6">
        <v>112</v>
      </c>
      <c r="AC376" s="17">
        <v>0.13130128956623682</v>
      </c>
      <c r="AD376" s="20">
        <v>3.430837783856541E-4</v>
      </c>
      <c r="AE376" s="22">
        <v>0.77230046948356801</v>
      </c>
      <c r="AF376" s="8">
        <v>0</v>
      </c>
      <c r="AG376" s="6">
        <v>0</v>
      </c>
      <c r="AH376" s="6">
        <v>0</v>
      </c>
      <c r="AI376" s="6">
        <v>0</v>
      </c>
      <c r="AJ376" s="88">
        <v>0</v>
      </c>
      <c r="AK376" s="10"/>
      <c r="AL376" s="6">
        <v>448</v>
      </c>
      <c r="AM376" s="6">
        <v>540</v>
      </c>
      <c r="AN376" s="6">
        <v>835</v>
      </c>
      <c r="AO376" s="6"/>
      <c r="AP376" s="6"/>
      <c r="AQ376" s="6"/>
      <c r="AR376" s="6">
        <v>51</v>
      </c>
      <c r="AS376" s="6">
        <v>0</v>
      </c>
      <c r="AT376" s="6">
        <v>35</v>
      </c>
    </row>
    <row r="377" spans="2:46" ht="16.2" thickBot="1" x14ac:dyDescent="0.35">
      <c r="B377" s="32">
        <v>42224</v>
      </c>
      <c r="C377" s="31">
        <v>65</v>
      </c>
      <c r="D377" s="31">
        <v>26</v>
      </c>
      <c r="E377" s="31">
        <v>25</v>
      </c>
      <c r="F377" s="31">
        <v>7</v>
      </c>
      <c r="G377" s="29">
        <v>0.26923076923076922</v>
      </c>
      <c r="H377" s="28">
        <v>6.6105769230769224E-4</v>
      </c>
      <c r="I377" s="25">
        <v>0.30769230769230799</v>
      </c>
      <c r="J377" s="35">
        <v>5</v>
      </c>
      <c r="K377" s="31">
        <v>7</v>
      </c>
      <c r="L377" s="31">
        <v>4</v>
      </c>
      <c r="M377" s="31">
        <v>10</v>
      </c>
      <c r="N377" s="89">
        <v>0</v>
      </c>
      <c r="O377" s="34"/>
      <c r="P377" s="31">
        <v>17</v>
      </c>
      <c r="Q377" s="31">
        <v>18</v>
      </c>
      <c r="R377" s="31">
        <v>24</v>
      </c>
      <c r="S377" s="31"/>
      <c r="T377" s="31"/>
      <c r="U377" s="31"/>
      <c r="V377" s="31">
        <v>0</v>
      </c>
      <c r="W377" s="31">
        <v>1</v>
      </c>
      <c r="X377" s="31">
        <v>1</v>
      </c>
      <c r="Y377" s="31">
        <v>1148</v>
      </c>
      <c r="Z377" s="31">
        <v>813</v>
      </c>
      <c r="AA377" s="31">
        <v>797</v>
      </c>
      <c r="AB377" s="31">
        <v>90</v>
      </c>
      <c r="AC377" s="29">
        <v>0.11070110701107011</v>
      </c>
      <c r="AD377" s="28">
        <v>4.0418147237027927E-4</v>
      </c>
      <c r="AE377" s="25">
        <v>0.78597785977859802</v>
      </c>
      <c r="AF377" s="35">
        <v>0</v>
      </c>
      <c r="AG377" s="31">
        <v>0</v>
      </c>
      <c r="AH377" s="31">
        <v>0</v>
      </c>
      <c r="AI377" s="31">
        <v>0</v>
      </c>
      <c r="AJ377" s="89">
        <v>0</v>
      </c>
      <c r="AK377" s="34"/>
      <c r="AL377" s="31">
        <v>497</v>
      </c>
      <c r="AM377" s="31">
        <v>561</v>
      </c>
      <c r="AN377" s="31">
        <v>801</v>
      </c>
      <c r="AO377" s="31"/>
      <c r="AP377" s="31"/>
      <c r="AQ377" s="31"/>
      <c r="AR377" s="31">
        <v>36</v>
      </c>
      <c r="AS377" s="31">
        <v>0</v>
      </c>
      <c r="AT377" s="31">
        <v>24</v>
      </c>
    </row>
    <row r="378" spans="2:46" x14ac:dyDescent="0.3">
      <c r="B378" s="33">
        <v>42225</v>
      </c>
      <c r="C378" s="53">
        <v>101</v>
      </c>
      <c r="D378" s="53">
        <v>30</v>
      </c>
      <c r="E378" s="53">
        <v>28</v>
      </c>
      <c r="F378" s="53">
        <v>4</v>
      </c>
      <c r="G378" s="54">
        <v>0.13333333333333333</v>
      </c>
      <c r="H378" s="67">
        <v>1.6917438271604936E-3</v>
      </c>
      <c r="I378" s="68">
        <v>0.133333333333333</v>
      </c>
      <c r="J378" s="27">
        <v>6</v>
      </c>
      <c r="K378" s="30">
        <v>12</v>
      </c>
      <c r="L378" s="30">
        <v>5</v>
      </c>
      <c r="M378" s="30">
        <v>12</v>
      </c>
      <c r="N378" s="87">
        <v>1</v>
      </c>
      <c r="O378" s="26"/>
      <c r="P378" s="30">
        <v>13</v>
      </c>
      <c r="Q378" s="53">
        <v>18</v>
      </c>
      <c r="R378" s="30">
        <v>30</v>
      </c>
      <c r="S378" s="30"/>
      <c r="T378" s="30"/>
      <c r="U378" s="30"/>
      <c r="V378" s="30">
        <v>1</v>
      </c>
      <c r="W378" s="30">
        <v>1</v>
      </c>
      <c r="X378" s="30">
        <v>1</v>
      </c>
      <c r="Y378" s="53">
        <v>1205</v>
      </c>
      <c r="Z378" s="53">
        <v>922</v>
      </c>
      <c r="AA378" s="53">
        <v>901</v>
      </c>
      <c r="AB378" s="53">
        <v>105</v>
      </c>
      <c r="AC378" s="54">
        <v>0.11388286334056399</v>
      </c>
      <c r="AD378" s="67">
        <v>2.1823782839238372E-4</v>
      </c>
      <c r="AE378" s="68">
        <v>0.79587404994571098</v>
      </c>
      <c r="AF378" s="27">
        <v>0</v>
      </c>
      <c r="AG378" s="30">
        <v>0</v>
      </c>
      <c r="AH378" s="30">
        <v>0</v>
      </c>
      <c r="AI378" s="30">
        <v>0</v>
      </c>
      <c r="AJ378" s="87">
        <v>0</v>
      </c>
      <c r="AK378" s="26"/>
      <c r="AL378" s="30">
        <v>545</v>
      </c>
      <c r="AM378" s="53">
        <v>645</v>
      </c>
      <c r="AN378" s="30">
        <v>903</v>
      </c>
      <c r="AO378" s="30"/>
      <c r="AP378" s="30"/>
      <c r="AQ378" s="30"/>
      <c r="AR378" s="30">
        <v>43</v>
      </c>
      <c r="AS378" s="30">
        <v>0</v>
      </c>
      <c r="AT378" s="30">
        <v>55</v>
      </c>
    </row>
    <row r="379" spans="2:46" x14ac:dyDescent="0.3">
      <c r="B379" s="5">
        <v>42226</v>
      </c>
      <c r="C379" s="6">
        <v>128</v>
      </c>
      <c r="D379" s="6">
        <v>42</v>
      </c>
      <c r="E379" s="6">
        <v>42</v>
      </c>
      <c r="F379" s="6">
        <v>16</v>
      </c>
      <c r="G379" s="17">
        <v>0.38095238095238093</v>
      </c>
      <c r="H379" s="20">
        <v>1.6352513227513227E-3</v>
      </c>
      <c r="I379" s="22">
        <v>0.238095238095238</v>
      </c>
      <c r="J379" s="8">
        <v>11</v>
      </c>
      <c r="K379" s="6">
        <v>16</v>
      </c>
      <c r="L379" s="6">
        <v>9</v>
      </c>
      <c r="M379" s="6">
        <v>10</v>
      </c>
      <c r="N379" s="88">
        <v>0</v>
      </c>
      <c r="O379" s="10"/>
      <c r="P379" s="6">
        <v>20</v>
      </c>
      <c r="Q379" s="6">
        <v>22</v>
      </c>
      <c r="R379" s="6">
        <v>41</v>
      </c>
      <c r="S379" s="6"/>
      <c r="T379" s="6"/>
      <c r="U379" s="6"/>
      <c r="V379" s="6">
        <v>0</v>
      </c>
      <c r="W379" s="6">
        <v>3</v>
      </c>
      <c r="X379" s="6">
        <v>0</v>
      </c>
      <c r="Y379" s="6">
        <v>1270</v>
      </c>
      <c r="Z379" s="6">
        <v>905</v>
      </c>
      <c r="AA379" s="6">
        <v>893</v>
      </c>
      <c r="AB379" s="6">
        <v>98</v>
      </c>
      <c r="AC379" s="17">
        <v>0.10828729281767956</v>
      </c>
      <c r="AD379" s="20">
        <v>3.3590392879066913E-4</v>
      </c>
      <c r="AE379" s="22">
        <v>0.77237569060773503</v>
      </c>
      <c r="AF379" s="8">
        <v>0</v>
      </c>
      <c r="AG379" s="6">
        <v>0</v>
      </c>
      <c r="AH379" s="6">
        <v>0</v>
      </c>
      <c r="AI379" s="6">
        <v>0</v>
      </c>
      <c r="AJ379" s="88">
        <v>0</v>
      </c>
      <c r="AK379" s="10"/>
      <c r="AL379" s="6">
        <v>492</v>
      </c>
      <c r="AM379" s="6">
        <v>574</v>
      </c>
      <c r="AN379" s="6">
        <v>897</v>
      </c>
      <c r="AO379" s="6"/>
      <c r="AP379" s="6"/>
      <c r="AQ379" s="6"/>
      <c r="AR379" s="6">
        <v>42</v>
      </c>
      <c r="AS379" s="6">
        <v>0</v>
      </c>
      <c r="AT379" s="6">
        <v>36</v>
      </c>
    </row>
    <row r="380" spans="2:46" x14ac:dyDescent="0.3">
      <c r="B380" s="5">
        <v>42227</v>
      </c>
      <c r="C380" s="6">
        <v>201</v>
      </c>
      <c r="D380" s="6">
        <v>48</v>
      </c>
      <c r="E380" s="6">
        <v>44</v>
      </c>
      <c r="F380" s="6">
        <v>16</v>
      </c>
      <c r="G380" s="17">
        <v>0.33333333333333331</v>
      </c>
      <c r="H380" s="20">
        <v>3.720341435185185E-3</v>
      </c>
      <c r="I380" s="22">
        <v>0.104166666666667</v>
      </c>
      <c r="J380" s="8">
        <v>13</v>
      </c>
      <c r="K380" s="6">
        <v>20</v>
      </c>
      <c r="L380" s="6">
        <v>13</v>
      </c>
      <c r="M380" s="6">
        <v>18</v>
      </c>
      <c r="N380" s="88">
        <v>1</v>
      </c>
      <c r="O380" s="10"/>
      <c r="P380" s="6">
        <v>23</v>
      </c>
      <c r="Q380" s="6">
        <v>29</v>
      </c>
      <c r="R380" s="6">
        <v>45</v>
      </c>
      <c r="S380" s="6"/>
      <c r="T380" s="6"/>
      <c r="U380" s="6"/>
      <c r="V380" s="6">
        <v>0</v>
      </c>
      <c r="W380" s="6">
        <v>3</v>
      </c>
      <c r="X380" s="6">
        <v>2</v>
      </c>
      <c r="Y380" s="6">
        <v>1426</v>
      </c>
      <c r="Z380" s="6">
        <v>1027</v>
      </c>
      <c r="AA380" s="6">
        <v>1012</v>
      </c>
      <c r="AB380" s="6">
        <v>103</v>
      </c>
      <c r="AC380" s="17">
        <v>0.10029211295034079</v>
      </c>
      <c r="AD380" s="20">
        <v>2.2489992426701289E-4</v>
      </c>
      <c r="AE380" s="22">
        <v>0.783625730994152</v>
      </c>
      <c r="AF380" s="8">
        <v>0</v>
      </c>
      <c r="AG380" s="6">
        <v>0</v>
      </c>
      <c r="AH380" s="6">
        <v>0</v>
      </c>
      <c r="AI380" s="6">
        <v>0</v>
      </c>
      <c r="AJ380" s="88">
        <v>0</v>
      </c>
      <c r="AK380" s="10"/>
      <c r="AL380" s="6">
        <v>593</v>
      </c>
      <c r="AM380" s="6">
        <v>681</v>
      </c>
      <c r="AN380" s="6">
        <v>1016</v>
      </c>
      <c r="AO380" s="6"/>
      <c r="AP380" s="6"/>
      <c r="AQ380" s="6"/>
      <c r="AR380" s="6">
        <v>52</v>
      </c>
      <c r="AS380" s="6">
        <v>0</v>
      </c>
      <c r="AT380" s="6">
        <v>32</v>
      </c>
    </row>
    <row r="381" spans="2:46" x14ac:dyDescent="0.3">
      <c r="B381" s="5">
        <v>42228</v>
      </c>
      <c r="C381" s="6">
        <v>152</v>
      </c>
      <c r="D381" s="6">
        <v>44</v>
      </c>
      <c r="E381" s="6">
        <v>42</v>
      </c>
      <c r="F381" s="6">
        <v>15</v>
      </c>
      <c r="G381" s="17">
        <v>0.34090909090909088</v>
      </c>
      <c r="H381" s="20">
        <v>2.6357323232323233E-3</v>
      </c>
      <c r="I381" s="22">
        <v>0.18181818181818199</v>
      </c>
      <c r="J381" s="8">
        <v>14</v>
      </c>
      <c r="K381" s="6">
        <v>22</v>
      </c>
      <c r="L381" s="6">
        <v>7</v>
      </c>
      <c r="M381" s="6">
        <v>12</v>
      </c>
      <c r="N381" s="88">
        <v>2</v>
      </c>
      <c r="O381" s="10"/>
      <c r="P381" s="6">
        <v>21</v>
      </c>
      <c r="Q381" s="6">
        <v>26</v>
      </c>
      <c r="R381" s="6">
        <v>42</v>
      </c>
      <c r="S381" s="6"/>
      <c r="T381" s="6"/>
      <c r="U381" s="6"/>
      <c r="V381" s="6">
        <v>0</v>
      </c>
      <c r="W381" s="6">
        <v>3</v>
      </c>
      <c r="X381" s="6">
        <v>2</v>
      </c>
      <c r="Y381" s="6">
        <v>1296</v>
      </c>
      <c r="Z381" s="6">
        <v>965</v>
      </c>
      <c r="AA381" s="6">
        <v>951</v>
      </c>
      <c r="AB381" s="6">
        <v>83</v>
      </c>
      <c r="AC381" s="17">
        <v>8.6010362694300513E-2</v>
      </c>
      <c r="AD381" s="20">
        <v>3.3437679907887159E-4</v>
      </c>
      <c r="AE381" s="22">
        <v>0.78756476683937804</v>
      </c>
      <c r="AF381" s="8">
        <v>0</v>
      </c>
      <c r="AG381" s="6">
        <v>0</v>
      </c>
      <c r="AH381" s="6">
        <v>0</v>
      </c>
      <c r="AI381" s="6">
        <v>0</v>
      </c>
      <c r="AJ381" s="88">
        <v>0</v>
      </c>
      <c r="AK381" s="10"/>
      <c r="AL381" s="6">
        <v>541</v>
      </c>
      <c r="AM381" s="6">
        <v>622</v>
      </c>
      <c r="AN381" s="6">
        <v>955</v>
      </c>
      <c r="AO381" s="6"/>
      <c r="AP381" s="6"/>
      <c r="AQ381" s="6"/>
      <c r="AR381" s="6">
        <v>40</v>
      </c>
      <c r="AS381" s="6">
        <v>0</v>
      </c>
      <c r="AT381" s="6">
        <v>37</v>
      </c>
    </row>
    <row r="382" spans="2:46" x14ac:dyDescent="0.3">
      <c r="B382" s="5">
        <v>42229</v>
      </c>
      <c r="C382" s="6">
        <v>146</v>
      </c>
      <c r="D382" s="6">
        <v>36</v>
      </c>
      <c r="E382" s="6">
        <v>35</v>
      </c>
      <c r="F382" s="6">
        <v>13</v>
      </c>
      <c r="G382" s="17">
        <v>0.3611111111111111</v>
      </c>
      <c r="H382" s="20">
        <v>1.9550540123456791E-3</v>
      </c>
      <c r="I382" s="22">
        <v>0.194444444444444</v>
      </c>
      <c r="J382" s="8">
        <v>11</v>
      </c>
      <c r="K382" s="6">
        <v>16</v>
      </c>
      <c r="L382" s="6">
        <v>7</v>
      </c>
      <c r="M382" s="6">
        <v>11</v>
      </c>
      <c r="N382" s="88">
        <v>1</v>
      </c>
      <c r="O382" s="10"/>
      <c r="P382" s="6">
        <v>17</v>
      </c>
      <c r="Q382" s="6">
        <v>25</v>
      </c>
      <c r="R382" s="6">
        <v>35</v>
      </c>
      <c r="S382" s="6"/>
      <c r="T382" s="6"/>
      <c r="U382" s="6"/>
      <c r="V382" s="6">
        <v>1</v>
      </c>
      <c r="W382" s="6">
        <v>7</v>
      </c>
      <c r="X382" s="6">
        <v>0</v>
      </c>
      <c r="Y382" s="6">
        <v>1026</v>
      </c>
      <c r="Z382" s="6">
        <v>726</v>
      </c>
      <c r="AA382" s="6">
        <v>711</v>
      </c>
      <c r="AB382" s="6">
        <v>100</v>
      </c>
      <c r="AC382" s="17">
        <v>0.13774104683195593</v>
      </c>
      <c r="AD382" s="20">
        <v>3.4880050505050507E-4</v>
      </c>
      <c r="AE382" s="22">
        <v>0.76933701657458597</v>
      </c>
      <c r="AF382" s="8">
        <v>0</v>
      </c>
      <c r="AG382" s="6">
        <v>0</v>
      </c>
      <c r="AH382" s="6">
        <v>0</v>
      </c>
      <c r="AI382" s="6">
        <v>0</v>
      </c>
      <c r="AJ382" s="88">
        <v>0</v>
      </c>
      <c r="AK382" s="10"/>
      <c r="AL382" s="6">
        <v>385</v>
      </c>
      <c r="AM382" s="6">
        <v>473</v>
      </c>
      <c r="AN382" s="6">
        <v>712</v>
      </c>
      <c r="AO382" s="6"/>
      <c r="AP382" s="6"/>
      <c r="AQ382" s="6"/>
      <c r="AR382" s="6">
        <v>56</v>
      </c>
      <c r="AS382" s="6">
        <v>0</v>
      </c>
      <c r="AT382" s="6">
        <v>31</v>
      </c>
    </row>
    <row r="383" spans="2:46" x14ac:dyDescent="0.3">
      <c r="B383" s="5">
        <v>42230</v>
      </c>
      <c r="C383" s="6">
        <v>177</v>
      </c>
      <c r="D383" s="6">
        <v>43</v>
      </c>
      <c r="E383" s="6">
        <v>41</v>
      </c>
      <c r="F383" s="6">
        <v>14</v>
      </c>
      <c r="G383" s="17">
        <v>0.32558139534883723</v>
      </c>
      <c r="H383" s="20">
        <v>1.7719099913867356E-3</v>
      </c>
      <c r="I383" s="22">
        <v>0.162790697674419</v>
      </c>
      <c r="J383" s="8">
        <v>13</v>
      </c>
      <c r="K383" s="6">
        <v>17</v>
      </c>
      <c r="L383" s="6">
        <v>14</v>
      </c>
      <c r="M383" s="6">
        <v>16</v>
      </c>
      <c r="N383" s="88">
        <v>1</v>
      </c>
      <c r="O383" s="10"/>
      <c r="P383" s="6">
        <v>25</v>
      </c>
      <c r="Q383" s="6">
        <v>29</v>
      </c>
      <c r="R383" s="6">
        <v>41</v>
      </c>
      <c r="S383" s="6"/>
      <c r="T383" s="6"/>
      <c r="U383" s="6"/>
      <c r="V383" s="6">
        <v>2</v>
      </c>
      <c r="W383" s="6">
        <v>2</v>
      </c>
      <c r="X383" s="6">
        <v>0</v>
      </c>
      <c r="Y383" s="6">
        <v>1106</v>
      </c>
      <c r="Z383" s="6">
        <v>767</v>
      </c>
      <c r="AA383" s="6">
        <v>756</v>
      </c>
      <c r="AB383" s="6">
        <v>97</v>
      </c>
      <c r="AC383" s="17">
        <v>0.12646675358539766</v>
      </c>
      <c r="AD383" s="20">
        <v>4.6062400405620749E-4</v>
      </c>
      <c r="AE383" s="22">
        <v>0.74252275682704805</v>
      </c>
      <c r="AF383" s="8">
        <v>0</v>
      </c>
      <c r="AG383" s="6">
        <v>0</v>
      </c>
      <c r="AH383" s="6">
        <v>0</v>
      </c>
      <c r="AI383" s="6">
        <v>0</v>
      </c>
      <c r="AJ383" s="88">
        <v>0</v>
      </c>
      <c r="AK383" s="10"/>
      <c r="AL383" s="6">
        <v>398</v>
      </c>
      <c r="AM383" s="6">
        <v>483</v>
      </c>
      <c r="AN383" s="6">
        <v>755</v>
      </c>
      <c r="AO383" s="6"/>
      <c r="AP383" s="6"/>
      <c r="AQ383" s="6"/>
      <c r="AR383" s="6">
        <v>53</v>
      </c>
      <c r="AS383" s="6">
        <v>0</v>
      </c>
      <c r="AT383" s="6">
        <v>33</v>
      </c>
    </row>
    <row r="384" spans="2:46" ht="16.2" thickBot="1" x14ac:dyDescent="0.35">
      <c r="B384" s="32">
        <v>42231</v>
      </c>
      <c r="C384" s="31">
        <v>67</v>
      </c>
      <c r="D384" s="31">
        <v>18</v>
      </c>
      <c r="E384" s="31">
        <v>18</v>
      </c>
      <c r="F384" s="31">
        <v>5</v>
      </c>
      <c r="G384" s="29">
        <v>0.27777777777777779</v>
      </c>
      <c r="H384" s="28">
        <v>7.4395576131687231E-4</v>
      </c>
      <c r="I384" s="25">
        <v>0.22222222222222199</v>
      </c>
      <c r="J384" s="35">
        <v>6</v>
      </c>
      <c r="K384" s="31">
        <v>7</v>
      </c>
      <c r="L384" s="31">
        <v>5</v>
      </c>
      <c r="M384" s="31">
        <v>7</v>
      </c>
      <c r="N384" s="89">
        <v>1</v>
      </c>
      <c r="O384" s="34"/>
      <c r="P384" s="31">
        <v>9</v>
      </c>
      <c r="Q384" s="31">
        <v>10</v>
      </c>
      <c r="R384" s="31">
        <v>17</v>
      </c>
      <c r="S384" s="31"/>
      <c r="T384" s="31"/>
      <c r="U384" s="31"/>
      <c r="V384" s="31">
        <v>0</v>
      </c>
      <c r="W384" s="31">
        <v>2</v>
      </c>
      <c r="X384" s="31">
        <v>0</v>
      </c>
      <c r="Y384" s="31">
        <v>1055</v>
      </c>
      <c r="Z384" s="31">
        <v>778</v>
      </c>
      <c r="AA384" s="31">
        <v>755</v>
      </c>
      <c r="AB384" s="31">
        <v>99</v>
      </c>
      <c r="AC384" s="29">
        <v>0.12724935732647816</v>
      </c>
      <c r="AD384" s="28">
        <v>3.2998012472626871E-4</v>
      </c>
      <c r="AE384" s="25">
        <v>0.78838709677419305</v>
      </c>
      <c r="AF384" s="35">
        <v>0</v>
      </c>
      <c r="AG384" s="31">
        <v>0</v>
      </c>
      <c r="AH384" s="31">
        <v>0</v>
      </c>
      <c r="AI384" s="31">
        <v>0</v>
      </c>
      <c r="AJ384" s="89">
        <v>0</v>
      </c>
      <c r="AK384" s="34"/>
      <c r="AL384" s="31">
        <v>448</v>
      </c>
      <c r="AM384" s="31">
        <v>527</v>
      </c>
      <c r="AN384" s="31">
        <v>759</v>
      </c>
      <c r="AO384" s="31"/>
      <c r="AP384" s="31"/>
      <c r="AQ384" s="31"/>
      <c r="AR384" s="31">
        <v>48</v>
      </c>
      <c r="AS384" s="31">
        <v>0</v>
      </c>
      <c r="AT384" s="31">
        <v>27</v>
      </c>
    </row>
    <row r="385" spans="2:46" x14ac:dyDescent="0.3">
      <c r="B385" s="33">
        <v>42232</v>
      </c>
      <c r="C385" s="53">
        <v>89</v>
      </c>
      <c r="D385" s="53">
        <v>23</v>
      </c>
      <c r="E385" s="53">
        <v>22</v>
      </c>
      <c r="F385" s="53">
        <v>10</v>
      </c>
      <c r="G385" s="54">
        <v>0.43478260869565216</v>
      </c>
      <c r="H385" s="67">
        <v>2.3042471819645733E-3</v>
      </c>
      <c r="I385" s="68">
        <v>4.3478260869565202E-2</v>
      </c>
      <c r="J385" s="27">
        <v>9</v>
      </c>
      <c r="K385" s="30">
        <v>12</v>
      </c>
      <c r="L385" s="30">
        <v>7</v>
      </c>
      <c r="M385" s="30">
        <v>10</v>
      </c>
      <c r="N385" s="87">
        <v>0</v>
      </c>
      <c r="O385" s="26"/>
      <c r="P385" s="30">
        <v>12</v>
      </c>
      <c r="Q385" s="53">
        <v>20</v>
      </c>
      <c r="R385" s="30">
        <v>25</v>
      </c>
      <c r="S385" s="30"/>
      <c r="T385" s="30"/>
      <c r="U385" s="30"/>
      <c r="V385" s="30">
        <v>1</v>
      </c>
      <c r="W385" s="30">
        <v>3</v>
      </c>
      <c r="X385" s="30">
        <v>1</v>
      </c>
      <c r="Y385" s="53">
        <v>1231</v>
      </c>
      <c r="Z385" s="53">
        <v>895</v>
      </c>
      <c r="AA385" s="53">
        <v>856</v>
      </c>
      <c r="AB385" s="53">
        <v>128</v>
      </c>
      <c r="AC385" s="54">
        <v>0.1430167597765363</v>
      </c>
      <c r="AD385" s="67">
        <v>2.9884388578522655E-4</v>
      </c>
      <c r="AE385" s="68">
        <v>0.77516778523489904</v>
      </c>
      <c r="AF385" s="27">
        <v>0</v>
      </c>
      <c r="AG385" s="30">
        <v>0</v>
      </c>
      <c r="AH385" s="30">
        <v>0</v>
      </c>
      <c r="AI385" s="30">
        <v>0</v>
      </c>
      <c r="AJ385" s="87">
        <v>0</v>
      </c>
      <c r="AK385" s="26"/>
      <c r="AL385" s="30">
        <v>481</v>
      </c>
      <c r="AM385" s="53">
        <v>561</v>
      </c>
      <c r="AN385" s="30">
        <v>856</v>
      </c>
      <c r="AO385" s="30"/>
      <c r="AP385" s="30"/>
      <c r="AQ385" s="30"/>
      <c r="AR385" s="30">
        <v>47</v>
      </c>
      <c r="AS385" s="30">
        <v>0</v>
      </c>
      <c r="AT385" s="30">
        <v>33</v>
      </c>
    </row>
    <row r="386" spans="2:46" x14ac:dyDescent="0.3">
      <c r="B386" s="5">
        <v>42233</v>
      </c>
      <c r="C386" s="6">
        <v>146</v>
      </c>
      <c r="D386" s="6">
        <v>34</v>
      </c>
      <c r="E386" s="6">
        <v>33</v>
      </c>
      <c r="F386" s="6">
        <v>11</v>
      </c>
      <c r="G386" s="17">
        <v>0.3235294117647059</v>
      </c>
      <c r="H386" s="20">
        <v>1.8137254901960786E-3</v>
      </c>
      <c r="I386" s="22">
        <v>0.20588235294117599</v>
      </c>
      <c r="J386" s="8">
        <v>9</v>
      </c>
      <c r="K386" s="6">
        <v>20</v>
      </c>
      <c r="L386" s="6">
        <v>8</v>
      </c>
      <c r="M386" s="6">
        <v>11</v>
      </c>
      <c r="N386" s="88">
        <v>2</v>
      </c>
      <c r="O386" s="10"/>
      <c r="P386" s="6">
        <v>16</v>
      </c>
      <c r="Q386" s="6">
        <v>20</v>
      </c>
      <c r="R386" s="6">
        <v>33</v>
      </c>
      <c r="S386" s="6"/>
      <c r="T386" s="6"/>
      <c r="U386" s="6"/>
      <c r="V386" s="6">
        <v>0</v>
      </c>
      <c r="W386" s="6">
        <v>4</v>
      </c>
      <c r="X386" s="6">
        <v>0</v>
      </c>
      <c r="Y386" s="6">
        <v>1208</v>
      </c>
      <c r="Z386" s="6">
        <v>823</v>
      </c>
      <c r="AA386" s="6">
        <v>808</v>
      </c>
      <c r="AB386" s="6">
        <v>99</v>
      </c>
      <c r="AC386" s="17">
        <v>0.12029161603888214</v>
      </c>
      <c r="AD386" s="20">
        <v>4.3472390981503985E-4</v>
      </c>
      <c r="AE386" s="22">
        <v>0.72660996354799501</v>
      </c>
      <c r="AF386" s="8">
        <v>0</v>
      </c>
      <c r="AG386" s="6">
        <v>0</v>
      </c>
      <c r="AH386" s="6">
        <v>0</v>
      </c>
      <c r="AI386" s="6">
        <v>0</v>
      </c>
      <c r="AJ386" s="88">
        <v>0</v>
      </c>
      <c r="AK386" s="10"/>
      <c r="AL386" s="6">
        <v>405</v>
      </c>
      <c r="AM386" s="6">
        <v>496</v>
      </c>
      <c r="AN386" s="6">
        <v>812</v>
      </c>
      <c r="AO386" s="6"/>
      <c r="AP386" s="6"/>
      <c r="AQ386" s="6"/>
      <c r="AR386" s="6">
        <v>57</v>
      </c>
      <c r="AS386" s="6">
        <v>0</v>
      </c>
      <c r="AT386" s="6">
        <v>30</v>
      </c>
    </row>
    <row r="387" spans="2:46" x14ac:dyDescent="0.3">
      <c r="B387" s="5">
        <v>42234</v>
      </c>
      <c r="C387" s="6">
        <v>113</v>
      </c>
      <c r="D387" s="6">
        <v>28</v>
      </c>
      <c r="E387" s="6">
        <v>26</v>
      </c>
      <c r="F387" s="6">
        <v>6</v>
      </c>
      <c r="G387" s="17">
        <v>0.21428571428571427</v>
      </c>
      <c r="H387" s="20">
        <v>2.6264880952380949E-3</v>
      </c>
      <c r="I387" s="22">
        <v>0.17857142857142899</v>
      </c>
      <c r="J387" s="8">
        <v>6</v>
      </c>
      <c r="K387" s="6">
        <v>11</v>
      </c>
      <c r="L387" s="6">
        <v>10</v>
      </c>
      <c r="M387" s="6">
        <v>11</v>
      </c>
      <c r="N387" s="88">
        <v>1</v>
      </c>
      <c r="O387" s="10"/>
      <c r="P387" s="6">
        <v>11</v>
      </c>
      <c r="Q387" s="6">
        <v>17</v>
      </c>
      <c r="R387" s="6">
        <v>27</v>
      </c>
      <c r="S387" s="6"/>
      <c r="T387" s="6"/>
      <c r="U387" s="6"/>
      <c r="V387" s="6">
        <v>1</v>
      </c>
      <c r="W387" s="6">
        <v>3</v>
      </c>
      <c r="X387" s="6">
        <v>1</v>
      </c>
      <c r="Y387" s="6">
        <v>1375</v>
      </c>
      <c r="Z387" s="6">
        <v>921</v>
      </c>
      <c r="AA387" s="6">
        <v>902</v>
      </c>
      <c r="AB387" s="6">
        <v>109</v>
      </c>
      <c r="AC387" s="17">
        <v>0.11834961997828447</v>
      </c>
      <c r="AD387" s="20">
        <v>4.5204236538384204E-4</v>
      </c>
      <c r="AE387" s="22">
        <v>0.75244299674267101</v>
      </c>
      <c r="AF387" s="8">
        <v>0</v>
      </c>
      <c r="AG387" s="6">
        <v>0</v>
      </c>
      <c r="AH387" s="6">
        <v>0</v>
      </c>
      <c r="AI387" s="6">
        <v>0</v>
      </c>
      <c r="AJ387" s="88">
        <v>0</v>
      </c>
      <c r="AK387" s="10"/>
      <c r="AL387" s="6">
        <v>483</v>
      </c>
      <c r="AM387" s="6">
        <v>569</v>
      </c>
      <c r="AN387" s="6">
        <v>904</v>
      </c>
      <c r="AO387" s="6"/>
      <c r="AP387" s="6"/>
      <c r="AQ387" s="6"/>
      <c r="AR387" s="6">
        <v>54</v>
      </c>
      <c r="AS387" s="6">
        <v>0</v>
      </c>
      <c r="AT387" s="6">
        <v>30</v>
      </c>
    </row>
    <row r="388" spans="2:46" x14ac:dyDescent="0.3">
      <c r="B388" s="5">
        <v>42235</v>
      </c>
      <c r="C388" s="6">
        <v>83</v>
      </c>
      <c r="D388" s="6">
        <v>26</v>
      </c>
      <c r="E388" s="6">
        <v>26</v>
      </c>
      <c r="F388" s="6">
        <v>2</v>
      </c>
      <c r="G388" s="17">
        <v>7.6923076923076927E-2</v>
      </c>
      <c r="H388" s="20">
        <v>1.2709223646723646E-3</v>
      </c>
      <c r="I388" s="22">
        <v>0.19230769230769201</v>
      </c>
      <c r="J388" s="8">
        <v>8</v>
      </c>
      <c r="K388" s="6">
        <v>13</v>
      </c>
      <c r="L388" s="6">
        <v>8</v>
      </c>
      <c r="M388" s="6">
        <v>6</v>
      </c>
      <c r="N388" s="88">
        <v>0</v>
      </c>
      <c r="O388" s="10"/>
      <c r="P388" s="6">
        <v>14</v>
      </c>
      <c r="Q388" s="6">
        <v>17</v>
      </c>
      <c r="R388" s="6">
        <v>26</v>
      </c>
      <c r="S388" s="6"/>
      <c r="T388" s="6"/>
      <c r="U388" s="6"/>
      <c r="V388" s="6">
        <v>0</v>
      </c>
      <c r="W388" s="6">
        <v>3</v>
      </c>
      <c r="X388" s="6">
        <v>0</v>
      </c>
      <c r="Y388" s="6">
        <v>1231</v>
      </c>
      <c r="Z388" s="6">
        <v>901</v>
      </c>
      <c r="AA388" s="6">
        <v>883</v>
      </c>
      <c r="AB388" s="6">
        <v>110</v>
      </c>
      <c r="AC388" s="17">
        <v>0.1220865704772475</v>
      </c>
      <c r="AD388" s="20">
        <v>2.6813057508118552E-4</v>
      </c>
      <c r="AE388" s="22">
        <v>0.77580466148723604</v>
      </c>
      <c r="AF388" s="8">
        <v>0</v>
      </c>
      <c r="AG388" s="6">
        <v>0</v>
      </c>
      <c r="AH388" s="6">
        <v>0</v>
      </c>
      <c r="AI388" s="6">
        <v>0</v>
      </c>
      <c r="AJ388" s="88">
        <v>0</v>
      </c>
      <c r="AK388" s="10"/>
      <c r="AL388" s="6">
        <v>452</v>
      </c>
      <c r="AM388" s="6">
        <v>565</v>
      </c>
      <c r="AN388" s="6">
        <v>886</v>
      </c>
      <c r="AO388" s="6"/>
      <c r="AP388" s="6"/>
      <c r="AQ388" s="6"/>
      <c r="AR388" s="6">
        <v>62</v>
      </c>
      <c r="AS388" s="6">
        <v>0</v>
      </c>
      <c r="AT388" s="6">
        <v>48</v>
      </c>
    </row>
    <row r="389" spans="2:46" x14ac:dyDescent="0.3">
      <c r="B389" s="5">
        <v>42236</v>
      </c>
      <c r="C389" s="6">
        <v>143</v>
      </c>
      <c r="D389" s="6">
        <v>33</v>
      </c>
      <c r="E389" s="6">
        <v>32</v>
      </c>
      <c r="F389" s="6">
        <v>7</v>
      </c>
      <c r="G389" s="17">
        <v>0.21212121212121213</v>
      </c>
      <c r="H389" s="20">
        <v>2.7897025813692481E-3</v>
      </c>
      <c r="I389" s="22">
        <v>0.14705882352941199</v>
      </c>
      <c r="J389" s="8">
        <v>10</v>
      </c>
      <c r="K389" s="6">
        <v>17</v>
      </c>
      <c r="L389" s="6">
        <v>9</v>
      </c>
      <c r="M389" s="6">
        <v>13</v>
      </c>
      <c r="N389" s="88">
        <v>2</v>
      </c>
      <c r="O389" s="10"/>
      <c r="P389" s="6">
        <v>13</v>
      </c>
      <c r="Q389" s="6">
        <v>20</v>
      </c>
      <c r="R389" s="6">
        <v>32</v>
      </c>
      <c r="S389" s="6"/>
      <c r="T389" s="6"/>
      <c r="U389" s="6"/>
      <c r="V389" s="6">
        <v>1</v>
      </c>
      <c r="W389" s="6">
        <v>6</v>
      </c>
      <c r="X389" s="6">
        <v>0</v>
      </c>
      <c r="Y389" s="6">
        <v>1213</v>
      </c>
      <c r="Z389" s="6">
        <v>880</v>
      </c>
      <c r="AA389" s="6">
        <v>844</v>
      </c>
      <c r="AB389" s="6">
        <v>137</v>
      </c>
      <c r="AC389" s="17">
        <v>0.15568181818181817</v>
      </c>
      <c r="AD389" s="20">
        <v>3.5399568602693601E-4</v>
      </c>
      <c r="AE389" s="22">
        <v>0.75</v>
      </c>
      <c r="AF389" s="8">
        <v>0</v>
      </c>
      <c r="AG389" s="6">
        <v>0</v>
      </c>
      <c r="AH389" s="6">
        <v>0</v>
      </c>
      <c r="AI389" s="6">
        <v>0</v>
      </c>
      <c r="AJ389" s="88">
        <v>0</v>
      </c>
      <c r="AK389" s="10"/>
      <c r="AL389" s="6">
        <v>456</v>
      </c>
      <c r="AM389" s="6">
        <v>548</v>
      </c>
      <c r="AN389" s="6">
        <v>847</v>
      </c>
      <c r="AO389" s="6"/>
      <c r="AP389" s="6"/>
      <c r="AQ389" s="6"/>
      <c r="AR389" s="6">
        <v>50</v>
      </c>
      <c r="AS389" s="6">
        <v>0</v>
      </c>
      <c r="AT389" s="6">
        <v>39</v>
      </c>
    </row>
    <row r="390" spans="2:46" x14ac:dyDescent="0.3">
      <c r="B390" s="5">
        <v>42237</v>
      </c>
      <c r="C390" s="6">
        <v>113</v>
      </c>
      <c r="D390" s="6">
        <v>33</v>
      </c>
      <c r="E390" s="6">
        <v>32</v>
      </c>
      <c r="F390" s="6">
        <v>11</v>
      </c>
      <c r="G390" s="17">
        <v>0.33333333333333331</v>
      </c>
      <c r="H390" s="20">
        <v>1.2759539842873177E-3</v>
      </c>
      <c r="I390" s="22">
        <v>0.15151515151515199</v>
      </c>
      <c r="J390" s="8">
        <v>8</v>
      </c>
      <c r="K390" s="6">
        <v>14</v>
      </c>
      <c r="L390" s="6">
        <v>3</v>
      </c>
      <c r="M390" s="6">
        <v>10</v>
      </c>
      <c r="N390" s="88">
        <v>0</v>
      </c>
      <c r="O390" s="10"/>
      <c r="P390" s="6">
        <v>16</v>
      </c>
      <c r="Q390" s="6">
        <v>18</v>
      </c>
      <c r="R390" s="6">
        <v>33</v>
      </c>
      <c r="S390" s="6"/>
      <c r="T390" s="6"/>
      <c r="U390" s="6"/>
      <c r="V390" s="6">
        <v>0</v>
      </c>
      <c r="W390" s="6">
        <v>1</v>
      </c>
      <c r="X390" s="6">
        <v>0</v>
      </c>
      <c r="Y390" s="6">
        <v>1114</v>
      </c>
      <c r="Z390" s="6">
        <v>757</v>
      </c>
      <c r="AA390" s="6">
        <v>743</v>
      </c>
      <c r="AB390" s="6">
        <v>99</v>
      </c>
      <c r="AC390" s="17">
        <v>0.13077939233817701</v>
      </c>
      <c r="AD390" s="20">
        <v>3.5378137384412157E-4</v>
      </c>
      <c r="AE390" s="22">
        <v>0.75165125495376495</v>
      </c>
      <c r="AF390" s="8">
        <v>0</v>
      </c>
      <c r="AG390" s="6">
        <v>0</v>
      </c>
      <c r="AH390" s="6">
        <v>0</v>
      </c>
      <c r="AI390" s="6">
        <v>0</v>
      </c>
      <c r="AJ390" s="88">
        <v>0</v>
      </c>
      <c r="AK390" s="10"/>
      <c r="AL390" s="6">
        <v>378</v>
      </c>
      <c r="AM390" s="6">
        <v>449</v>
      </c>
      <c r="AN390" s="6">
        <v>739</v>
      </c>
      <c r="AO390" s="6"/>
      <c r="AP390" s="6"/>
      <c r="AQ390" s="6"/>
      <c r="AR390" s="6">
        <v>48</v>
      </c>
      <c r="AS390" s="6">
        <v>0</v>
      </c>
      <c r="AT390" s="6">
        <v>27</v>
      </c>
    </row>
    <row r="391" spans="2:46" ht="16.2" thickBot="1" x14ac:dyDescent="0.35">
      <c r="B391" s="32">
        <v>42238</v>
      </c>
      <c r="C391" s="31">
        <v>305</v>
      </c>
      <c r="D391" s="31">
        <v>88</v>
      </c>
      <c r="E391" s="31">
        <v>83</v>
      </c>
      <c r="F391" s="31">
        <v>30</v>
      </c>
      <c r="G391" s="29">
        <v>0.34090909090909088</v>
      </c>
      <c r="H391" s="28">
        <v>1.3058975168350167E-3</v>
      </c>
      <c r="I391" s="25">
        <v>0.28735632183908</v>
      </c>
      <c r="J391" s="35">
        <v>20</v>
      </c>
      <c r="K391" s="31">
        <v>36</v>
      </c>
      <c r="L391" s="31">
        <v>17</v>
      </c>
      <c r="M391" s="31">
        <v>26</v>
      </c>
      <c r="N391" s="89">
        <v>4</v>
      </c>
      <c r="O391" s="34"/>
      <c r="P391" s="31">
        <v>44</v>
      </c>
      <c r="Q391" s="31">
        <v>65</v>
      </c>
      <c r="R391" s="31">
        <v>81</v>
      </c>
      <c r="S391" s="31"/>
      <c r="T391" s="31"/>
      <c r="U391" s="31"/>
      <c r="V391" s="31">
        <v>20</v>
      </c>
      <c r="W391" s="31">
        <v>1</v>
      </c>
      <c r="X391" s="31">
        <v>2</v>
      </c>
      <c r="Y391" s="31">
        <v>1137</v>
      </c>
      <c r="Z391" s="31">
        <v>797</v>
      </c>
      <c r="AA391" s="31">
        <v>780</v>
      </c>
      <c r="AB391" s="31">
        <v>98</v>
      </c>
      <c r="AC391" s="29">
        <v>0.12296110414052698</v>
      </c>
      <c r="AD391" s="28">
        <v>3.7899646823737161E-4</v>
      </c>
      <c r="AE391" s="25">
        <v>0.72145545796737798</v>
      </c>
      <c r="AF391" s="35">
        <v>0</v>
      </c>
      <c r="AG391" s="31">
        <v>0</v>
      </c>
      <c r="AH391" s="31">
        <v>0</v>
      </c>
      <c r="AI391" s="31">
        <v>0</v>
      </c>
      <c r="AJ391" s="89">
        <v>0</v>
      </c>
      <c r="AK391" s="34"/>
      <c r="AL391" s="31">
        <v>419</v>
      </c>
      <c r="AM391" s="31">
        <v>502</v>
      </c>
      <c r="AN391" s="31">
        <v>779</v>
      </c>
      <c r="AO391" s="31"/>
      <c r="AP391" s="31"/>
      <c r="AQ391" s="31"/>
      <c r="AR391" s="31">
        <v>46</v>
      </c>
      <c r="AS391" s="31">
        <v>0</v>
      </c>
      <c r="AT391" s="31">
        <v>38</v>
      </c>
    </row>
    <row r="392" spans="2:46" x14ac:dyDescent="0.3">
      <c r="B392" s="33">
        <v>42239</v>
      </c>
      <c r="C392" s="53">
        <v>142</v>
      </c>
      <c r="D392" s="53">
        <v>42</v>
      </c>
      <c r="E392" s="53">
        <v>42</v>
      </c>
      <c r="F392" s="53">
        <v>11</v>
      </c>
      <c r="G392" s="54">
        <v>0.26190476190476192</v>
      </c>
      <c r="H392" s="67">
        <v>1.5156525573192241E-3</v>
      </c>
      <c r="I392" s="68">
        <v>0.30952380952380998</v>
      </c>
      <c r="J392" s="27">
        <v>13</v>
      </c>
      <c r="K392" s="30">
        <v>15</v>
      </c>
      <c r="L392" s="30">
        <v>10</v>
      </c>
      <c r="M392" s="30">
        <v>10</v>
      </c>
      <c r="N392" s="87">
        <v>3</v>
      </c>
      <c r="O392" s="26"/>
      <c r="P392" s="30">
        <v>23</v>
      </c>
      <c r="Q392" s="53">
        <v>34</v>
      </c>
      <c r="R392" s="30">
        <v>43</v>
      </c>
      <c r="S392" s="30"/>
      <c r="T392" s="30"/>
      <c r="U392" s="30"/>
      <c r="V392" s="30">
        <v>7</v>
      </c>
      <c r="W392" s="30">
        <v>2</v>
      </c>
      <c r="X392" s="30">
        <v>1</v>
      </c>
      <c r="Y392" s="53">
        <v>1168</v>
      </c>
      <c r="Z392" s="53">
        <v>838</v>
      </c>
      <c r="AA392" s="53">
        <v>815</v>
      </c>
      <c r="AB392" s="53">
        <v>115</v>
      </c>
      <c r="AC392" s="54">
        <v>0.13723150357995226</v>
      </c>
      <c r="AD392" s="67">
        <v>3.0854989834703438E-4</v>
      </c>
      <c r="AE392" s="68">
        <v>0.77923627684964203</v>
      </c>
      <c r="AF392" s="27">
        <v>0</v>
      </c>
      <c r="AG392" s="30">
        <v>0</v>
      </c>
      <c r="AH392" s="30">
        <v>0</v>
      </c>
      <c r="AI392" s="30">
        <v>0</v>
      </c>
      <c r="AJ392" s="87">
        <v>0</v>
      </c>
      <c r="AK392" s="26"/>
      <c r="AL392" s="30">
        <v>463</v>
      </c>
      <c r="AM392" s="53">
        <v>546</v>
      </c>
      <c r="AN392" s="30">
        <v>819</v>
      </c>
      <c r="AO392" s="30"/>
      <c r="AP392" s="30"/>
      <c r="AQ392" s="30"/>
      <c r="AR392" s="30">
        <v>45</v>
      </c>
      <c r="AS392" s="30">
        <v>0</v>
      </c>
      <c r="AT392" s="30">
        <v>34</v>
      </c>
    </row>
    <row r="393" spans="2:46" x14ac:dyDescent="0.3">
      <c r="B393" s="5">
        <v>42240</v>
      </c>
      <c r="C393" s="6">
        <v>162</v>
      </c>
      <c r="D393" s="6">
        <v>44</v>
      </c>
      <c r="E393" s="6">
        <v>44</v>
      </c>
      <c r="F393" s="6">
        <v>12</v>
      </c>
      <c r="G393" s="17">
        <v>0.27272727272727271</v>
      </c>
      <c r="H393" s="20">
        <v>1.8613215488215487E-3</v>
      </c>
      <c r="I393" s="22">
        <v>9.0909090909090898E-2</v>
      </c>
      <c r="J393" s="8">
        <v>13</v>
      </c>
      <c r="K393" s="6">
        <v>15</v>
      </c>
      <c r="L393" s="6">
        <v>21</v>
      </c>
      <c r="M393" s="6">
        <v>17</v>
      </c>
      <c r="N393" s="88">
        <v>1</v>
      </c>
      <c r="O393" s="10"/>
      <c r="P393" s="6">
        <v>19</v>
      </c>
      <c r="Q393" s="6">
        <v>24</v>
      </c>
      <c r="R393" s="6">
        <v>44</v>
      </c>
      <c r="S393" s="6"/>
      <c r="T393" s="6"/>
      <c r="U393" s="6"/>
      <c r="V393" s="6">
        <v>0</v>
      </c>
      <c r="W393" s="6">
        <v>2</v>
      </c>
      <c r="X393" s="6">
        <v>3</v>
      </c>
      <c r="Y393" s="6">
        <v>1253</v>
      </c>
      <c r="Z393" s="6">
        <v>888</v>
      </c>
      <c r="AA393" s="6">
        <v>863</v>
      </c>
      <c r="AB393" s="6">
        <v>99</v>
      </c>
      <c r="AC393" s="17">
        <v>0.11148648648648649</v>
      </c>
      <c r="AD393" s="20">
        <v>3.0728645311978647E-4</v>
      </c>
      <c r="AE393" s="22">
        <v>0.76126126126126104</v>
      </c>
      <c r="AF393" s="8">
        <v>0</v>
      </c>
      <c r="AG393" s="6">
        <v>0</v>
      </c>
      <c r="AH393" s="6">
        <v>0</v>
      </c>
      <c r="AI393" s="6">
        <v>0</v>
      </c>
      <c r="AJ393" s="88">
        <v>0</v>
      </c>
      <c r="AK393" s="10"/>
      <c r="AL393" s="6">
        <v>416</v>
      </c>
      <c r="AM393" s="6">
        <v>498</v>
      </c>
      <c r="AN393" s="6">
        <v>864</v>
      </c>
      <c r="AO393" s="6"/>
      <c r="AP393" s="6"/>
      <c r="AQ393" s="6"/>
      <c r="AR393" s="6">
        <v>47</v>
      </c>
      <c r="AS393" s="6">
        <v>0</v>
      </c>
      <c r="AT393" s="6">
        <v>34</v>
      </c>
    </row>
    <row r="394" spans="2:46" x14ac:dyDescent="0.3">
      <c r="B394" s="5">
        <v>42241</v>
      </c>
      <c r="C394" s="6">
        <v>137</v>
      </c>
      <c r="D394" s="6">
        <v>45</v>
      </c>
      <c r="E394" s="6">
        <v>41</v>
      </c>
      <c r="F394" s="6">
        <v>15</v>
      </c>
      <c r="G394" s="17">
        <v>0.33333333333333331</v>
      </c>
      <c r="H394" s="20">
        <v>2.2152777777777778E-3</v>
      </c>
      <c r="I394" s="22">
        <v>0.28888888888888897</v>
      </c>
      <c r="J394" s="8">
        <v>6</v>
      </c>
      <c r="K394" s="6">
        <v>16</v>
      </c>
      <c r="L394" s="6">
        <v>10</v>
      </c>
      <c r="M394" s="6">
        <v>7</v>
      </c>
      <c r="N394" s="88">
        <v>0</v>
      </c>
      <c r="O394" s="10"/>
      <c r="P394" s="6">
        <v>24</v>
      </c>
      <c r="Q394" s="6">
        <v>28</v>
      </c>
      <c r="R394" s="6">
        <v>40</v>
      </c>
      <c r="S394" s="6"/>
      <c r="T394" s="6"/>
      <c r="U394" s="6"/>
      <c r="V394" s="6">
        <v>0</v>
      </c>
      <c r="W394" s="6">
        <v>3</v>
      </c>
      <c r="X394" s="6">
        <v>2</v>
      </c>
      <c r="Y394" s="6">
        <v>1204</v>
      </c>
      <c r="Z394" s="6">
        <v>862</v>
      </c>
      <c r="AA394" s="6">
        <v>844</v>
      </c>
      <c r="AB394" s="6">
        <v>84</v>
      </c>
      <c r="AC394" s="17">
        <v>9.7447795823665889E-2</v>
      </c>
      <c r="AD394" s="20">
        <v>3.120837629973361E-4</v>
      </c>
      <c r="AE394" s="22">
        <v>0.74825986078886297</v>
      </c>
      <c r="AF394" s="8">
        <v>0</v>
      </c>
      <c r="AG394" s="6">
        <v>0</v>
      </c>
      <c r="AH394" s="6">
        <v>0</v>
      </c>
      <c r="AI394" s="6">
        <v>0</v>
      </c>
      <c r="AJ394" s="88">
        <v>0</v>
      </c>
      <c r="AK394" s="10"/>
      <c r="AL394" s="6">
        <v>430</v>
      </c>
      <c r="AM394" s="6">
        <v>494</v>
      </c>
      <c r="AN394" s="6">
        <v>845</v>
      </c>
      <c r="AO394" s="6"/>
      <c r="AP394" s="6"/>
      <c r="AQ394" s="6"/>
      <c r="AR394" s="6">
        <v>32</v>
      </c>
      <c r="AS394" s="6">
        <v>0</v>
      </c>
      <c r="AT394" s="6">
        <v>31</v>
      </c>
    </row>
    <row r="395" spans="2:46" x14ac:dyDescent="0.3">
      <c r="B395" s="5">
        <v>42242</v>
      </c>
      <c r="C395" s="6">
        <v>138</v>
      </c>
      <c r="D395" s="6">
        <v>38</v>
      </c>
      <c r="E395" s="6">
        <v>35</v>
      </c>
      <c r="F395" s="6">
        <v>10</v>
      </c>
      <c r="G395" s="17">
        <v>0.26315789473684209</v>
      </c>
      <c r="H395" s="20">
        <v>3.0272295321637425E-3</v>
      </c>
      <c r="I395" s="22">
        <v>0.105263157894737</v>
      </c>
      <c r="J395" s="8">
        <v>8</v>
      </c>
      <c r="K395" s="6">
        <v>13</v>
      </c>
      <c r="L395" s="6">
        <v>12</v>
      </c>
      <c r="M395" s="6">
        <v>9</v>
      </c>
      <c r="N395" s="88">
        <v>1</v>
      </c>
      <c r="O395" s="10"/>
      <c r="P395" s="6">
        <v>10</v>
      </c>
      <c r="Q395" s="6">
        <v>20</v>
      </c>
      <c r="R395" s="6">
        <v>36</v>
      </c>
      <c r="S395" s="6"/>
      <c r="T395" s="6"/>
      <c r="U395" s="6"/>
      <c r="V395" s="6">
        <v>1</v>
      </c>
      <c r="W395" s="6">
        <v>6</v>
      </c>
      <c r="X395" s="6">
        <v>2</v>
      </c>
      <c r="Y395" s="6">
        <v>1108</v>
      </c>
      <c r="Z395" s="6">
        <v>786</v>
      </c>
      <c r="AA395" s="6">
        <v>773</v>
      </c>
      <c r="AB395" s="6">
        <v>70</v>
      </c>
      <c r="AC395" s="17">
        <v>8.9058524173027995E-2</v>
      </c>
      <c r="AD395" s="20">
        <v>3.6888311657713691E-4</v>
      </c>
      <c r="AE395" s="22">
        <v>0.75445292620865101</v>
      </c>
      <c r="AF395" s="8">
        <v>0</v>
      </c>
      <c r="AG395" s="6">
        <v>0</v>
      </c>
      <c r="AH395" s="6">
        <v>0</v>
      </c>
      <c r="AI395" s="6">
        <v>0</v>
      </c>
      <c r="AJ395" s="88">
        <v>0</v>
      </c>
      <c r="AK395" s="10"/>
      <c r="AL395" s="6">
        <v>400</v>
      </c>
      <c r="AM395" s="6">
        <v>474</v>
      </c>
      <c r="AN395" s="6">
        <v>780</v>
      </c>
      <c r="AO395" s="6"/>
      <c r="AP395" s="6"/>
      <c r="AQ395" s="6"/>
      <c r="AR395" s="6">
        <v>44</v>
      </c>
      <c r="AS395" s="6">
        <v>0</v>
      </c>
      <c r="AT395" s="6">
        <v>23</v>
      </c>
    </row>
    <row r="396" spans="2:46" x14ac:dyDescent="0.3">
      <c r="B396" s="5">
        <v>42243</v>
      </c>
      <c r="C396" s="6">
        <v>228</v>
      </c>
      <c r="D396" s="6">
        <v>64</v>
      </c>
      <c r="E396" s="6">
        <v>56</v>
      </c>
      <c r="F396" s="6">
        <v>23</v>
      </c>
      <c r="G396" s="17">
        <v>0.359375</v>
      </c>
      <c r="H396" s="20">
        <v>1.652560763888889E-3</v>
      </c>
      <c r="I396" s="22">
        <v>0.28125</v>
      </c>
      <c r="J396" s="8">
        <v>15</v>
      </c>
      <c r="K396" s="6">
        <v>20</v>
      </c>
      <c r="L396" s="6">
        <v>28</v>
      </c>
      <c r="M396" s="6">
        <v>20</v>
      </c>
      <c r="N396" s="88">
        <v>4</v>
      </c>
      <c r="O396" s="10"/>
      <c r="P396" s="6">
        <v>34</v>
      </c>
      <c r="Q396" s="6">
        <v>43</v>
      </c>
      <c r="R396" s="6">
        <v>59</v>
      </c>
      <c r="S396" s="6"/>
      <c r="T396" s="6"/>
      <c r="U396" s="6"/>
      <c r="V396" s="6">
        <v>3</v>
      </c>
      <c r="W396" s="6">
        <v>3</v>
      </c>
      <c r="X396" s="6">
        <v>0</v>
      </c>
      <c r="Y396" s="6">
        <v>1190</v>
      </c>
      <c r="Z396" s="6">
        <v>865</v>
      </c>
      <c r="AA396" s="6">
        <v>850</v>
      </c>
      <c r="AB396" s="6">
        <v>102</v>
      </c>
      <c r="AC396" s="17">
        <v>0.11791907514450867</v>
      </c>
      <c r="AD396" s="20">
        <v>2.8513701562834511E-4</v>
      </c>
      <c r="AE396" s="22">
        <v>0.76878612716762995</v>
      </c>
      <c r="AF396" s="8">
        <v>0</v>
      </c>
      <c r="AG396" s="6">
        <v>0</v>
      </c>
      <c r="AH396" s="6">
        <v>0</v>
      </c>
      <c r="AI396" s="6">
        <v>0</v>
      </c>
      <c r="AJ396" s="88">
        <v>0</v>
      </c>
      <c r="AK396" s="10"/>
      <c r="AL396" s="6">
        <v>439</v>
      </c>
      <c r="AM396" s="6">
        <v>510</v>
      </c>
      <c r="AN396" s="6">
        <v>852</v>
      </c>
      <c r="AO396" s="6"/>
      <c r="AP396" s="6"/>
      <c r="AQ396" s="6"/>
      <c r="AR396" s="6">
        <v>39</v>
      </c>
      <c r="AS396" s="6">
        <v>0</v>
      </c>
      <c r="AT396" s="6">
        <v>30</v>
      </c>
    </row>
    <row r="397" spans="2:46" x14ac:dyDescent="0.3">
      <c r="B397" s="5">
        <v>42244</v>
      </c>
      <c r="C397" s="6">
        <v>123</v>
      </c>
      <c r="D397" s="6">
        <v>37</v>
      </c>
      <c r="E397" s="6">
        <v>37</v>
      </c>
      <c r="F397" s="6">
        <v>10</v>
      </c>
      <c r="G397" s="17">
        <v>0.27027027027027029</v>
      </c>
      <c r="H397" s="20">
        <v>2.2284784784784785E-3</v>
      </c>
      <c r="I397" s="22">
        <v>0.162162162162162</v>
      </c>
      <c r="J397" s="8">
        <v>12</v>
      </c>
      <c r="K397" s="6">
        <v>10</v>
      </c>
      <c r="L397" s="6">
        <v>11</v>
      </c>
      <c r="M397" s="6">
        <v>16</v>
      </c>
      <c r="N397" s="88">
        <v>1</v>
      </c>
      <c r="O397" s="10"/>
      <c r="P397" s="6">
        <v>14</v>
      </c>
      <c r="Q397" s="6">
        <v>17</v>
      </c>
      <c r="R397" s="6">
        <v>37</v>
      </c>
      <c r="S397" s="6"/>
      <c r="T397" s="6"/>
      <c r="U397" s="6"/>
      <c r="V397" s="6">
        <v>1</v>
      </c>
      <c r="W397" s="6">
        <v>2</v>
      </c>
      <c r="X397" s="6">
        <v>0</v>
      </c>
      <c r="Y397" s="6">
        <v>1139</v>
      </c>
      <c r="Z397" s="6">
        <v>791</v>
      </c>
      <c r="AA397" s="6">
        <v>772</v>
      </c>
      <c r="AB397" s="6">
        <v>91</v>
      </c>
      <c r="AC397" s="17">
        <v>0.11504424778761062</v>
      </c>
      <c r="AD397" s="20">
        <v>3.0950039799597324E-4</v>
      </c>
      <c r="AE397" s="22">
        <v>0.75600505689001296</v>
      </c>
      <c r="AF397" s="8">
        <v>0</v>
      </c>
      <c r="AG397" s="6">
        <v>0</v>
      </c>
      <c r="AH397" s="6">
        <v>0</v>
      </c>
      <c r="AI397" s="6">
        <v>0</v>
      </c>
      <c r="AJ397" s="88">
        <v>0</v>
      </c>
      <c r="AK397" s="10"/>
      <c r="AL397" s="6">
        <v>384</v>
      </c>
      <c r="AM397" s="6">
        <v>460</v>
      </c>
      <c r="AN397" s="6">
        <v>776</v>
      </c>
      <c r="AO397" s="6"/>
      <c r="AP397" s="6"/>
      <c r="AQ397" s="6"/>
      <c r="AR397" s="6">
        <v>45</v>
      </c>
      <c r="AS397" s="6">
        <v>0</v>
      </c>
      <c r="AT397" s="6">
        <v>27</v>
      </c>
    </row>
    <row r="398" spans="2:46" ht="16.2" thickBot="1" x14ac:dyDescent="0.35">
      <c r="B398" s="32">
        <v>42245</v>
      </c>
      <c r="C398" s="31">
        <v>72</v>
      </c>
      <c r="D398" s="31">
        <v>18</v>
      </c>
      <c r="E398" s="31">
        <v>16</v>
      </c>
      <c r="F398" s="31">
        <v>10</v>
      </c>
      <c r="G398" s="29">
        <v>0.55555555555555558</v>
      </c>
      <c r="H398" s="28">
        <v>2.1592078189300412E-3</v>
      </c>
      <c r="I398" s="25">
        <v>0.22222222222222199</v>
      </c>
      <c r="J398" s="35">
        <v>4</v>
      </c>
      <c r="K398" s="31">
        <v>9</v>
      </c>
      <c r="L398" s="31">
        <v>3</v>
      </c>
      <c r="M398" s="31">
        <v>5</v>
      </c>
      <c r="N398" s="89">
        <v>1</v>
      </c>
      <c r="O398" s="34"/>
      <c r="P398" s="31">
        <v>5</v>
      </c>
      <c r="Q398" s="31">
        <v>11</v>
      </c>
      <c r="R398" s="31">
        <v>16</v>
      </c>
      <c r="S398" s="31"/>
      <c r="T398" s="31"/>
      <c r="U398" s="31"/>
      <c r="V398" s="31">
        <v>0</v>
      </c>
      <c r="W398" s="31">
        <v>5</v>
      </c>
      <c r="X398" s="31">
        <v>1</v>
      </c>
      <c r="Y398" s="31">
        <v>901</v>
      </c>
      <c r="Z398" s="31">
        <v>650</v>
      </c>
      <c r="AA398" s="31">
        <v>635</v>
      </c>
      <c r="AB398" s="31">
        <v>82</v>
      </c>
      <c r="AC398" s="29">
        <v>0.12615384615384614</v>
      </c>
      <c r="AD398" s="28">
        <v>2.8377849002849E-4</v>
      </c>
      <c r="AE398" s="25">
        <v>0.79506933744221897</v>
      </c>
      <c r="AF398" s="35">
        <v>0</v>
      </c>
      <c r="AG398" s="31">
        <v>0</v>
      </c>
      <c r="AH398" s="31">
        <v>0</v>
      </c>
      <c r="AI398" s="31">
        <v>0</v>
      </c>
      <c r="AJ398" s="89">
        <v>0</v>
      </c>
      <c r="AK398" s="34"/>
      <c r="AL398" s="31">
        <v>345</v>
      </c>
      <c r="AM398" s="31">
        <v>418</v>
      </c>
      <c r="AN398" s="31">
        <v>640</v>
      </c>
      <c r="AO398" s="31"/>
      <c r="AP398" s="31"/>
      <c r="AQ398" s="31"/>
      <c r="AR398" s="31">
        <v>46</v>
      </c>
      <c r="AS398" s="31">
        <v>0</v>
      </c>
      <c r="AT398" s="31">
        <v>22</v>
      </c>
    </row>
    <row r="399" spans="2:46" x14ac:dyDescent="0.3">
      <c r="B399" s="33">
        <v>42246</v>
      </c>
      <c r="C399" s="53">
        <v>87</v>
      </c>
      <c r="D399" s="53">
        <v>23</v>
      </c>
      <c r="E399" s="53">
        <v>23</v>
      </c>
      <c r="F399" s="53">
        <v>6</v>
      </c>
      <c r="G399" s="54">
        <v>0.2608695652173913</v>
      </c>
      <c r="H399" s="67">
        <v>1.0748792270531401E-3</v>
      </c>
      <c r="I399" s="68">
        <v>0.217391304347826</v>
      </c>
      <c r="J399" s="27">
        <v>4</v>
      </c>
      <c r="K399" s="30">
        <v>11</v>
      </c>
      <c r="L399" s="30">
        <v>6</v>
      </c>
      <c r="M399" s="30">
        <v>8</v>
      </c>
      <c r="N399" s="87">
        <v>1</v>
      </c>
      <c r="O399" s="26"/>
      <c r="P399" s="30">
        <v>13</v>
      </c>
      <c r="Q399" s="53">
        <v>15</v>
      </c>
      <c r="R399" s="30">
        <v>23</v>
      </c>
      <c r="S399" s="30"/>
      <c r="T399" s="30"/>
      <c r="U399" s="30"/>
      <c r="V399" s="30">
        <v>0</v>
      </c>
      <c r="W399" s="30">
        <v>2</v>
      </c>
      <c r="X399" s="30">
        <v>0</v>
      </c>
      <c r="Y399" s="53">
        <v>1071</v>
      </c>
      <c r="Z399" s="53">
        <v>713</v>
      </c>
      <c r="AA399" s="53">
        <v>705</v>
      </c>
      <c r="AB399" s="53">
        <v>96</v>
      </c>
      <c r="AC399" s="54">
        <v>0.13464235624123422</v>
      </c>
      <c r="AD399" s="67">
        <v>4.5569061347462469E-4</v>
      </c>
      <c r="AE399" s="68">
        <v>0.74754558204768595</v>
      </c>
      <c r="AF399" s="27">
        <v>0</v>
      </c>
      <c r="AG399" s="30">
        <v>0</v>
      </c>
      <c r="AH399" s="30">
        <v>0</v>
      </c>
      <c r="AI399" s="30">
        <v>0</v>
      </c>
      <c r="AJ399" s="87">
        <v>0</v>
      </c>
      <c r="AK399" s="26"/>
      <c r="AL399" s="30">
        <v>359</v>
      </c>
      <c r="AM399" s="53">
        <v>421</v>
      </c>
      <c r="AN399" s="30">
        <v>706</v>
      </c>
      <c r="AO399" s="30"/>
      <c r="AP399" s="30"/>
      <c r="AQ399" s="30"/>
      <c r="AR399" s="30">
        <v>34</v>
      </c>
      <c r="AS399" s="30">
        <v>0</v>
      </c>
      <c r="AT399" s="30">
        <v>27</v>
      </c>
    </row>
    <row r="400" spans="2:46" x14ac:dyDescent="0.3">
      <c r="B400" s="5">
        <v>42247</v>
      </c>
      <c r="C400" s="6">
        <v>121</v>
      </c>
      <c r="D400" s="6">
        <v>35</v>
      </c>
      <c r="E400" s="6">
        <v>34</v>
      </c>
      <c r="F400" s="6">
        <v>9</v>
      </c>
      <c r="G400" s="17">
        <v>0.25714285714285712</v>
      </c>
      <c r="H400" s="20">
        <v>1.2671957671957672E-3</v>
      </c>
      <c r="I400" s="22">
        <v>0.2</v>
      </c>
      <c r="J400" s="8">
        <v>9</v>
      </c>
      <c r="K400" s="6">
        <v>14</v>
      </c>
      <c r="L400" s="6">
        <v>9</v>
      </c>
      <c r="M400" s="6">
        <v>9</v>
      </c>
      <c r="N400" s="88">
        <v>2</v>
      </c>
      <c r="O400" s="10"/>
      <c r="P400" s="6">
        <v>17</v>
      </c>
      <c r="Q400" s="6">
        <v>21</v>
      </c>
      <c r="R400" s="6">
        <v>32</v>
      </c>
      <c r="S400" s="6"/>
      <c r="T400" s="6"/>
      <c r="U400" s="6"/>
      <c r="V400" s="6">
        <v>0</v>
      </c>
      <c r="W400" s="6">
        <v>3</v>
      </c>
      <c r="X400" s="6">
        <v>3</v>
      </c>
      <c r="Y400" s="6">
        <v>1222</v>
      </c>
      <c r="Z400" s="6">
        <v>866</v>
      </c>
      <c r="AA400" s="6">
        <v>845</v>
      </c>
      <c r="AB400" s="6">
        <v>102</v>
      </c>
      <c r="AC400" s="17">
        <v>0.11778290993071594</v>
      </c>
      <c r="AD400" s="20">
        <v>3.8659545804464973E-4</v>
      </c>
      <c r="AE400" s="22">
        <v>0.76674364896073899</v>
      </c>
      <c r="AF400" s="8">
        <v>0</v>
      </c>
      <c r="AG400" s="6">
        <v>0</v>
      </c>
      <c r="AH400" s="6">
        <v>0</v>
      </c>
      <c r="AI400" s="6">
        <v>0</v>
      </c>
      <c r="AJ400" s="88">
        <v>0</v>
      </c>
      <c r="AK400" s="10"/>
      <c r="AL400" s="6">
        <v>421</v>
      </c>
      <c r="AM400" s="6">
        <v>504</v>
      </c>
      <c r="AN400" s="6">
        <v>847</v>
      </c>
      <c r="AO400" s="6"/>
      <c r="AP400" s="6"/>
      <c r="AQ400" s="6"/>
      <c r="AR400" s="6">
        <v>46</v>
      </c>
      <c r="AS400" s="6">
        <v>0</v>
      </c>
      <c r="AT400" s="6">
        <v>35</v>
      </c>
    </row>
    <row r="401" spans="2:46" x14ac:dyDescent="0.3">
      <c r="B401" s="5">
        <v>42248</v>
      </c>
      <c r="C401" s="6">
        <v>0</v>
      </c>
      <c r="D401" s="6">
        <v>0</v>
      </c>
      <c r="E401" s="6">
        <v>0</v>
      </c>
      <c r="F401" s="6">
        <v>0</v>
      </c>
      <c r="G401" s="17">
        <v>0</v>
      </c>
      <c r="H401" s="20">
        <v>0</v>
      </c>
      <c r="I401" s="22">
        <v>0</v>
      </c>
      <c r="J401" s="8">
        <v>4</v>
      </c>
      <c r="K401" s="6">
        <v>8</v>
      </c>
      <c r="L401" s="6">
        <v>2</v>
      </c>
      <c r="M401" s="6">
        <v>6</v>
      </c>
      <c r="N401" s="88">
        <v>0</v>
      </c>
      <c r="O401" s="10"/>
      <c r="P401" s="6">
        <v>22</v>
      </c>
      <c r="Q401" s="6">
        <v>28</v>
      </c>
      <c r="R401" s="6">
        <v>34</v>
      </c>
      <c r="S401" s="6"/>
      <c r="T401" s="6"/>
      <c r="U401" s="6"/>
      <c r="V401" s="6">
        <v>0</v>
      </c>
      <c r="W401" s="6">
        <v>4</v>
      </c>
      <c r="X401" s="6">
        <v>1</v>
      </c>
      <c r="Y401" s="6">
        <v>1476</v>
      </c>
      <c r="Z401" s="6">
        <v>1068</v>
      </c>
      <c r="AA401" s="6">
        <v>1044</v>
      </c>
      <c r="AB401" s="6">
        <v>122</v>
      </c>
      <c r="AC401" s="17">
        <v>0.11423220973782772</v>
      </c>
      <c r="AD401" s="20">
        <v>3.8336411083368015E-4</v>
      </c>
      <c r="AE401" s="22">
        <v>0.76404494381999999</v>
      </c>
      <c r="AF401" s="8">
        <v>0</v>
      </c>
      <c r="AG401" s="6">
        <v>0</v>
      </c>
      <c r="AH401" s="6">
        <v>0</v>
      </c>
      <c r="AI401" s="6">
        <v>0</v>
      </c>
      <c r="AJ401" s="88">
        <v>0</v>
      </c>
      <c r="AK401" s="10"/>
      <c r="AL401" s="6">
        <v>85</v>
      </c>
      <c r="AM401" s="6">
        <v>-96</v>
      </c>
      <c r="AN401" s="6">
        <v>154</v>
      </c>
      <c r="AO401" s="6"/>
      <c r="AP401" s="6"/>
      <c r="AQ401" s="6"/>
      <c r="AR401" s="6">
        <v>5</v>
      </c>
      <c r="AS401" s="6">
        <v>0</v>
      </c>
      <c r="AT401" s="6">
        <v>8</v>
      </c>
    </row>
    <row r="402" spans="2:46" x14ac:dyDescent="0.3">
      <c r="B402" s="5">
        <v>42249</v>
      </c>
      <c r="C402" s="6">
        <v>0</v>
      </c>
      <c r="D402" s="6">
        <v>0</v>
      </c>
      <c r="E402" s="6">
        <v>0</v>
      </c>
      <c r="F402" s="6">
        <v>0</v>
      </c>
      <c r="G402" s="17">
        <v>0</v>
      </c>
      <c r="H402" s="20">
        <v>0</v>
      </c>
      <c r="I402" s="22">
        <v>0</v>
      </c>
      <c r="J402" s="8">
        <v>5</v>
      </c>
      <c r="K402" s="6">
        <v>11</v>
      </c>
      <c r="L402" s="6">
        <v>6</v>
      </c>
      <c r="M402" s="6">
        <v>6</v>
      </c>
      <c r="N402" s="88">
        <v>2</v>
      </c>
      <c r="O402" s="10"/>
      <c r="P402" s="6">
        <v>7</v>
      </c>
      <c r="Q402" s="6">
        <v>7</v>
      </c>
      <c r="R402" s="6">
        <v>11</v>
      </c>
      <c r="S402" s="6"/>
      <c r="T402" s="6"/>
      <c r="U402" s="6"/>
      <c r="V402" s="6">
        <v>0</v>
      </c>
      <c r="W402" s="6">
        <v>1</v>
      </c>
      <c r="X402" s="6">
        <v>0</v>
      </c>
      <c r="Y402" s="6">
        <v>1178</v>
      </c>
      <c r="Z402" s="6">
        <v>826</v>
      </c>
      <c r="AA402" s="6">
        <v>808</v>
      </c>
      <c r="AB402" s="6">
        <v>94</v>
      </c>
      <c r="AC402" s="17">
        <v>0.11380145278450363</v>
      </c>
      <c r="AD402" s="20">
        <v>3.5131378351717336E-4</v>
      </c>
      <c r="AE402" s="22">
        <v>0.753939393939</v>
      </c>
      <c r="AF402" s="8">
        <v>0</v>
      </c>
      <c r="AG402" s="6">
        <v>0</v>
      </c>
      <c r="AH402" s="6">
        <v>0</v>
      </c>
      <c r="AI402" s="6">
        <v>0</v>
      </c>
      <c r="AJ402" s="88">
        <v>0</v>
      </c>
      <c r="AK402" s="10"/>
      <c r="AL402" s="6">
        <v>54</v>
      </c>
      <c r="AM402" s="6">
        <v>-67</v>
      </c>
      <c r="AN402" s="6">
        <v>106</v>
      </c>
      <c r="AO402" s="6"/>
      <c r="AP402" s="6"/>
      <c r="AQ402" s="6"/>
      <c r="AR402" s="6">
        <v>3</v>
      </c>
      <c r="AS402" s="6">
        <v>0</v>
      </c>
      <c r="AT402" s="6">
        <v>10</v>
      </c>
    </row>
    <row r="403" spans="2:46" x14ac:dyDescent="0.3">
      <c r="B403" s="5">
        <v>42250</v>
      </c>
      <c r="C403" s="6">
        <v>0</v>
      </c>
      <c r="D403" s="6">
        <v>0</v>
      </c>
      <c r="E403" s="6">
        <v>0</v>
      </c>
      <c r="F403" s="6">
        <v>0</v>
      </c>
      <c r="G403" s="17">
        <v>0</v>
      </c>
      <c r="H403" s="20">
        <v>0</v>
      </c>
      <c r="I403" s="22">
        <v>0</v>
      </c>
      <c r="J403" s="8">
        <v>5</v>
      </c>
      <c r="K403" s="6">
        <v>6</v>
      </c>
      <c r="L403" s="6">
        <v>6</v>
      </c>
      <c r="M403" s="6">
        <v>4</v>
      </c>
      <c r="N403" s="88">
        <v>1</v>
      </c>
      <c r="O403" s="10"/>
      <c r="P403" s="6">
        <v>11</v>
      </c>
      <c r="Q403" s="6">
        <v>14</v>
      </c>
      <c r="R403" s="6">
        <v>23</v>
      </c>
      <c r="S403" s="6"/>
      <c r="T403" s="6"/>
      <c r="U403" s="6"/>
      <c r="V403" s="6">
        <v>0</v>
      </c>
      <c r="W403" s="6">
        <v>2</v>
      </c>
      <c r="X403" s="6">
        <v>1</v>
      </c>
      <c r="Y403" s="6">
        <v>1372</v>
      </c>
      <c r="Z403" s="6">
        <v>955</v>
      </c>
      <c r="AA403" s="6">
        <v>936</v>
      </c>
      <c r="AB403" s="6">
        <v>115</v>
      </c>
      <c r="AC403" s="17">
        <v>0.12041884816753927</v>
      </c>
      <c r="AD403" s="20">
        <v>3.1509356214853596E-4</v>
      </c>
      <c r="AE403" s="22">
        <v>0.74240837696300011</v>
      </c>
      <c r="AF403" s="8">
        <v>0</v>
      </c>
      <c r="AG403" s="6">
        <v>0</v>
      </c>
      <c r="AH403" s="6">
        <v>0</v>
      </c>
      <c r="AI403" s="6">
        <v>0</v>
      </c>
      <c r="AJ403" s="88">
        <v>0</v>
      </c>
      <c r="AK403" s="10"/>
      <c r="AL403" s="6">
        <v>478</v>
      </c>
      <c r="AM403" s="6">
        <v>521</v>
      </c>
      <c r="AN403" s="6">
        <v>774</v>
      </c>
      <c r="AO403" s="6"/>
      <c r="AP403" s="6"/>
      <c r="AQ403" s="6"/>
      <c r="AR403" s="6">
        <v>6</v>
      </c>
      <c r="AS403" s="6">
        <v>0</v>
      </c>
      <c r="AT403" s="6">
        <v>37</v>
      </c>
    </row>
    <row r="404" spans="2:46" x14ac:dyDescent="0.3">
      <c r="B404" s="5">
        <v>42251</v>
      </c>
      <c r="C404" s="6">
        <v>0</v>
      </c>
      <c r="D404" s="6">
        <v>0</v>
      </c>
      <c r="E404" s="6">
        <v>0</v>
      </c>
      <c r="F404" s="6">
        <v>0</v>
      </c>
      <c r="G404" s="17">
        <v>0</v>
      </c>
      <c r="H404" s="20">
        <v>0</v>
      </c>
      <c r="I404" s="22">
        <v>0</v>
      </c>
      <c r="J404" s="8">
        <v>3</v>
      </c>
      <c r="K404" s="6">
        <v>8</v>
      </c>
      <c r="L404" s="6">
        <v>1</v>
      </c>
      <c r="M404" s="6">
        <v>2</v>
      </c>
      <c r="N404" s="88">
        <v>1</v>
      </c>
      <c r="O404" s="10"/>
      <c r="P404" s="6">
        <v>10</v>
      </c>
      <c r="Q404" s="6">
        <v>14</v>
      </c>
      <c r="R404" s="6">
        <v>29</v>
      </c>
      <c r="S404" s="6"/>
      <c r="T404" s="6"/>
      <c r="U404" s="6"/>
      <c r="V404" s="6">
        <v>0</v>
      </c>
      <c r="W404" s="6">
        <v>3</v>
      </c>
      <c r="X404" s="6">
        <v>0</v>
      </c>
      <c r="Y404" s="6">
        <v>1316</v>
      </c>
      <c r="Z404" s="6">
        <v>922</v>
      </c>
      <c r="AA404" s="6">
        <v>902</v>
      </c>
      <c r="AB404" s="6">
        <v>109</v>
      </c>
      <c r="AC404" s="17">
        <v>0.11822125813449023</v>
      </c>
      <c r="AD404" s="20">
        <v>4.0293343777617101E-4</v>
      </c>
      <c r="AE404" s="22">
        <v>0.75271149674600002</v>
      </c>
      <c r="AF404" s="8">
        <v>0</v>
      </c>
      <c r="AG404" s="6">
        <v>0</v>
      </c>
      <c r="AH404" s="6">
        <v>0</v>
      </c>
      <c r="AI404" s="6">
        <v>0</v>
      </c>
      <c r="AJ404" s="88">
        <v>0</v>
      </c>
      <c r="AK404" s="10"/>
      <c r="AL404" s="6">
        <v>261</v>
      </c>
      <c r="AM404" s="6">
        <v>290</v>
      </c>
      <c r="AN404" s="6">
        <v>437</v>
      </c>
      <c r="AO404" s="6"/>
      <c r="AP404" s="6"/>
      <c r="AQ404" s="6"/>
      <c r="AR404" s="6">
        <v>4</v>
      </c>
      <c r="AS404" s="6">
        <v>0</v>
      </c>
      <c r="AT404" s="6">
        <v>24</v>
      </c>
    </row>
    <row r="405" spans="2:46" ht="16.2" thickBot="1" x14ac:dyDescent="0.35">
      <c r="B405" s="32">
        <v>42252</v>
      </c>
      <c r="C405" s="31">
        <v>0</v>
      </c>
      <c r="D405" s="31">
        <v>0</v>
      </c>
      <c r="E405" s="31">
        <v>0</v>
      </c>
      <c r="F405" s="31">
        <v>0</v>
      </c>
      <c r="G405" s="29">
        <v>0</v>
      </c>
      <c r="H405" s="28">
        <v>0</v>
      </c>
      <c r="I405" s="25">
        <v>0</v>
      </c>
      <c r="J405" s="35">
        <v>7</v>
      </c>
      <c r="K405" s="31">
        <v>10</v>
      </c>
      <c r="L405" s="31">
        <v>5</v>
      </c>
      <c r="M405" s="31">
        <v>8</v>
      </c>
      <c r="N405" s="89">
        <v>1</v>
      </c>
      <c r="O405" s="34"/>
      <c r="P405" s="31">
        <v>18</v>
      </c>
      <c r="Q405" s="31">
        <v>25</v>
      </c>
      <c r="R405" s="31">
        <v>35</v>
      </c>
      <c r="S405" s="31"/>
      <c r="T405" s="31"/>
      <c r="U405" s="31"/>
      <c r="V405" s="31">
        <v>0</v>
      </c>
      <c r="W405" s="31">
        <v>3</v>
      </c>
      <c r="X405" s="31">
        <v>3</v>
      </c>
      <c r="Y405" s="31">
        <v>1240</v>
      </c>
      <c r="Z405" s="31">
        <v>900</v>
      </c>
      <c r="AA405" s="31">
        <v>889</v>
      </c>
      <c r="AB405" s="31">
        <v>111</v>
      </c>
      <c r="AC405" s="29">
        <v>0.12333333333333334</v>
      </c>
      <c r="AD405" s="28">
        <v>3.0623713991769549E-4</v>
      </c>
      <c r="AE405" s="25">
        <v>0.76</v>
      </c>
      <c r="AF405" s="35">
        <v>0</v>
      </c>
      <c r="AG405" s="31">
        <v>0</v>
      </c>
      <c r="AH405" s="31">
        <v>0</v>
      </c>
      <c r="AI405" s="31">
        <v>0</v>
      </c>
      <c r="AJ405" s="89">
        <v>0</v>
      </c>
      <c r="AK405" s="34"/>
      <c r="AL405" s="31">
        <v>251</v>
      </c>
      <c r="AM405" s="31">
        <v>285</v>
      </c>
      <c r="AN405" s="31">
        <v>472</v>
      </c>
      <c r="AO405" s="31"/>
      <c r="AP405" s="31"/>
      <c r="AQ405" s="31"/>
      <c r="AR405" s="31">
        <v>18</v>
      </c>
      <c r="AS405" s="31">
        <v>0</v>
      </c>
      <c r="AT405" s="31">
        <v>17</v>
      </c>
    </row>
    <row r="406" spans="2:46" x14ac:dyDescent="0.3">
      <c r="B406" s="33">
        <v>42253</v>
      </c>
      <c r="C406" s="53">
        <v>0</v>
      </c>
      <c r="D406" s="53">
        <v>0</v>
      </c>
      <c r="E406" s="53">
        <v>0</v>
      </c>
      <c r="F406" s="53">
        <v>0</v>
      </c>
      <c r="G406" s="54">
        <v>0</v>
      </c>
      <c r="H406" s="67">
        <v>0</v>
      </c>
      <c r="I406" s="68">
        <v>0</v>
      </c>
      <c r="J406" s="27">
        <v>10</v>
      </c>
      <c r="K406" s="30">
        <v>12</v>
      </c>
      <c r="L406" s="30">
        <v>7</v>
      </c>
      <c r="M406" s="30">
        <v>7</v>
      </c>
      <c r="N406" s="87">
        <v>1</v>
      </c>
      <c r="O406" s="26"/>
      <c r="P406" s="30">
        <v>19</v>
      </c>
      <c r="Q406" s="53">
        <v>21</v>
      </c>
      <c r="R406" s="30">
        <v>31</v>
      </c>
      <c r="S406" s="30"/>
      <c r="T406" s="30"/>
      <c r="U406" s="30"/>
      <c r="V406" s="30">
        <v>0</v>
      </c>
      <c r="W406" s="30">
        <v>1</v>
      </c>
      <c r="X406" s="30">
        <v>1</v>
      </c>
      <c r="Y406" s="53">
        <v>1226</v>
      </c>
      <c r="Z406" s="53">
        <v>911</v>
      </c>
      <c r="AA406" s="53">
        <v>895</v>
      </c>
      <c r="AB406" s="53">
        <v>86</v>
      </c>
      <c r="AC406" s="54">
        <v>9.4401756311745341E-2</v>
      </c>
      <c r="AD406" s="67">
        <v>3.2046591047688738E-4</v>
      </c>
      <c r="AE406" s="68">
        <v>0.801317233809</v>
      </c>
      <c r="AF406" s="27">
        <v>0</v>
      </c>
      <c r="AG406" s="30">
        <v>0</v>
      </c>
      <c r="AH406" s="30">
        <v>0</v>
      </c>
      <c r="AI406" s="30">
        <v>0</v>
      </c>
      <c r="AJ406" s="87">
        <v>0</v>
      </c>
      <c r="AK406" s="26"/>
      <c r="AL406" s="30">
        <v>194</v>
      </c>
      <c r="AM406" s="53">
        <v>225</v>
      </c>
      <c r="AN406" s="30">
        <v>402</v>
      </c>
      <c r="AO406" s="30"/>
      <c r="AP406" s="30"/>
      <c r="AQ406" s="30"/>
      <c r="AR406" s="30">
        <v>10</v>
      </c>
      <c r="AS406" s="30">
        <v>0</v>
      </c>
      <c r="AT406" s="30">
        <v>19</v>
      </c>
    </row>
    <row r="407" spans="2:46" x14ac:dyDescent="0.3">
      <c r="B407" s="5">
        <v>42254</v>
      </c>
      <c r="C407" s="6">
        <v>0</v>
      </c>
      <c r="D407" s="6">
        <v>0</v>
      </c>
      <c r="E407" s="6">
        <v>0</v>
      </c>
      <c r="F407" s="6">
        <v>0</v>
      </c>
      <c r="G407" s="17">
        <v>0</v>
      </c>
      <c r="H407" s="20">
        <v>0</v>
      </c>
      <c r="I407" s="22">
        <v>0</v>
      </c>
      <c r="J407" s="8">
        <v>8</v>
      </c>
      <c r="K407" s="6">
        <v>14</v>
      </c>
      <c r="L407" s="6">
        <v>4</v>
      </c>
      <c r="M407" s="6">
        <v>10</v>
      </c>
      <c r="N407" s="88">
        <v>2</v>
      </c>
      <c r="O407" s="10"/>
      <c r="P407" s="6">
        <v>17</v>
      </c>
      <c r="Q407" s="6">
        <v>19</v>
      </c>
      <c r="R407" s="6">
        <v>24</v>
      </c>
      <c r="S407" s="6"/>
      <c r="T407" s="6"/>
      <c r="U407" s="6"/>
      <c r="V407" s="6">
        <v>0</v>
      </c>
      <c r="W407" s="6">
        <v>2</v>
      </c>
      <c r="X407" s="6">
        <v>0</v>
      </c>
      <c r="Y407" s="6">
        <v>146</v>
      </c>
      <c r="Z407" s="6">
        <v>136</v>
      </c>
      <c r="AA407" s="6">
        <v>129</v>
      </c>
      <c r="AB407" s="6">
        <v>34</v>
      </c>
      <c r="AC407" s="17">
        <v>0.25</v>
      </c>
      <c r="AD407" s="20">
        <v>2.3863017429193899E-4</v>
      </c>
      <c r="AE407" s="22">
        <v>0.91176470588200009</v>
      </c>
      <c r="AF407" s="8">
        <v>0</v>
      </c>
      <c r="AG407" s="6">
        <v>0</v>
      </c>
      <c r="AH407" s="6">
        <v>0</v>
      </c>
      <c r="AI407" s="6">
        <v>0</v>
      </c>
      <c r="AJ407" s="88">
        <v>0</v>
      </c>
      <c r="AK407" s="10"/>
      <c r="AL407" s="6">
        <v>284</v>
      </c>
      <c r="AM407" s="6">
        <v>329</v>
      </c>
      <c r="AN407" s="6">
        <v>602</v>
      </c>
      <c r="AO407" s="6"/>
      <c r="AP407" s="6"/>
      <c r="AQ407" s="6"/>
      <c r="AR407" s="6">
        <v>19</v>
      </c>
      <c r="AS407" s="6">
        <v>0</v>
      </c>
      <c r="AT407" s="6">
        <v>23</v>
      </c>
    </row>
    <row r="408" spans="2:46" x14ac:dyDescent="0.3">
      <c r="B408" s="5">
        <v>42255</v>
      </c>
      <c r="C408" s="6">
        <v>0</v>
      </c>
      <c r="D408" s="6">
        <v>0</v>
      </c>
      <c r="E408" s="6">
        <v>0</v>
      </c>
      <c r="F408" s="6">
        <v>0</v>
      </c>
      <c r="G408" s="17">
        <v>0</v>
      </c>
      <c r="H408" s="20">
        <v>0</v>
      </c>
      <c r="I408" s="22">
        <v>0</v>
      </c>
      <c r="J408" s="8">
        <v>5</v>
      </c>
      <c r="K408" s="6">
        <v>12</v>
      </c>
      <c r="L408" s="6">
        <v>11</v>
      </c>
      <c r="M408" s="6">
        <v>6</v>
      </c>
      <c r="N408" s="88">
        <v>1</v>
      </c>
      <c r="O408" s="10"/>
      <c r="P408" s="6">
        <v>8</v>
      </c>
      <c r="Q408" s="6">
        <v>10</v>
      </c>
      <c r="R408" s="6">
        <v>17</v>
      </c>
      <c r="S408" s="6"/>
      <c r="T408" s="6"/>
      <c r="U408" s="6"/>
      <c r="V408" s="6">
        <v>1</v>
      </c>
      <c r="W408" s="6">
        <v>1</v>
      </c>
      <c r="X408" s="6">
        <v>1</v>
      </c>
      <c r="Y408" s="6">
        <v>7</v>
      </c>
      <c r="Z408" s="6">
        <v>7</v>
      </c>
      <c r="AA408" s="6">
        <v>7</v>
      </c>
      <c r="AB408" s="6">
        <v>4</v>
      </c>
      <c r="AC408" s="17">
        <v>0.5714285714285714</v>
      </c>
      <c r="AD408" s="20">
        <v>0</v>
      </c>
      <c r="AE408" s="22">
        <v>0.7142857142850001</v>
      </c>
      <c r="AF408" s="8">
        <v>0</v>
      </c>
      <c r="AG408" s="6">
        <v>0</v>
      </c>
      <c r="AH408" s="6">
        <v>0</v>
      </c>
      <c r="AI408" s="6">
        <v>0</v>
      </c>
      <c r="AJ408" s="88">
        <v>0</v>
      </c>
      <c r="AK408" s="10"/>
      <c r="AL408" s="6">
        <v>325</v>
      </c>
      <c r="AM408" s="6">
        <v>367</v>
      </c>
      <c r="AN408" s="6">
        <v>651</v>
      </c>
      <c r="AO408" s="6"/>
      <c r="AP408" s="6"/>
      <c r="AQ408" s="6"/>
      <c r="AR408" s="6">
        <v>13</v>
      </c>
      <c r="AS408" s="6">
        <v>0</v>
      </c>
      <c r="AT408" s="6">
        <v>27</v>
      </c>
    </row>
    <row r="409" spans="2:46" x14ac:dyDescent="0.3">
      <c r="B409" s="5">
        <v>42256</v>
      </c>
      <c r="C409" s="6">
        <v>173</v>
      </c>
      <c r="D409" s="6">
        <v>44</v>
      </c>
      <c r="E409" s="6">
        <v>40</v>
      </c>
      <c r="F409" s="6">
        <v>16</v>
      </c>
      <c r="G409" s="17">
        <v>0.36363636363636365</v>
      </c>
      <c r="H409" s="20">
        <v>2.9127209595959597E-3</v>
      </c>
      <c r="I409" s="22">
        <v>4.5454545454000003E-2</v>
      </c>
      <c r="J409" s="8">
        <v>5</v>
      </c>
      <c r="K409" s="6">
        <v>5</v>
      </c>
      <c r="L409" s="6">
        <v>8</v>
      </c>
      <c r="M409" s="6">
        <v>8</v>
      </c>
      <c r="N409" s="88">
        <v>1</v>
      </c>
      <c r="O409" s="10"/>
      <c r="P409" s="6">
        <v>11</v>
      </c>
      <c r="Q409" s="6">
        <v>11</v>
      </c>
      <c r="R409" s="6">
        <v>19</v>
      </c>
      <c r="S409" s="6"/>
      <c r="T409" s="6"/>
      <c r="U409" s="6"/>
      <c r="V409" s="6">
        <v>0</v>
      </c>
      <c r="W409" s="6">
        <v>0</v>
      </c>
      <c r="X409" s="6">
        <v>0</v>
      </c>
      <c r="Y409" s="6">
        <v>14</v>
      </c>
      <c r="Z409" s="6">
        <v>11</v>
      </c>
      <c r="AA409" s="6">
        <v>11</v>
      </c>
      <c r="AB409" s="6">
        <v>7</v>
      </c>
      <c r="AC409" s="17">
        <v>0.63636363636363635</v>
      </c>
      <c r="AD409" s="20">
        <v>4.3455387205387205E-4</v>
      </c>
      <c r="AE409" s="22">
        <v>0.63636363636299997</v>
      </c>
      <c r="AF409" s="8">
        <v>0</v>
      </c>
      <c r="AG409" s="6">
        <v>0</v>
      </c>
      <c r="AH409" s="6">
        <v>0</v>
      </c>
      <c r="AI409" s="6">
        <v>0</v>
      </c>
      <c r="AJ409" s="88">
        <v>0</v>
      </c>
      <c r="AK409" s="10"/>
      <c r="AL409" s="6">
        <v>234</v>
      </c>
      <c r="AM409" s="6">
        <v>269</v>
      </c>
      <c r="AN409" s="6">
        <v>454</v>
      </c>
      <c r="AO409" s="6"/>
      <c r="AP409" s="6"/>
      <c r="AQ409" s="6"/>
      <c r="AR409" s="6">
        <v>19</v>
      </c>
      <c r="AS409" s="6">
        <v>0</v>
      </c>
      <c r="AT409" s="6">
        <v>15</v>
      </c>
    </row>
    <row r="410" spans="2:46" x14ac:dyDescent="0.3">
      <c r="B410" s="5">
        <v>42257</v>
      </c>
      <c r="C410" s="6">
        <v>143</v>
      </c>
      <c r="D410" s="6">
        <v>37</v>
      </c>
      <c r="E410" s="6">
        <v>36</v>
      </c>
      <c r="F410" s="6">
        <v>11</v>
      </c>
      <c r="G410" s="17">
        <v>0.29729729729729731</v>
      </c>
      <c r="H410" s="20">
        <v>1.9563313313313313E-3</v>
      </c>
      <c r="I410" s="22">
        <v>0.25</v>
      </c>
      <c r="J410" s="8">
        <v>4</v>
      </c>
      <c r="K410" s="6">
        <v>7</v>
      </c>
      <c r="L410" s="6">
        <v>3</v>
      </c>
      <c r="M410" s="6">
        <v>5</v>
      </c>
      <c r="N410" s="88">
        <v>1</v>
      </c>
      <c r="O410" s="10"/>
      <c r="P410" s="6">
        <v>5</v>
      </c>
      <c r="Q410" s="6">
        <v>6</v>
      </c>
      <c r="R410" s="6">
        <v>9</v>
      </c>
      <c r="S410" s="6"/>
      <c r="T410" s="6"/>
      <c r="U410" s="6"/>
      <c r="V410" s="6">
        <v>0</v>
      </c>
      <c r="W410" s="6">
        <v>0</v>
      </c>
      <c r="X410" s="6">
        <v>1</v>
      </c>
      <c r="Y410" s="6">
        <v>7</v>
      </c>
      <c r="Z410" s="6">
        <v>6</v>
      </c>
      <c r="AA410" s="6">
        <v>6</v>
      </c>
      <c r="AB410" s="6">
        <v>4</v>
      </c>
      <c r="AC410" s="17">
        <v>0.66666666666666663</v>
      </c>
      <c r="AD410" s="20">
        <v>1.072530864197531E-3</v>
      </c>
      <c r="AE410" s="22">
        <v>0.33333333333299997</v>
      </c>
      <c r="AF410" s="8">
        <v>0</v>
      </c>
      <c r="AG410" s="6">
        <v>0</v>
      </c>
      <c r="AH410" s="6">
        <v>0</v>
      </c>
      <c r="AI410" s="6">
        <v>0</v>
      </c>
      <c r="AJ410" s="88">
        <v>0</v>
      </c>
      <c r="AK410" s="10"/>
      <c r="AL410" s="6">
        <v>252</v>
      </c>
      <c r="AM410" s="6">
        <v>292</v>
      </c>
      <c r="AN410" s="6">
        <v>547</v>
      </c>
      <c r="AO410" s="6"/>
      <c r="AP410" s="6"/>
      <c r="AQ410" s="6"/>
      <c r="AR410" s="6">
        <v>13</v>
      </c>
      <c r="AS410" s="6">
        <v>0</v>
      </c>
      <c r="AT410" s="6">
        <v>24</v>
      </c>
    </row>
    <row r="411" spans="2:46" x14ac:dyDescent="0.3">
      <c r="B411" s="5">
        <v>42258</v>
      </c>
      <c r="C411" s="6">
        <v>190</v>
      </c>
      <c r="D411" s="6">
        <v>41</v>
      </c>
      <c r="E411" s="6">
        <v>40</v>
      </c>
      <c r="F411" s="6">
        <v>8</v>
      </c>
      <c r="G411" s="17">
        <v>0.1951219512195122</v>
      </c>
      <c r="H411" s="20">
        <v>3.2119467028003611E-3</v>
      </c>
      <c r="I411" s="22">
        <v>0.17073170731699999</v>
      </c>
      <c r="J411" s="8">
        <v>5</v>
      </c>
      <c r="K411" s="6">
        <v>12</v>
      </c>
      <c r="L411" s="6">
        <v>6</v>
      </c>
      <c r="M411" s="6">
        <v>10</v>
      </c>
      <c r="N411" s="88">
        <v>3</v>
      </c>
      <c r="O411" s="10"/>
      <c r="P411" s="6">
        <v>21</v>
      </c>
      <c r="Q411" s="6">
        <v>23</v>
      </c>
      <c r="R411" s="6">
        <v>30</v>
      </c>
      <c r="S411" s="6"/>
      <c r="T411" s="6"/>
      <c r="U411" s="6"/>
      <c r="V411" s="6">
        <v>0</v>
      </c>
      <c r="W411" s="6">
        <v>1</v>
      </c>
      <c r="X411" s="6">
        <v>0</v>
      </c>
      <c r="Y411" s="6">
        <v>9</v>
      </c>
      <c r="Z411" s="6">
        <v>6</v>
      </c>
      <c r="AA411" s="6">
        <v>6</v>
      </c>
      <c r="AB411" s="6">
        <v>3</v>
      </c>
      <c r="AC411" s="17">
        <v>0.5</v>
      </c>
      <c r="AD411" s="20">
        <v>4.070216049382716E-4</v>
      </c>
      <c r="AE411" s="22">
        <v>0.5</v>
      </c>
      <c r="AF411" s="8">
        <v>0</v>
      </c>
      <c r="AG411" s="6">
        <v>0</v>
      </c>
      <c r="AH411" s="6">
        <v>0</v>
      </c>
      <c r="AI411" s="6">
        <v>0</v>
      </c>
      <c r="AJ411" s="88">
        <v>0</v>
      </c>
      <c r="AK411" s="10"/>
      <c r="AL411" s="6">
        <v>216</v>
      </c>
      <c r="AM411" s="6">
        <v>255</v>
      </c>
      <c r="AN411" s="6">
        <v>517</v>
      </c>
      <c r="AO411" s="6"/>
      <c r="AP411" s="6"/>
      <c r="AQ411" s="6"/>
      <c r="AR411" s="6">
        <v>13</v>
      </c>
      <c r="AS411" s="6">
        <v>0</v>
      </c>
      <c r="AT411" s="6">
        <v>25</v>
      </c>
    </row>
    <row r="412" spans="2:46" ht="16.2" thickBot="1" x14ac:dyDescent="0.35">
      <c r="B412" s="32">
        <v>42259</v>
      </c>
      <c r="C412" s="31">
        <v>97</v>
      </c>
      <c r="D412" s="31">
        <v>19</v>
      </c>
      <c r="E412" s="31">
        <v>18</v>
      </c>
      <c r="F412" s="31">
        <v>6</v>
      </c>
      <c r="G412" s="29">
        <v>0.31578947368421051</v>
      </c>
      <c r="H412" s="28">
        <v>6.3876705653021452E-3</v>
      </c>
      <c r="I412" s="25">
        <v>0.27777777777699997</v>
      </c>
      <c r="J412" s="35">
        <v>11</v>
      </c>
      <c r="K412" s="31">
        <v>15</v>
      </c>
      <c r="L412" s="31">
        <v>9</v>
      </c>
      <c r="M412" s="31">
        <v>12</v>
      </c>
      <c r="N412" s="89">
        <v>0</v>
      </c>
      <c r="O412" s="34"/>
      <c r="P412" s="31">
        <v>15</v>
      </c>
      <c r="Q412" s="31">
        <v>22</v>
      </c>
      <c r="R412" s="31">
        <v>31</v>
      </c>
      <c r="S412" s="31"/>
      <c r="T412" s="31"/>
      <c r="U412" s="31"/>
      <c r="V412" s="31">
        <v>0</v>
      </c>
      <c r="W412" s="31">
        <v>5</v>
      </c>
      <c r="X412" s="31">
        <v>3</v>
      </c>
      <c r="Y412" s="31">
        <v>7</v>
      </c>
      <c r="Z412" s="31">
        <v>7</v>
      </c>
      <c r="AA412" s="31">
        <v>6</v>
      </c>
      <c r="AB412" s="31">
        <v>5</v>
      </c>
      <c r="AC412" s="29">
        <v>0.7142857142857143</v>
      </c>
      <c r="AD412" s="28">
        <v>0</v>
      </c>
      <c r="AE412" s="25">
        <v>1</v>
      </c>
      <c r="AF412" s="35">
        <v>0</v>
      </c>
      <c r="AG412" s="31">
        <v>0</v>
      </c>
      <c r="AH412" s="31">
        <v>0</v>
      </c>
      <c r="AI412" s="31">
        <v>0</v>
      </c>
      <c r="AJ412" s="89">
        <v>0</v>
      </c>
      <c r="AK412" s="34"/>
      <c r="AL412" s="31">
        <v>248</v>
      </c>
      <c r="AM412" s="31">
        <v>281</v>
      </c>
      <c r="AN412" s="31">
        <v>565</v>
      </c>
      <c r="AO412" s="31"/>
      <c r="AP412" s="31"/>
      <c r="AQ412" s="31"/>
      <c r="AR412" s="31">
        <v>16</v>
      </c>
      <c r="AS412" s="31">
        <v>0</v>
      </c>
      <c r="AT412" s="31">
        <v>17</v>
      </c>
    </row>
    <row r="413" spans="2:46" x14ac:dyDescent="0.3">
      <c r="B413" s="33">
        <v>42260</v>
      </c>
      <c r="C413" s="53">
        <v>109</v>
      </c>
      <c r="D413" s="53">
        <v>25</v>
      </c>
      <c r="E413" s="53">
        <v>24</v>
      </c>
      <c r="F413" s="53">
        <v>8</v>
      </c>
      <c r="G413" s="54">
        <v>0.32</v>
      </c>
      <c r="H413" s="67">
        <v>2.6597222222222222E-3</v>
      </c>
      <c r="I413" s="68">
        <v>0.12</v>
      </c>
      <c r="J413" s="27">
        <v>6</v>
      </c>
      <c r="K413" s="30">
        <v>10</v>
      </c>
      <c r="L413" s="30">
        <v>6</v>
      </c>
      <c r="M413" s="30">
        <v>13</v>
      </c>
      <c r="N413" s="87">
        <v>1</v>
      </c>
      <c r="O413" s="26"/>
      <c r="P413" s="30">
        <v>14</v>
      </c>
      <c r="Q413" s="53">
        <v>17</v>
      </c>
      <c r="R413" s="30">
        <v>18</v>
      </c>
      <c r="S413" s="30"/>
      <c r="T413" s="30"/>
      <c r="U413" s="30"/>
      <c r="V413" s="30">
        <v>0</v>
      </c>
      <c r="W413" s="30">
        <v>2</v>
      </c>
      <c r="X413" s="30">
        <v>1</v>
      </c>
      <c r="Y413" s="53">
        <v>11</v>
      </c>
      <c r="Z413" s="53">
        <v>3</v>
      </c>
      <c r="AA413" s="53">
        <v>3</v>
      </c>
      <c r="AB413" s="53">
        <v>2</v>
      </c>
      <c r="AC413" s="54">
        <v>0.66666666666666663</v>
      </c>
      <c r="AD413" s="67">
        <v>5.4012345679012349E-5</v>
      </c>
      <c r="AE413" s="68">
        <v>0.33333333333299997</v>
      </c>
      <c r="AF413" s="27">
        <v>0</v>
      </c>
      <c r="AG413" s="30">
        <v>0</v>
      </c>
      <c r="AH413" s="30">
        <v>0</v>
      </c>
      <c r="AI413" s="30">
        <v>0</v>
      </c>
      <c r="AJ413" s="87">
        <v>0</v>
      </c>
      <c r="AK413" s="26"/>
      <c r="AL413" s="30">
        <v>174</v>
      </c>
      <c r="AM413" s="53">
        <v>190</v>
      </c>
      <c r="AN413" s="30">
        <v>406</v>
      </c>
      <c r="AO413" s="30"/>
      <c r="AP413" s="30"/>
      <c r="AQ413" s="30"/>
      <c r="AR413" s="30">
        <v>7</v>
      </c>
      <c r="AS413" s="30">
        <v>0</v>
      </c>
      <c r="AT413" s="30">
        <v>10</v>
      </c>
    </row>
    <row r="414" spans="2:46" x14ac:dyDescent="0.3">
      <c r="B414" s="5">
        <v>42261</v>
      </c>
      <c r="C414" s="6">
        <v>102</v>
      </c>
      <c r="D414" s="6">
        <v>36</v>
      </c>
      <c r="E414" s="6">
        <v>35</v>
      </c>
      <c r="F414" s="6">
        <v>9</v>
      </c>
      <c r="G414" s="17">
        <v>0.25</v>
      </c>
      <c r="H414" s="20">
        <v>8.7802211934156387E-4</v>
      </c>
      <c r="I414" s="22">
        <v>0.13888888888799999</v>
      </c>
      <c r="J414" s="8">
        <v>3</v>
      </c>
      <c r="K414" s="6">
        <v>4</v>
      </c>
      <c r="L414" s="6">
        <v>4</v>
      </c>
      <c r="M414" s="6">
        <v>9</v>
      </c>
      <c r="N414" s="88">
        <v>0</v>
      </c>
      <c r="O414" s="10"/>
      <c r="P414" s="6">
        <v>13</v>
      </c>
      <c r="Q414" s="6">
        <v>17</v>
      </c>
      <c r="R414" s="6">
        <v>25</v>
      </c>
      <c r="S414" s="6"/>
      <c r="T414" s="6"/>
      <c r="U414" s="6"/>
      <c r="V414" s="6">
        <v>1</v>
      </c>
      <c r="W414" s="6">
        <v>1</v>
      </c>
      <c r="X414" s="6">
        <v>2</v>
      </c>
      <c r="Y414" s="6">
        <v>16</v>
      </c>
      <c r="Z414" s="6">
        <v>15</v>
      </c>
      <c r="AA414" s="6">
        <v>13</v>
      </c>
      <c r="AB414" s="6">
        <v>6</v>
      </c>
      <c r="AC414" s="17">
        <v>0.4</v>
      </c>
      <c r="AD414" s="20">
        <v>5.2469135802469132E-5</v>
      </c>
      <c r="AE414" s="22">
        <v>0.73333333333299999</v>
      </c>
      <c r="AF414" s="8">
        <v>0</v>
      </c>
      <c r="AG414" s="6">
        <v>0</v>
      </c>
      <c r="AH414" s="6">
        <v>0</v>
      </c>
      <c r="AI414" s="6">
        <v>0</v>
      </c>
      <c r="AJ414" s="88">
        <v>0</v>
      </c>
      <c r="AK414" s="10"/>
      <c r="AL414" s="6">
        <v>185</v>
      </c>
      <c r="AM414" s="6">
        <v>212</v>
      </c>
      <c r="AN414" s="6">
        <v>459</v>
      </c>
      <c r="AO414" s="6"/>
      <c r="AP414" s="6"/>
      <c r="AQ414" s="6"/>
      <c r="AR414" s="6">
        <v>16</v>
      </c>
      <c r="AS414" s="6">
        <v>0</v>
      </c>
      <c r="AT414" s="6">
        <v>10</v>
      </c>
    </row>
    <row r="415" spans="2:46" x14ac:dyDescent="0.3">
      <c r="B415" s="5">
        <v>42262</v>
      </c>
      <c r="C415" s="6">
        <v>168</v>
      </c>
      <c r="D415" s="6">
        <v>48</v>
      </c>
      <c r="E415" s="6">
        <v>41</v>
      </c>
      <c r="F415" s="6">
        <v>24</v>
      </c>
      <c r="G415" s="17">
        <v>0.5</v>
      </c>
      <c r="H415" s="20">
        <v>1.4853395061728396E-3</v>
      </c>
      <c r="I415" s="22">
        <v>0.16666666666600002</v>
      </c>
      <c r="J415" s="8">
        <v>4</v>
      </c>
      <c r="K415" s="6">
        <v>10</v>
      </c>
      <c r="L415" s="6">
        <v>7</v>
      </c>
      <c r="M415" s="6">
        <v>5</v>
      </c>
      <c r="N415" s="88">
        <v>2</v>
      </c>
      <c r="O415" s="10"/>
      <c r="P415" s="6">
        <v>23</v>
      </c>
      <c r="Q415" s="6">
        <v>25</v>
      </c>
      <c r="R415" s="6">
        <v>34</v>
      </c>
      <c r="S415" s="6"/>
      <c r="T415" s="6"/>
      <c r="U415" s="6"/>
      <c r="V415" s="6">
        <v>0</v>
      </c>
      <c r="W415" s="6">
        <v>2</v>
      </c>
      <c r="X415" s="6">
        <v>0</v>
      </c>
      <c r="Y415" s="6">
        <v>7</v>
      </c>
      <c r="Z415" s="6">
        <v>5</v>
      </c>
      <c r="AA415" s="6">
        <v>5</v>
      </c>
      <c r="AB415" s="6">
        <v>1</v>
      </c>
      <c r="AC415" s="17">
        <v>0.2</v>
      </c>
      <c r="AD415" s="20">
        <v>1.7476851851851852E-3</v>
      </c>
      <c r="AE415" s="22">
        <v>0.6</v>
      </c>
      <c r="AF415" s="8">
        <v>0</v>
      </c>
      <c r="AG415" s="6">
        <v>0</v>
      </c>
      <c r="AH415" s="6">
        <v>0</v>
      </c>
      <c r="AI415" s="6">
        <v>0</v>
      </c>
      <c r="AJ415" s="88">
        <v>0</v>
      </c>
      <c r="AK415" s="10"/>
      <c r="AL415" s="6">
        <v>190</v>
      </c>
      <c r="AM415" s="6">
        <v>218</v>
      </c>
      <c r="AN415" s="6">
        <v>466</v>
      </c>
      <c r="AO415" s="6"/>
      <c r="AP415" s="6"/>
      <c r="AQ415" s="6"/>
      <c r="AR415" s="6">
        <v>15</v>
      </c>
      <c r="AS415" s="6">
        <v>0</v>
      </c>
      <c r="AT415" s="6">
        <v>13</v>
      </c>
    </row>
    <row r="416" spans="2:46" x14ac:dyDescent="0.3">
      <c r="B416" s="5">
        <v>42263</v>
      </c>
      <c r="C416" s="6">
        <v>114</v>
      </c>
      <c r="D416" s="6">
        <v>30</v>
      </c>
      <c r="E416" s="6">
        <v>30</v>
      </c>
      <c r="F416" s="6">
        <v>11</v>
      </c>
      <c r="G416" s="17">
        <v>0.36666666666666664</v>
      </c>
      <c r="H416" s="20">
        <v>2.7550154320987656E-3</v>
      </c>
      <c r="I416" s="22">
        <v>0.16666666666600002</v>
      </c>
      <c r="J416" s="8">
        <v>7</v>
      </c>
      <c r="K416" s="6">
        <v>17</v>
      </c>
      <c r="L416" s="6">
        <v>4</v>
      </c>
      <c r="M416" s="6">
        <v>10</v>
      </c>
      <c r="N416" s="88">
        <v>3</v>
      </c>
      <c r="O416" s="10"/>
      <c r="P416" s="6">
        <v>7</v>
      </c>
      <c r="Q416" s="6">
        <v>8</v>
      </c>
      <c r="R416" s="6">
        <v>13</v>
      </c>
      <c r="S416" s="6"/>
      <c r="T416" s="6"/>
      <c r="U416" s="6"/>
      <c r="V416" s="6">
        <v>0</v>
      </c>
      <c r="W416" s="6">
        <v>1</v>
      </c>
      <c r="X416" s="6">
        <v>0</v>
      </c>
      <c r="Y416" s="6">
        <v>2</v>
      </c>
      <c r="Z416" s="6">
        <v>1</v>
      </c>
      <c r="AA416" s="6">
        <v>1</v>
      </c>
      <c r="AB416" s="6">
        <v>1</v>
      </c>
      <c r="AC416" s="17">
        <v>1</v>
      </c>
      <c r="AD416" s="20">
        <v>2.1064814814814813E-3</v>
      </c>
      <c r="AE416" s="22">
        <v>0</v>
      </c>
      <c r="AF416" s="8">
        <v>0</v>
      </c>
      <c r="AG416" s="6">
        <v>0</v>
      </c>
      <c r="AH416" s="6">
        <v>0</v>
      </c>
      <c r="AI416" s="6">
        <v>0</v>
      </c>
      <c r="AJ416" s="88">
        <v>0</v>
      </c>
      <c r="AK416" s="10"/>
      <c r="AL416" s="6">
        <v>245</v>
      </c>
      <c r="AM416" s="6">
        <v>283</v>
      </c>
      <c r="AN416" s="6">
        <v>557</v>
      </c>
      <c r="AO416" s="6"/>
      <c r="AP416" s="6"/>
      <c r="AQ416" s="6"/>
      <c r="AR416" s="6">
        <v>16</v>
      </c>
      <c r="AS416" s="6">
        <v>0</v>
      </c>
      <c r="AT416" s="6">
        <v>21</v>
      </c>
    </row>
    <row r="417" spans="2:46" x14ac:dyDescent="0.3">
      <c r="B417" s="5">
        <v>42264</v>
      </c>
      <c r="C417" s="6">
        <v>120</v>
      </c>
      <c r="D417" s="6">
        <v>32</v>
      </c>
      <c r="E417" s="6">
        <v>30</v>
      </c>
      <c r="F417" s="6">
        <v>7</v>
      </c>
      <c r="G417" s="17">
        <v>0.21875</v>
      </c>
      <c r="H417" s="20">
        <v>1.9169560185185186E-3</v>
      </c>
      <c r="I417" s="22">
        <v>0.15625</v>
      </c>
      <c r="J417" s="8">
        <v>5</v>
      </c>
      <c r="K417" s="6">
        <v>3</v>
      </c>
      <c r="L417" s="6">
        <v>3</v>
      </c>
      <c r="M417" s="6">
        <v>4</v>
      </c>
      <c r="N417" s="88">
        <v>0</v>
      </c>
      <c r="O417" s="10"/>
      <c r="P417" s="6">
        <v>7</v>
      </c>
      <c r="Q417" s="6">
        <v>8</v>
      </c>
      <c r="R417" s="6">
        <v>11</v>
      </c>
      <c r="S417" s="6"/>
      <c r="T417" s="6"/>
      <c r="U417" s="6"/>
      <c r="V417" s="6">
        <v>0</v>
      </c>
      <c r="W417" s="6">
        <v>0</v>
      </c>
      <c r="X417" s="6">
        <v>1</v>
      </c>
      <c r="Y417" s="6">
        <v>2</v>
      </c>
      <c r="Z417" s="6">
        <v>2</v>
      </c>
      <c r="AA417" s="6">
        <v>2</v>
      </c>
      <c r="AB417" s="6">
        <v>2</v>
      </c>
      <c r="AC417" s="17">
        <v>1</v>
      </c>
      <c r="AD417" s="20">
        <v>0</v>
      </c>
      <c r="AE417" s="22">
        <v>0.5</v>
      </c>
      <c r="AF417" s="8">
        <v>0</v>
      </c>
      <c r="AG417" s="6">
        <v>0</v>
      </c>
      <c r="AH417" s="6">
        <v>0</v>
      </c>
      <c r="AI417" s="6">
        <v>0</v>
      </c>
      <c r="AJ417" s="88">
        <v>0</v>
      </c>
      <c r="AK417" s="10"/>
      <c r="AL417" s="6">
        <v>189</v>
      </c>
      <c r="AM417" s="6">
        <v>217</v>
      </c>
      <c r="AN417" s="6">
        <v>445</v>
      </c>
      <c r="AO417" s="6"/>
      <c r="AP417" s="6"/>
      <c r="AQ417" s="6"/>
      <c r="AR417" s="6">
        <v>12</v>
      </c>
      <c r="AS417" s="6">
        <v>0</v>
      </c>
      <c r="AT417" s="6">
        <v>17</v>
      </c>
    </row>
    <row r="418" spans="2:46" x14ac:dyDescent="0.3">
      <c r="B418" s="5">
        <v>42265</v>
      </c>
      <c r="C418" s="6">
        <v>68</v>
      </c>
      <c r="D418" s="6">
        <v>16</v>
      </c>
      <c r="E418" s="6">
        <v>16</v>
      </c>
      <c r="F418" s="6">
        <v>3</v>
      </c>
      <c r="G418" s="17">
        <v>0.1875</v>
      </c>
      <c r="H418" s="20">
        <v>1.7100694444444444E-3</v>
      </c>
      <c r="I418" s="22">
        <v>0.125</v>
      </c>
      <c r="J418" s="8">
        <v>6</v>
      </c>
      <c r="K418" s="6">
        <v>5</v>
      </c>
      <c r="L418" s="6">
        <v>5</v>
      </c>
      <c r="M418" s="6">
        <v>4</v>
      </c>
      <c r="N418" s="88">
        <v>0</v>
      </c>
      <c r="O418" s="10"/>
      <c r="P418" s="6">
        <v>18</v>
      </c>
      <c r="Q418" s="6">
        <v>22</v>
      </c>
      <c r="R418" s="6">
        <v>33</v>
      </c>
      <c r="S418" s="6"/>
      <c r="T418" s="6"/>
      <c r="U418" s="6"/>
      <c r="V418" s="6">
        <v>0</v>
      </c>
      <c r="W418" s="6">
        <v>3</v>
      </c>
      <c r="X418" s="6">
        <v>1</v>
      </c>
      <c r="Y418" s="6">
        <v>2</v>
      </c>
      <c r="Z418" s="6">
        <v>2</v>
      </c>
      <c r="AA418" s="6">
        <v>2</v>
      </c>
      <c r="AB418" s="6">
        <v>1</v>
      </c>
      <c r="AC418" s="17">
        <v>0.5</v>
      </c>
      <c r="AD418" s="20">
        <v>0</v>
      </c>
      <c r="AE418" s="22">
        <v>0.5</v>
      </c>
      <c r="AF418" s="8">
        <v>0</v>
      </c>
      <c r="AG418" s="6">
        <v>0</v>
      </c>
      <c r="AH418" s="6">
        <v>0</v>
      </c>
      <c r="AI418" s="6">
        <v>0</v>
      </c>
      <c r="AJ418" s="88">
        <v>0</v>
      </c>
      <c r="AK418" s="10"/>
      <c r="AL418" s="6">
        <v>222</v>
      </c>
      <c r="AM418" s="6">
        <v>255</v>
      </c>
      <c r="AN418" s="6">
        <v>530</v>
      </c>
      <c r="AO418" s="6"/>
      <c r="AP418" s="6"/>
      <c r="AQ418" s="6"/>
      <c r="AR418" s="6">
        <v>15</v>
      </c>
      <c r="AS418" s="6">
        <v>0</v>
      </c>
      <c r="AT418" s="6">
        <v>15</v>
      </c>
    </row>
    <row r="419" spans="2:46" ht="16.2" thickBot="1" x14ac:dyDescent="0.35">
      <c r="B419" s="32">
        <v>42266</v>
      </c>
      <c r="C419" s="31">
        <v>51</v>
      </c>
      <c r="D419" s="31">
        <v>11</v>
      </c>
      <c r="E419" s="31">
        <v>11</v>
      </c>
      <c r="F419" s="31">
        <v>2</v>
      </c>
      <c r="G419" s="29">
        <v>0.18181818181818182</v>
      </c>
      <c r="H419" s="28">
        <v>2.5999579124579121E-3</v>
      </c>
      <c r="I419" s="25">
        <v>0.181818181818</v>
      </c>
      <c r="J419" s="35">
        <v>16</v>
      </c>
      <c r="K419" s="31">
        <v>16</v>
      </c>
      <c r="L419" s="31">
        <v>12</v>
      </c>
      <c r="M419" s="31">
        <v>15</v>
      </c>
      <c r="N419" s="89">
        <v>0</v>
      </c>
      <c r="O419" s="34"/>
      <c r="P419" s="31">
        <v>27</v>
      </c>
      <c r="Q419" s="31">
        <v>30</v>
      </c>
      <c r="R419" s="31">
        <v>36</v>
      </c>
      <c r="S419" s="31"/>
      <c r="T419" s="31"/>
      <c r="U419" s="31"/>
      <c r="V419" s="31">
        <v>0</v>
      </c>
      <c r="W419" s="31">
        <v>2</v>
      </c>
      <c r="X419" s="31">
        <v>1</v>
      </c>
      <c r="Y419" s="31">
        <v>4</v>
      </c>
      <c r="Z419" s="31">
        <v>4</v>
      </c>
      <c r="AA419" s="31">
        <v>4</v>
      </c>
      <c r="AB419" s="31">
        <v>2</v>
      </c>
      <c r="AC419" s="29">
        <v>0.5</v>
      </c>
      <c r="AD419" s="28">
        <v>0</v>
      </c>
      <c r="AE419" s="25">
        <v>1</v>
      </c>
      <c r="AF419" s="35">
        <v>0</v>
      </c>
      <c r="AG419" s="31">
        <v>0</v>
      </c>
      <c r="AH419" s="31">
        <v>0</v>
      </c>
      <c r="AI419" s="31">
        <v>0</v>
      </c>
      <c r="AJ419" s="89">
        <v>0</v>
      </c>
      <c r="AK419" s="34"/>
      <c r="AL419" s="31">
        <v>190</v>
      </c>
      <c r="AM419" s="31">
        <v>216</v>
      </c>
      <c r="AN419" s="31">
        <v>465</v>
      </c>
      <c r="AO419" s="31"/>
      <c r="AP419" s="31"/>
      <c r="AQ419" s="31"/>
      <c r="AR419" s="31">
        <v>14</v>
      </c>
      <c r="AS419" s="31">
        <v>0</v>
      </c>
      <c r="AT419" s="31">
        <v>12</v>
      </c>
    </row>
    <row r="420" spans="2:46" x14ac:dyDescent="0.3">
      <c r="B420" s="33">
        <v>42267</v>
      </c>
      <c r="C420" s="53">
        <v>41</v>
      </c>
      <c r="D420" s="53">
        <v>12</v>
      </c>
      <c r="E420" s="53">
        <v>11</v>
      </c>
      <c r="F420" s="53">
        <v>3</v>
      </c>
      <c r="G420" s="54">
        <v>0.25</v>
      </c>
      <c r="H420" s="67">
        <v>1.7428626543209878E-3</v>
      </c>
      <c r="I420" s="68">
        <v>0.16666666666600002</v>
      </c>
      <c r="J420" s="27">
        <v>14</v>
      </c>
      <c r="K420" s="30">
        <v>21</v>
      </c>
      <c r="L420" s="30">
        <v>12</v>
      </c>
      <c r="M420" s="30">
        <v>14</v>
      </c>
      <c r="N420" s="87">
        <v>2</v>
      </c>
      <c r="O420" s="26"/>
      <c r="P420" s="30">
        <v>23</v>
      </c>
      <c r="Q420" s="53">
        <v>24</v>
      </c>
      <c r="R420" s="30">
        <v>34</v>
      </c>
      <c r="S420" s="30"/>
      <c r="T420" s="30"/>
      <c r="U420" s="30"/>
      <c r="V420" s="30">
        <v>0</v>
      </c>
      <c r="W420" s="30">
        <v>0</v>
      </c>
      <c r="X420" s="30">
        <v>0</v>
      </c>
      <c r="Y420" s="53">
        <v>4</v>
      </c>
      <c r="Z420" s="53">
        <v>4</v>
      </c>
      <c r="AA420" s="53">
        <v>4</v>
      </c>
      <c r="AB420" s="53">
        <v>2</v>
      </c>
      <c r="AC420" s="54">
        <v>0.5</v>
      </c>
      <c r="AD420" s="67">
        <v>0</v>
      </c>
      <c r="AE420" s="68">
        <v>1</v>
      </c>
      <c r="AF420" s="27">
        <v>0</v>
      </c>
      <c r="AG420" s="30">
        <v>0</v>
      </c>
      <c r="AH420" s="30">
        <v>0</v>
      </c>
      <c r="AI420" s="30">
        <v>0</v>
      </c>
      <c r="AJ420" s="87">
        <v>0</v>
      </c>
      <c r="AK420" s="26"/>
      <c r="AL420" s="30">
        <v>203</v>
      </c>
      <c r="AM420" s="53">
        <v>222</v>
      </c>
      <c r="AN420" s="30">
        <v>471</v>
      </c>
      <c r="AO420" s="30"/>
      <c r="AP420" s="30"/>
      <c r="AQ420" s="30"/>
      <c r="AR420" s="30">
        <v>12</v>
      </c>
      <c r="AS420" s="30">
        <v>0</v>
      </c>
      <c r="AT420" s="30">
        <v>6</v>
      </c>
    </row>
    <row r="421" spans="2:46" x14ac:dyDescent="0.3">
      <c r="B421" s="5">
        <v>42268</v>
      </c>
      <c r="C421" s="6">
        <v>177</v>
      </c>
      <c r="D421" s="6">
        <v>44</v>
      </c>
      <c r="E421" s="6">
        <v>43</v>
      </c>
      <c r="F421" s="6">
        <v>13</v>
      </c>
      <c r="G421" s="17">
        <v>0.29545454545454547</v>
      </c>
      <c r="H421" s="20">
        <v>2.1759259259259258E-3</v>
      </c>
      <c r="I421" s="22">
        <v>0.20454545454500001</v>
      </c>
      <c r="J421" s="8">
        <v>9</v>
      </c>
      <c r="K421" s="6">
        <v>9</v>
      </c>
      <c r="L421" s="6">
        <v>3</v>
      </c>
      <c r="M421" s="6">
        <v>13</v>
      </c>
      <c r="N421" s="88">
        <v>0</v>
      </c>
      <c r="O421" s="10"/>
      <c r="P421" s="6">
        <v>14</v>
      </c>
      <c r="Q421" s="6">
        <v>19</v>
      </c>
      <c r="R421" s="6">
        <v>31</v>
      </c>
      <c r="S421" s="6"/>
      <c r="T421" s="6"/>
      <c r="U421" s="6"/>
      <c r="V421" s="6">
        <v>0</v>
      </c>
      <c r="W421" s="6">
        <v>2</v>
      </c>
      <c r="X421" s="6">
        <v>2</v>
      </c>
      <c r="Y421" s="6">
        <v>2</v>
      </c>
      <c r="Z421" s="6">
        <v>2</v>
      </c>
      <c r="AA421" s="6">
        <v>2</v>
      </c>
      <c r="AB421" s="6">
        <v>0</v>
      </c>
      <c r="AC421" s="17">
        <v>0</v>
      </c>
      <c r="AD421" s="20">
        <v>0</v>
      </c>
      <c r="AE421" s="22">
        <v>1</v>
      </c>
      <c r="AF421" s="8">
        <v>0</v>
      </c>
      <c r="AG421" s="6">
        <v>0</v>
      </c>
      <c r="AH421" s="6">
        <v>0</v>
      </c>
      <c r="AI421" s="6">
        <v>0</v>
      </c>
      <c r="AJ421" s="88">
        <v>0</v>
      </c>
      <c r="AK421" s="10"/>
      <c r="AL421" s="6">
        <v>165</v>
      </c>
      <c r="AM421" s="6">
        <v>200</v>
      </c>
      <c r="AN421" s="6">
        <v>417</v>
      </c>
      <c r="AO421" s="6"/>
      <c r="AP421" s="6"/>
      <c r="AQ421" s="6"/>
      <c r="AR421" s="6">
        <v>18</v>
      </c>
      <c r="AS421" s="6">
        <v>0</v>
      </c>
      <c r="AT421" s="6">
        <v>16</v>
      </c>
    </row>
    <row r="422" spans="2:46" x14ac:dyDescent="0.3">
      <c r="B422" s="5">
        <v>42269</v>
      </c>
      <c r="C422" s="6">
        <v>167</v>
      </c>
      <c r="D422" s="6">
        <v>46</v>
      </c>
      <c r="E422" s="6">
        <v>45</v>
      </c>
      <c r="F422" s="6">
        <v>14</v>
      </c>
      <c r="G422" s="17">
        <v>0.30434782608695654</v>
      </c>
      <c r="H422" s="20">
        <v>3.151419082125604E-3</v>
      </c>
      <c r="I422" s="22">
        <v>0.21739130434700002</v>
      </c>
      <c r="J422" s="8">
        <v>8</v>
      </c>
      <c r="K422" s="6">
        <v>17</v>
      </c>
      <c r="L422" s="6">
        <v>7</v>
      </c>
      <c r="M422" s="6">
        <v>9</v>
      </c>
      <c r="N422" s="88">
        <v>1</v>
      </c>
      <c r="O422" s="10"/>
      <c r="P422" s="6">
        <v>16</v>
      </c>
      <c r="Q422" s="6">
        <v>20</v>
      </c>
      <c r="R422" s="6">
        <v>27</v>
      </c>
      <c r="S422" s="6"/>
      <c r="T422" s="6"/>
      <c r="U422" s="6"/>
      <c r="V422" s="6">
        <v>0</v>
      </c>
      <c r="W422" s="6">
        <v>2</v>
      </c>
      <c r="X422" s="6">
        <v>2</v>
      </c>
      <c r="Y422" s="6">
        <v>3</v>
      </c>
      <c r="Z422" s="6">
        <v>3</v>
      </c>
      <c r="AA422" s="6">
        <v>3</v>
      </c>
      <c r="AB422" s="6">
        <v>1</v>
      </c>
      <c r="AC422" s="17">
        <v>0.33333333333333331</v>
      </c>
      <c r="AD422" s="20">
        <v>0</v>
      </c>
      <c r="AE422" s="22">
        <v>1</v>
      </c>
      <c r="AF422" s="8">
        <v>0</v>
      </c>
      <c r="AG422" s="6">
        <v>0</v>
      </c>
      <c r="AH422" s="6">
        <v>0</v>
      </c>
      <c r="AI422" s="6">
        <v>0</v>
      </c>
      <c r="AJ422" s="88">
        <v>0</v>
      </c>
      <c r="AK422" s="10"/>
      <c r="AL422" s="6">
        <v>171</v>
      </c>
      <c r="AM422" s="6">
        <v>191</v>
      </c>
      <c r="AN422" s="6">
        <v>436</v>
      </c>
      <c r="AO422" s="6"/>
      <c r="AP422" s="6"/>
      <c r="AQ422" s="6"/>
      <c r="AR422" s="6">
        <v>9</v>
      </c>
      <c r="AS422" s="6">
        <v>0</v>
      </c>
      <c r="AT422" s="6">
        <v>11</v>
      </c>
    </row>
    <row r="423" spans="2:46" x14ac:dyDescent="0.3">
      <c r="B423" s="5">
        <v>42270</v>
      </c>
      <c r="C423" s="6">
        <v>146</v>
      </c>
      <c r="D423" s="6">
        <v>40</v>
      </c>
      <c r="E423" s="6">
        <v>40</v>
      </c>
      <c r="F423" s="6">
        <v>6</v>
      </c>
      <c r="G423" s="17">
        <v>0.15</v>
      </c>
      <c r="H423" s="20">
        <v>3.0737847222222221E-3</v>
      </c>
      <c r="I423" s="22">
        <v>0.2</v>
      </c>
      <c r="J423" s="8">
        <v>6</v>
      </c>
      <c r="K423" s="6">
        <v>11</v>
      </c>
      <c r="L423" s="6">
        <v>7</v>
      </c>
      <c r="M423" s="6">
        <v>9</v>
      </c>
      <c r="N423" s="88">
        <v>2</v>
      </c>
      <c r="O423" s="10"/>
      <c r="P423" s="6">
        <v>12</v>
      </c>
      <c r="Q423" s="6">
        <v>13</v>
      </c>
      <c r="R423" s="6">
        <v>15</v>
      </c>
      <c r="S423" s="6"/>
      <c r="T423" s="6"/>
      <c r="U423" s="6"/>
      <c r="V423" s="6">
        <v>0</v>
      </c>
      <c r="W423" s="6">
        <v>0</v>
      </c>
      <c r="X423" s="6">
        <v>1</v>
      </c>
      <c r="Y423" s="6">
        <v>7</v>
      </c>
      <c r="Z423" s="6">
        <v>7</v>
      </c>
      <c r="AA423" s="6">
        <v>6</v>
      </c>
      <c r="AB423" s="6">
        <v>3</v>
      </c>
      <c r="AC423" s="17">
        <v>0.42857142857142855</v>
      </c>
      <c r="AD423" s="20">
        <v>2.8108465608465607E-5</v>
      </c>
      <c r="AE423" s="22">
        <v>0.7142857142850001</v>
      </c>
      <c r="AF423" s="8">
        <v>0</v>
      </c>
      <c r="AG423" s="6">
        <v>0</v>
      </c>
      <c r="AH423" s="6">
        <v>0</v>
      </c>
      <c r="AI423" s="6">
        <v>0</v>
      </c>
      <c r="AJ423" s="88">
        <v>0</v>
      </c>
      <c r="AK423" s="10"/>
      <c r="AL423" s="6">
        <v>187</v>
      </c>
      <c r="AM423" s="6">
        <v>211</v>
      </c>
      <c r="AN423" s="6">
        <v>457</v>
      </c>
      <c r="AO423" s="6"/>
      <c r="AP423" s="6"/>
      <c r="AQ423" s="6"/>
      <c r="AR423" s="6">
        <v>11</v>
      </c>
      <c r="AS423" s="6">
        <v>0</v>
      </c>
      <c r="AT423" s="6">
        <v>14</v>
      </c>
    </row>
    <row r="424" spans="2:46" x14ac:dyDescent="0.3">
      <c r="B424" s="5">
        <v>42271</v>
      </c>
      <c r="C424" s="6">
        <v>255</v>
      </c>
      <c r="D424" s="6">
        <v>64</v>
      </c>
      <c r="E424" s="6">
        <v>57</v>
      </c>
      <c r="F424" s="6">
        <v>18</v>
      </c>
      <c r="G424" s="17">
        <v>0.28125</v>
      </c>
      <c r="H424" s="20">
        <v>2.540328414351852E-3</v>
      </c>
      <c r="I424" s="22">
        <v>0.107692307692</v>
      </c>
      <c r="J424" s="8">
        <v>6</v>
      </c>
      <c r="K424" s="6">
        <v>8</v>
      </c>
      <c r="L424" s="6">
        <v>2</v>
      </c>
      <c r="M424" s="6">
        <v>2</v>
      </c>
      <c r="N424" s="88">
        <v>1</v>
      </c>
      <c r="O424" s="10"/>
      <c r="P424" s="6">
        <v>9</v>
      </c>
      <c r="Q424" s="6">
        <v>9</v>
      </c>
      <c r="R424" s="6">
        <v>13</v>
      </c>
      <c r="S424" s="6"/>
      <c r="T424" s="6"/>
      <c r="U424" s="6"/>
      <c r="V424" s="6">
        <v>0</v>
      </c>
      <c r="W424" s="6">
        <v>0</v>
      </c>
      <c r="X424" s="6">
        <v>0</v>
      </c>
      <c r="Y424" s="6">
        <v>2</v>
      </c>
      <c r="Z424" s="6">
        <v>2</v>
      </c>
      <c r="AA424" s="6">
        <v>2</v>
      </c>
      <c r="AB424" s="6">
        <v>0</v>
      </c>
      <c r="AC424" s="17">
        <v>0</v>
      </c>
      <c r="AD424" s="20">
        <v>0</v>
      </c>
      <c r="AE424" s="22">
        <v>0.5</v>
      </c>
      <c r="AF424" s="8">
        <v>0</v>
      </c>
      <c r="AG424" s="6">
        <v>0</v>
      </c>
      <c r="AH424" s="6">
        <v>0</v>
      </c>
      <c r="AI424" s="6">
        <v>0</v>
      </c>
      <c r="AJ424" s="88">
        <v>0</v>
      </c>
      <c r="AK424" s="10"/>
      <c r="AL424" s="6">
        <v>237</v>
      </c>
      <c r="AM424" s="6">
        <v>254</v>
      </c>
      <c r="AN424" s="6">
        <v>550</v>
      </c>
      <c r="AO424" s="6"/>
      <c r="AP424" s="6"/>
      <c r="AQ424" s="6"/>
      <c r="AR424" s="6">
        <v>5</v>
      </c>
      <c r="AS424" s="6">
        <v>0</v>
      </c>
      <c r="AT424" s="6">
        <v>12</v>
      </c>
    </row>
    <row r="425" spans="2:46" x14ac:dyDescent="0.3">
      <c r="B425" s="5">
        <v>42272</v>
      </c>
      <c r="C425" s="6">
        <v>147</v>
      </c>
      <c r="D425" s="6">
        <v>35</v>
      </c>
      <c r="E425" s="6">
        <v>34</v>
      </c>
      <c r="F425" s="6">
        <v>11</v>
      </c>
      <c r="G425" s="17">
        <v>0.31428571428571428</v>
      </c>
      <c r="H425" s="20">
        <v>1.6200396825396823E-3</v>
      </c>
      <c r="I425" s="22">
        <v>0.21212121212100002</v>
      </c>
      <c r="J425" s="8">
        <v>2</v>
      </c>
      <c r="K425" s="6">
        <v>8</v>
      </c>
      <c r="L425" s="6">
        <v>5</v>
      </c>
      <c r="M425" s="6">
        <v>7</v>
      </c>
      <c r="N425" s="88">
        <v>2</v>
      </c>
      <c r="O425" s="10"/>
      <c r="P425" s="6">
        <v>12</v>
      </c>
      <c r="Q425" s="6">
        <v>15</v>
      </c>
      <c r="R425" s="6">
        <v>23</v>
      </c>
      <c r="S425" s="6"/>
      <c r="T425" s="6"/>
      <c r="U425" s="6"/>
      <c r="V425" s="6">
        <v>0</v>
      </c>
      <c r="W425" s="6">
        <v>2</v>
      </c>
      <c r="X425" s="6">
        <v>1</v>
      </c>
      <c r="Y425" s="6">
        <v>9</v>
      </c>
      <c r="Z425" s="6">
        <v>5</v>
      </c>
      <c r="AA425" s="6">
        <v>4</v>
      </c>
      <c r="AB425" s="6">
        <v>3</v>
      </c>
      <c r="AC425" s="17">
        <v>0.6</v>
      </c>
      <c r="AD425" s="20">
        <v>2.0648148148148149E-3</v>
      </c>
      <c r="AE425" s="22">
        <v>0.4</v>
      </c>
      <c r="AF425" s="8">
        <v>0</v>
      </c>
      <c r="AG425" s="6">
        <v>0</v>
      </c>
      <c r="AH425" s="6">
        <v>0</v>
      </c>
      <c r="AI425" s="6">
        <v>0</v>
      </c>
      <c r="AJ425" s="88">
        <v>0</v>
      </c>
      <c r="AK425" s="10"/>
      <c r="AL425" s="6">
        <v>191</v>
      </c>
      <c r="AM425" s="6">
        <v>219</v>
      </c>
      <c r="AN425" s="6">
        <v>487</v>
      </c>
      <c r="AO425" s="6"/>
      <c r="AP425" s="6"/>
      <c r="AQ425" s="6"/>
      <c r="AR425" s="6">
        <v>8</v>
      </c>
      <c r="AS425" s="6">
        <v>0</v>
      </c>
      <c r="AT425" s="6">
        <v>17</v>
      </c>
    </row>
    <row r="426" spans="2:46" ht="16.2" thickBot="1" x14ac:dyDescent="0.35">
      <c r="B426" s="32">
        <v>42273</v>
      </c>
      <c r="C426" s="31">
        <v>74</v>
      </c>
      <c r="D426" s="31">
        <v>23</v>
      </c>
      <c r="E426" s="31">
        <v>20</v>
      </c>
      <c r="F426" s="31">
        <v>5</v>
      </c>
      <c r="G426" s="29">
        <v>0.21739130434782608</v>
      </c>
      <c r="H426" s="28">
        <v>1.4044887278582929E-3</v>
      </c>
      <c r="I426" s="25">
        <v>0.39130434782599999</v>
      </c>
      <c r="J426" s="35">
        <v>10</v>
      </c>
      <c r="K426" s="31">
        <v>15</v>
      </c>
      <c r="L426" s="31">
        <v>11</v>
      </c>
      <c r="M426" s="31">
        <v>14</v>
      </c>
      <c r="N426" s="89">
        <v>2</v>
      </c>
      <c r="O426" s="34"/>
      <c r="P426" s="31">
        <v>37</v>
      </c>
      <c r="Q426" s="31">
        <v>43</v>
      </c>
      <c r="R426" s="31">
        <v>50</v>
      </c>
      <c r="S426" s="31"/>
      <c r="T426" s="31"/>
      <c r="U426" s="31"/>
      <c r="V426" s="31">
        <v>1</v>
      </c>
      <c r="W426" s="31">
        <v>2</v>
      </c>
      <c r="X426" s="31">
        <v>2</v>
      </c>
      <c r="Y426" s="31">
        <v>0</v>
      </c>
      <c r="Z426" s="31">
        <v>0</v>
      </c>
      <c r="AA426" s="31">
        <v>0</v>
      </c>
      <c r="AB426" s="31">
        <v>0</v>
      </c>
      <c r="AC426" s="29">
        <v>0</v>
      </c>
      <c r="AD426" s="28">
        <v>0</v>
      </c>
      <c r="AE426" s="25">
        <v>0</v>
      </c>
      <c r="AF426" s="35">
        <v>0</v>
      </c>
      <c r="AG426" s="31">
        <v>0</v>
      </c>
      <c r="AH426" s="31">
        <v>0</v>
      </c>
      <c r="AI426" s="31">
        <v>0</v>
      </c>
      <c r="AJ426" s="89">
        <v>0</v>
      </c>
      <c r="AK426" s="34"/>
      <c r="AL426" s="31">
        <v>215</v>
      </c>
      <c r="AM426" s="31">
        <v>241</v>
      </c>
      <c r="AN426" s="31">
        <v>508</v>
      </c>
      <c r="AO426" s="31"/>
      <c r="AP426" s="31"/>
      <c r="AQ426" s="31"/>
      <c r="AR426" s="31">
        <v>8</v>
      </c>
      <c r="AS426" s="31">
        <v>0</v>
      </c>
      <c r="AT426" s="31">
        <v>18</v>
      </c>
    </row>
    <row r="427" spans="2:46" x14ac:dyDescent="0.3">
      <c r="B427" s="33">
        <v>42274</v>
      </c>
      <c r="C427" s="53">
        <v>104</v>
      </c>
      <c r="D427" s="53">
        <v>27</v>
      </c>
      <c r="E427" s="53">
        <v>26</v>
      </c>
      <c r="F427" s="53">
        <v>3</v>
      </c>
      <c r="G427" s="54">
        <v>0.1111111111111111</v>
      </c>
      <c r="H427" s="67">
        <v>2.56730109739369E-3</v>
      </c>
      <c r="I427" s="68">
        <v>3.7037037037000002E-2</v>
      </c>
      <c r="J427" s="27">
        <v>6</v>
      </c>
      <c r="K427" s="30">
        <v>10</v>
      </c>
      <c r="L427" s="30">
        <v>10</v>
      </c>
      <c r="M427" s="30">
        <v>5</v>
      </c>
      <c r="N427" s="87">
        <v>1</v>
      </c>
      <c r="O427" s="26"/>
      <c r="P427" s="30">
        <v>24</v>
      </c>
      <c r="Q427" s="53">
        <v>25</v>
      </c>
      <c r="R427" s="30">
        <v>34</v>
      </c>
      <c r="S427" s="30"/>
      <c r="T427" s="30"/>
      <c r="U427" s="30"/>
      <c r="V427" s="30">
        <v>0</v>
      </c>
      <c r="W427" s="30">
        <v>1</v>
      </c>
      <c r="X427" s="30">
        <v>0</v>
      </c>
      <c r="Y427" s="53">
        <v>3</v>
      </c>
      <c r="Z427" s="53">
        <v>3</v>
      </c>
      <c r="AA427" s="53">
        <v>3</v>
      </c>
      <c r="AB427" s="53">
        <v>0</v>
      </c>
      <c r="AC427" s="54">
        <v>0</v>
      </c>
      <c r="AD427" s="67">
        <v>9.6836419753086427E-4</v>
      </c>
      <c r="AE427" s="68">
        <v>0.33333333333299997</v>
      </c>
      <c r="AF427" s="27">
        <v>0</v>
      </c>
      <c r="AG427" s="30">
        <v>0</v>
      </c>
      <c r="AH427" s="30">
        <v>0</v>
      </c>
      <c r="AI427" s="30">
        <v>0</v>
      </c>
      <c r="AJ427" s="87">
        <v>0</v>
      </c>
      <c r="AK427" s="26"/>
      <c r="AL427" s="30">
        <v>276</v>
      </c>
      <c r="AM427" s="53">
        <v>310</v>
      </c>
      <c r="AN427" s="30">
        <v>585</v>
      </c>
      <c r="AO427" s="30"/>
      <c r="AP427" s="30"/>
      <c r="AQ427" s="30"/>
      <c r="AR427" s="30">
        <v>9</v>
      </c>
      <c r="AS427" s="30">
        <v>0</v>
      </c>
      <c r="AT427" s="30">
        <v>24</v>
      </c>
    </row>
    <row r="428" spans="2:46" x14ac:dyDescent="0.3">
      <c r="B428" s="5">
        <v>42275</v>
      </c>
      <c r="C428" s="6">
        <v>148</v>
      </c>
      <c r="D428" s="6">
        <v>43</v>
      </c>
      <c r="E428" s="6">
        <v>41</v>
      </c>
      <c r="F428" s="6">
        <v>12</v>
      </c>
      <c r="G428" s="17">
        <v>0.27906976744186046</v>
      </c>
      <c r="H428" s="20">
        <v>1.6717807924203274E-3</v>
      </c>
      <c r="I428" s="22">
        <v>0.16279069767400001</v>
      </c>
      <c r="J428" s="8">
        <v>13</v>
      </c>
      <c r="K428" s="6">
        <v>15</v>
      </c>
      <c r="L428" s="6">
        <v>8</v>
      </c>
      <c r="M428" s="6">
        <v>11</v>
      </c>
      <c r="N428" s="88">
        <v>3</v>
      </c>
      <c r="O428" s="10"/>
      <c r="P428" s="6">
        <v>20</v>
      </c>
      <c r="Q428" s="6">
        <v>25</v>
      </c>
      <c r="R428" s="6">
        <v>36</v>
      </c>
      <c r="S428" s="6"/>
      <c r="T428" s="6"/>
      <c r="U428" s="6"/>
      <c r="V428" s="6">
        <v>0</v>
      </c>
      <c r="W428" s="6">
        <v>4</v>
      </c>
      <c r="X428" s="6">
        <v>1</v>
      </c>
      <c r="Y428" s="6">
        <v>4</v>
      </c>
      <c r="Z428" s="6">
        <v>4</v>
      </c>
      <c r="AA428" s="6">
        <v>4</v>
      </c>
      <c r="AB428" s="6">
        <v>0</v>
      </c>
      <c r="AC428" s="17">
        <v>0</v>
      </c>
      <c r="AD428" s="20">
        <v>2.8935185185185184E-6</v>
      </c>
      <c r="AE428" s="22">
        <v>0.33333333333299997</v>
      </c>
      <c r="AF428" s="8">
        <v>0</v>
      </c>
      <c r="AG428" s="6">
        <v>0</v>
      </c>
      <c r="AH428" s="6">
        <v>0</v>
      </c>
      <c r="AI428" s="6">
        <v>0</v>
      </c>
      <c r="AJ428" s="88">
        <v>0</v>
      </c>
      <c r="AK428" s="10"/>
      <c r="AL428" s="6">
        <v>428</v>
      </c>
      <c r="AM428" s="6">
        <v>467</v>
      </c>
      <c r="AN428" s="6">
        <v>648</v>
      </c>
      <c r="AO428" s="6"/>
      <c r="AP428" s="6"/>
      <c r="AQ428" s="6"/>
      <c r="AR428" s="6">
        <v>14</v>
      </c>
      <c r="AS428" s="6">
        <v>0</v>
      </c>
      <c r="AT428" s="6">
        <v>22</v>
      </c>
    </row>
    <row r="429" spans="2:46" x14ac:dyDescent="0.3">
      <c r="B429" s="5">
        <v>42276</v>
      </c>
      <c r="C429" s="6">
        <v>173</v>
      </c>
      <c r="D429" s="6">
        <v>37</v>
      </c>
      <c r="E429" s="6">
        <v>34</v>
      </c>
      <c r="F429" s="6">
        <v>8</v>
      </c>
      <c r="G429" s="17">
        <v>0.21621621621621623</v>
      </c>
      <c r="H429" s="20">
        <v>2.5982232232232231E-3</v>
      </c>
      <c r="I429" s="22">
        <v>0.135135135135</v>
      </c>
      <c r="J429" s="8">
        <v>2</v>
      </c>
      <c r="K429" s="6">
        <v>3</v>
      </c>
      <c r="L429" s="6">
        <v>2</v>
      </c>
      <c r="M429" s="6">
        <v>7</v>
      </c>
      <c r="N429" s="88">
        <v>0</v>
      </c>
      <c r="O429" s="10"/>
      <c r="P429" s="6">
        <v>17</v>
      </c>
      <c r="Q429" s="6">
        <v>23</v>
      </c>
      <c r="R429" s="6">
        <v>31</v>
      </c>
      <c r="S429" s="6"/>
      <c r="T429" s="6"/>
      <c r="U429" s="6"/>
      <c r="V429" s="6">
        <v>0</v>
      </c>
      <c r="W429" s="6">
        <v>2</v>
      </c>
      <c r="X429" s="6">
        <v>3</v>
      </c>
      <c r="Y429" s="6">
        <v>6</v>
      </c>
      <c r="Z429" s="6">
        <v>5</v>
      </c>
      <c r="AA429" s="6">
        <v>5</v>
      </c>
      <c r="AB429" s="6">
        <v>0</v>
      </c>
      <c r="AC429" s="17">
        <v>0</v>
      </c>
      <c r="AD429" s="20">
        <v>4.6296296296296294E-5</v>
      </c>
      <c r="AE429" s="22">
        <v>0.2</v>
      </c>
      <c r="AF429" s="8">
        <v>0</v>
      </c>
      <c r="AG429" s="6">
        <v>0</v>
      </c>
      <c r="AH429" s="6">
        <v>0</v>
      </c>
      <c r="AI429" s="6">
        <v>0</v>
      </c>
      <c r="AJ429" s="88">
        <v>0</v>
      </c>
      <c r="AK429" s="10"/>
      <c r="AL429" s="6">
        <v>240</v>
      </c>
      <c r="AM429" s="6">
        <v>264</v>
      </c>
      <c r="AN429" s="6">
        <v>527</v>
      </c>
      <c r="AO429" s="6"/>
      <c r="AP429" s="6"/>
      <c r="AQ429" s="6"/>
      <c r="AR429" s="6">
        <v>5</v>
      </c>
      <c r="AS429" s="6">
        <v>0</v>
      </c>
      <c r="AT429" s="6">
        <v>17</v>
      </c>
    </row>
    <row r="430" spans="2:46" x14ac:dyDescent="0.3">
      <c r="B430" s="5">
        <v>42277</v>
      </c>
      <c r="C430" s="6">
        <v>186</v>
      </c>
      <c r="D430" s="6">
        <v>49</v>
      </c>
      <c r="E430" s="6">
        <v>48</v>
      </c>
      <c r="F430" s="6">
        <v>17</v>
      </c>
      <c r="G430" s="17">
        <v>0.34693877551020408</v>
      </c>
      <c r="H430" s="20">
        <v>3.2565665154950865E-3</v>
      </c>
      <c r="I430" s="22">
        <v>0.30612244897899998</v>
      </c>
      <c r="J430" s="8">
        <v>6</v>
      </c>
      <c r="K430" s="6">
        <v>7</v>
      </c>
      <c r="L430" s="6">
        <v>4</v>
      </c>
      <c r="M430" s="6">
        <v>6</v>
      </c>
      <c r="N430" s="88">
        <v>0</v>
      </c>
      <c r="O430" s="10"/>
      <c r="P430" s="6">
        <v>11</v>
      </c>
      <c r="Q430" s="6">
        <v>13</v>
      </c>
      <c r="R430" s="6">
        <v>13</v>
      </c>
      <c r="S430" s="6"/>
      <c r="T430" s="6"/>
      <c r="U430" s="6"/>
      <c r="V430" s="6">
        <v>0</v>
      </c>
      <c r="W430" s="6">
        <v>1</v>
      </c>
      <c r="X430" s="6">
        <v>1</v>
      </c>
      <c r="Y430" s="6">
        <v>4</v>
      </c>
      <c r="Z430" s="6">
        <v>4</v>
      </c>
      <c r="AA430" s="6">
        <v>4</v>
      </c>
      <c r="AB430" s="6">
        <v>1</v>
      </c>
      <c r="AC430" s="17">
        <v>0.25</v>
      </c>
      <c r="AD430" s="20">
        <v>4.0509259259259258E-5</v>
      </c>
      <c r="AE430" s="22">
        <v>0</v>
      </c>
      <c r="AF430" s="8">
        <v>0</v>
      </c>
      <c r="AG430" s="6">
        <v>0</v>
      </c>
      <c r="AH430" s="6">
        <v>0</v>
      </c>
      <c r="AI430" s="6">
        <v>0</v>
      </c>
      <c r="AJ430" s="88">
        <v>0</v>
      </c>
      <c r="AK430" s="10"/>
      <c r="AL430" s="6">
        <v>307</v>
      </c>
      <c r="AM430" s="6">
        <v>332</v>
      </c>
      <c r="AN430" s="6">
        <v>625</v>
      </c>
      <c r="AO430" s="6"/>
      <c r="AP430" s="6"/>
      <c r="AQ430" s="6"/>
      <c r="AR430" s="6">
        <v>8</v>
      </c>
      <c r="AS430" s="6">
        <v>0</v>
      </c>
      <c r="AT430" s="6">
        <v>18</v>
      </c>
    </row>
    <row r="431" spans="2:46" x14ac:dyDescent="0.3">
      <c r="B431" s="5">
        <v>42278</v>
      </c>
      <c r="C431" s="6">
        <v>138</v>
      </c>
      <c r="D431" s="6">
        <v>39</v>
      </c>
      <c r="E431" s="6">
        <v>39</v>
      </c>
      <c r="F431" s="6">
        <v>8</v>
      </c>
      <c r="G431" s="17">
        <v>0.20512820512820512</v>
      </c>
      <c r="H431" s="20">
        <v>2.5029677113010446E-3</v>
      </c>
      <c r="I431" s="22">
        <v>0.102564102564</v>
      </c>
      <c r="J431" s="8">
        <v>3</v>
      </c>
      <c r="K431" s="6">
        <v>4</v>
      </c>
      <c r="L431" s="6">
        <v>2</v>
      </c>
      <c r="M431" s="6">
        <v>4</v>
      </c>
      <c r="N431" s="88">
        <v>1</v>
      </c>
      <c r="O431" s="10"/>
      <c r="P431" s="6">
        <v>18</v>
      </c>
      <c r="Q431" s="6">
        <v>23</v>
      </c>
      <c r="R431" s="6">
        <v>26</v>
      </c>
      <c r="S431" s="6"/>
      <c r="T431" s="6"/>
      <c r="U431" s="6"/>
      <c r="V431" s="6">
        <v>0</v>
      </c>
      <c r="W431" s="6">
        <v>2</v>
      </c>
      <c r="X431" s="6">
        <v>2</v>
      </c>
      <c r="Y431" s="6">
        <v>5</v>
      </c>
      <c r="Z431" s="6">
        <v>4</v>
      </c>
      <c r="AA431" s="6">
        <v>3</v>
      </c>
      <c r="AB431" s="6">
        <v>1</v>
      </c>
      <c r="AC431" s="17">
        <v>0.25</v>
      </c>
      <c r="AD431" s="20">
        <v>2.2569444444444443E-4</v>
      </c>
      <c r="AE431" s="22">
        <v>0.5</v>
      </c>
      <c r="AF431" s="8">
        <v>0</v>
      </c>
      <c r="AG431" s="6">
        <v>0</v>
      </c>
      <c r="AH431" s="6">
        <v>0</v>
      </c>
      <c r="AI431" s="6">
        <v>0</v>
      </c>
      <c r="AJ431" s="88">
        <v>0</v>
      </c>
      <c r="AK431" s="10"/>
      <c r="AL431" s="6">
        <v>268</v>
      </c>
      <c r="AM431" s="6">
        <v>284</v>
      </c>
      <c r="AN431" s="6">
        <v>554</v>
      </c>
      <c r="AO431" s="6"/>
      <c r="AP431" s="6"/>
      <c r="AQ431" s="6"/>
      <c r="AR431" s="6">
        <v>9</v>
      </c>
      <c r="AS431" s="6">
        <v>0</v>
      </c>
      <c r="AT431" s="6">
        <v>8</v>
      </c>
    </row>
    <row r="432" spans="2:46" x14ac:dyDescent="0.3">
      <c r="B432" s="5">
        <v>42279</v>
      </c>
      <c r="C432" s="6">
        <v>82</v>
      </c>
      <c r="D432" s="6">
        <v>28</v>
      </c>
      <c r="E432" s="6">
        <v>28</v>
      </c>
      <c r="F432" s="6">
        <v>9</v>
      </c>
      <c r="G432" s="17">
        <v>0.32142857142857145</v>
      </c>
      <c r="H432" s="20">
        <v>1.8902943121693124E-3</v>
      </c>
      <c r="I432" s="22">
        <v>0.178571428571</v>
      </c>
      <c r="J432" s="8">
        <v>5</v>
      </c>
      <c r="K432" s="6">
        <v>7</v>
      </c>
      <c r="L432" s="6">
        <v>8</v>
      </c>
      <c r="M432" s="6">
        <v>6</v>
      </c>
      <c r="N432" s="88">
        <v>0</v>
      </c>
      <c r="O432" s="10"/>
      <c r="P432" s="6">
        <v>27</v>
      </c>
      <c r="Q432" s="6">
        <v>31</v>
      </c>
      <c r="R432" s="6">
        <v>38</v>
      </c>
      <c r="S432" s="6"/>
      <c r="T432" s="6"/>
      <c r="U432" s="6"/>
      <c r="V432" s="6">
        <v>0</v>
      </c>
      <c r="W432" s="6">
        <v>2</v>
      </c>
      <c r="X432" s="6">
        <v>2</v>
      </c>
      <c r="Y432" s="6">
        <v>0</v>
      </c>
      <c r="Z432" s="6">
        <v>0</v>
      </c>
      <c r="AA432" s="6">
        <v>0</v>
      </c>
      <c r="AB432" s="6">
        <v>0</v>
      </c>
      <c r="AC432" s="17">
        <v>0</v>
      </c>
      <c r="AD432" s="20">
        <v>0</v>
      </c>
      <c r="AE432" s="22">
        <v>0</v>
      </c>
      <c r="AF432" s="8">
        <v>0</v>
      </c>
      <c r="AG432" s="6">
        <v>0</v>
      </c>
      <c r="AH432" s="6">
        <v>0</v>
      </c>
      <c r="AI432" s="6">
        <v>0</v>
      </c>
      <c r="AJ432" s="88">
        <v>0</v>
      </c>
      <c r="AK432" s="10"/>
      <c r="AL432" s="6">
        <v>255</v>
      </c>
      <c r="AM432" s="6">
        <v>288</v>
      </c>
      <c r="AN432" s="6">
        <v>590</v>
      </c>
      <c r="AO432" s="6"/>
      <c r="AP432" s="6"/>
      <c r="AQ432" s="6"/>
      <c r="AR432" s="6">
        <v>9</v>
      </c>
      <c r="AS432" s="6">
        <v>0</v>
      </c>
      <c r="AT432" s="6">
        <v>23</v>
      </c>
    </row>
    <row r="433" spans="2:46" ht="16.2" thickBot="1" x14ac:dyDescent="0.35">
      <c r="B433" s="32">
        <v>42280</v>
      </c>
      <c r="C433" s="31">
        <v>66</v>
      </c>
      <c r="D433" s="31">
        <v>20</v>
      </c>
      <c r="E433" s="31">
        <v>20</v>
      </c>
      <c r="F433" s="31">
        <v>1</v>
      </c>
      <c r="G433" s="29">
        <v>0.05</v>
      </c>
      <c r="H433" s="28">
        <v>1.1886574074074074E-3</v>
      </c>
      <c r="I433" s="25">
        <v>0.05</v>
      </c>
      <c r="J433" s="35">
        <v>9</v>
      </c>
      <c r="K433" s="31">
        <v>17</v>
      </c>
      <c r="L433" s="31">
        <v>14</v>
      </c>
      <c r="M433" s="31">
        <v>14</v>
      </c>
      <c r="N433" s="89">
        <v>1</v>
      </c>
      <c r="O433" s="34"/>
      <c r="P433" s="31">
        <v>25</v>
      </c>
      <c r="Q433" s="31">
        <v>31</v>
      </c>
      <c r="R433" s="31">
        <v>45</v>
      </c>
      <c r="S433" s="31"/>
      <c r="T433" s="31"/>
      <c r="U433" s="31"/>
      <c r="V433" s="31">
        <v>0</v>
      </c>
      <c r="W433" s="31">
        <v>6</v>
      </c>
      <c r="X433" s="31">
        <v>1</v>
      </c>
      <c r="Y433" s="31">
        <v>1</v>
      </c>
      <c r="Z433" s="31">
        <v>1</v>
      </c>
      <c r="AA433" s="31">
        <v>1</v>
      </c>
      <c r="AB433" s="31">
        <v>0</v>
      </c>
      <c r="AC433" s="29">
        <v>0</v>
      </c>
      <c r="AD433" s="28">
        <v>0</v>
      </c>
      <c r="AE433" s="25">
        <v>0</v>
      </c>
      <c r="AF433" s="35">
        <v>0</v>
      </c>
      <c r="AG433" s="31">
        <v>0</v>
      </c>
      <c r="AH433" s="31">
        <v>0</v>
      </c>
      <c r="AI433" s="31">
        <v>0</v>
      </c>
      <c r="AJ433" s="89">
        <v>0</v>
      </c>
      <c r="AK433" s="34"/>
      <c r="AL433" s="31">
        <v>330</v>
      </c>
      <c r="AM433" s="31">
        <v>364</v>
      </c>
      <c r="AN433" s="31">
        <v>719</v>
      </c>
      <c r="AO433" s="31"/>
      <c r="AP433" s="31"/>
      <c r="AQ433" s="31"/>
      <c r="AR433" s="31">
        <v>7</v>
      </c>
      <c r="AS433" s="31">
        <v>0</v>
      </c>
      <c r="AT433" s="31">
        <v>27</v>
      </c>
    </row>
    <row r="434" spans="2:46" x14ac:dyDescent="0.3">
      <c r="B434" s="33">
        <v>42281</v>
      </c>
      <c r="C434" s="53">
        <v>66</v>
      </c>
      <c r="D434" s="53">
        <v>21</v>
      </c>
      <c r="E434" s="53">
        <v>18</v>
      </c>
      <c r="F434" s="53">
        <v>11</v>
      </c>
      <c r="G434" s="54">
        <v>0.52380952380952384</v>
      </c>
      <c r="H434" s="67">
        <v>9.1435185185185185E-4</v>
      </c>
      <c r="I434" s="68">
        <v>0.14285714285699999</v>
      </c>
      <c r="J434" s="27">
        <v>6</v>
      </c>
      <c r="K434" s="30">
        <v>9</v>
      </c>
      <c r="L434" s="30">
        <v>5</v>
      </c>
      <c r="M434" s="30">
        <v>11</v>
      </c>
      <c r="N434" s="87">
        <v>1</v>
      </c>
      <c r="O434" s="26"/>
      <c r="P434" s="30">
        <v>39</v>
      </c>
      <c r="Q434" s="53">
        <v>46</v>
      </c>
      <c r="R434" s="30">
        <v>68</v>
      </c>
      <c r="S434" s="30"/>
      <c r="T434" s="30"/>
      <c r="U434" s="30"/>
      <c r="V434" s="30">
        <v>1</v>
      </c>
      <c r="W434" s="30">
        <v>6</v>
      </c>
      <c r="X434" s="30">
        <v>2</v>
      </c>
      <c r="Y434" s="53">
        <v>44</v>
      </c>
      <c r="Z434" s="53">
        <v>34</v>
      </c>
      <c r="AA434" s="53">
        <v>34</v>
      </c>
      <c r="AB434" s="53">
        <v>1</v>
      </c>
      <c r="AC434" s="54">
        <v>2.9411764705882353E-2</v>
      </c>
      <c r="AD434" s="67">
        <v>5.9572440087145977E-5</v>
      </c>
      <c r="AE434" s="68">
        <v>0.32352941176400002</v>
      </c>
      <c r="AF434" s="27">
        <v>0</v>
      </c>
      <c r="AG434" s="30">
        <v>0</v>
      </c>
      <c r="AH434" s="30">
        <v>0</v>
      </c>
      <c r="AI434" s="30">
        <v>0</v>
      </c>
      <c r="AJ434" s="87">
        <v>0</v>
      </c>
      <c r="AK434" s="26"/>
      <c r="AL434" s="30">
        <v>249</v>
      </c>
      <c r="AM434" s="53">
        <v>280</v>
      </c>
      <c r="AN434" s="30">
        <v>512</v>
      </c>
      <c r="AO434" s="30"/>
      <c r="AP434" s="30"/>
      <c r="AQ434" s="30"/>
      <c r="AR434" s="30">
        <v>6</v>
      </c>
      <c r="AS434" s="30">
        <v>0</v>
      </c>
      <c r="AT434" s="30">
        <v>22</v>
      </c>
    </row>
    <row r="435" spans="2:46" x14ac:dyDescent="0.3">
      <c r="B435" s="5">
        <v>42282</v>
      </c>
      <c r="C435" s="6">
        <v>212</v>
      </c>
      <c r="D435" s="6">
        <v>50</v>
      </c>
      <c r="E435" s="6">
        <v>48</v>
      </c>
      <c r="F435" s="6">
        <v>15</v>
      </c>
      <c r="G435" s="17">
        <v>0.3</v>
      </c>
      <c r="H435" s="20">
        <v>2.3247685185185185E-3</v>
      </c>
      <c r="I435" s="22">
        <v>0.08</v>
      </c>
      <c r="J435" s="8">
        <v>7</v>
      </c>
      <c r="K435" s="6">
        <v>15</v>
      </c>
      <c r="L435" s="6">
        <v>9</v>
      </c>
      <c r="M435" s="6">
        <v>12</v>
      </c>
      <c r="N435" s="88">
        <v>3</v>
      </c>
      <c r="O435" s="10"/>
      <c r="P435" s="6">
        <v>23</v>
      </c>
      <c r="Q435" s="6">
        <v>28</v>
      </c>
      <c r="R435" s="6">
        <v>42</v>
      </c>
      <c r="S435" s="6"/>
      <c r="T435" s="6"/>
      <c r="U435" s="6"/>
      <c r="V435" s="6">
        <v>3</v>
      </c>
      <c r="W435" s="6">
        <v>1</v>
      </c>
      <c r="X435" s="6">
        <v>1</v>
      </c>
      <c r="Y435" s="6">
        <v>63</v>
      </c>
      <c r="Z435" s="6">
        <v>56</v>
      </c>
      <c r="AA435" s="6">
        <v>56</v>
      </c>
      <c r="AB435" s="6">
        <v>6</v>
      </c>
      <c r="AC435" s="17">
        <v>0.10714285714285714</v>
      </c>
      <c r="AD435" s="20">
        <v>1.6203703703703703E-4</v>
      </c>
      <c r="AE435" s="22">
        <v>0.5</v>
      </c>
      <c r="AF435" s="8">
        <v>0</v>
      </c>
      <c r="AG435" s="6">
        <v>0</v>
      </c>
      <c r="AH435" s="6">
        <v>0</v>
      </c>
      <c r="AI435" s="6">
        <v>0</v>
      </c>
      <c r="AJ435" s="88">
        <v>0</v>
      </c>
      <c r="AK435" s="10"/>
      <c r="AL435" s="6">
        <v>229</v>
      </c>
      <c r="AM435" s="6">
        <v>250</v>
      </c>
      <c r="AN435" s="6">
        <v>517</v>
      </c>
      <c r="AO435" s="6"/>
      <c r="AP435" s="6"/>
      <c r="AQ435" s="6"/>
      <c r="AR435" s="6">
        <v>5</v>
      </c>
      <c r="AS435" s="6">
        <v>0</v>
      </c>
      <c r="AT435" s="6">
        <v>18</v>
      </c>
    </row>
    <row r="436" spans="2:46" x14ac:dyDescent="0.3">
      <c r="B436" s="5">
        <v>42283</v>
      </c>
      <c r="C436" s="6">
        <v>156</v>
      </c>
      <c r="D436" s="6">
        <v>31</v>
      </c>
      <c r="E436" s="6">
        <v>30</v>
      </c>
      <c r="F436" s="6">
        <v>5</v>
      </c>
      <c r="G436" s="17">
        <v>0.16129032258064516</v>
      </c>
      <c r="H436" s="20">
        <v>2.5007467144563919E-3</v>
      </c>
      <c r="I436" s="22">
        <v>0.12903225806400001</v>
      </c>
      <c r="J436" s="8">
        <v>6</v>
      </c>
      <c r="K436" s="6">
        <v>9</v>
      </c>
      <c r="L436" s="6">
        <v>7</v>
      </c>
      <c r="M436" s="6">
        <v>6</v>
      </c>
      <c r="N436" s="88">
        <v>3</v>
      </c>
      <c r="O436" s="10"/>
      <c r="P436" s="6">
        <v>14</v>
      </c>
      <c r="Q436" s="6">
        <v>20</v>
      </c>
      <c r="R436" s="6">
        <v>32</v>
      </c>
      <c r="S436" s="6"/>
      <c r="T436" s="6"/>
      <c r="U436" s="6"/>
      <c r="V436" s="6">
        <v>0</v>
      </c>
      <c r="W436" s="6">
        <v>4</v>
      </c>
      <c r="X436" s="6">
        <v>1</v>
      </c>
      <c r="Y436" s="6">
        <v>65</v>
      </c>
      <c r="Z436" s="6">
        <v>50</v>
      </c>
      <c r="AA436" s="6">
        <v>48</v>
      </c>
      <c r="AB436" s="6">
        <v>5</v>
      </c>
      <c r="AC436" s="17">
        <v>0.1</v>
      </c>
      <c r="AD436" s="20">
        <v>4.1087962962962964E-4</v>
      </c>
      <c r="AE436" s="22">
        <v>0.48</v>
      </c>
      <c r="AF436" s="8">
        <v>0</v>
      </c>
      <c r="AG436" s="6">
        <v>0</v>
      </c>
      <c r="AH436" s="6">
        <v>0</v>
      </c>
      <c r="AI436" s="6">
        <v>0</v>
      </c>
      <c r="AJ436" s="88">
        <v>0</v>
      </c>
      <c r="AK436" s="10"/>
      <c r="AL436" s="6">
        <v>238</v>
      </c>
      <c r="AM436" s="6">
        <v>257</v>
      </c>
      <c r="AN436" s="6">
        <v>462</v>
      </c>
      <c r="AO436" s="6"/>
      <c r="AP436" s="6"/>
      <c r="AQ436" s="6"/>
      <c r="AR436" s="6">
        <v>3</v>
      </c>
      <c r="AS436" s="6">
        <v>0</v>
      </c>
      <c r="AT436" s="6">
        <v>17</v>
      </c>
    </row>
    <row r="437" spans="2:46" x14ac:dyDescent="0.3">
      <c r="B437" s="5">
        <v>42284</v>
      </c>
      <c r="C437" s="6">
        <v>285</v>
      </c>
      <c r="D437" s="6">
        <v>88</v>
      </c>
      <c r="E437" s="6">
        <v>88</v>
      </c>
      <c r="F437" s="6">
        <v>23</v>
      </c>
      <c r="G437" s="17">
        <v>0.26136363636363635</v>
      </c>
      <c r="H437" s="20">
        <v>1.7692550505050506E-3</v>
      </c>
      <c r="I437" s="22">
        <v>0.38636363636299997</v>
      </c>
      <c r="J437" s="8">
        <v>4</v>
      </c>
      <c r="K437" s="6">
        <v>13</v>
      </c>
      <c r="L437" s="6">
        <v>1</v>
      </c>
      <c r="M437" s="6">
        <v>9</v>
      </c>
      <c r="N437" s="88">
        <v>1</v>
      </c>
      <c r="O437" s="10"/>
      <c r="P437" s="6">
        <v>12</v>
      </c>
      <c r="Q437" s="6">
        <v>14</v>
      </c>
      <c r="R437" s="6">
        <v>22</v>
      </c>
      <c r="S437" s="6"/>
      <c r="T437" s="6"/>
      <c r="U437" s="6"/>
      <c r="V437" s="6">
        <v>0</v>
      </c>
      <c r="W437" s="6">
        <v>1</v>
      </c>
      <c r="X437" s="6">
        <v>0</v>
      </c>
      <c r="Y437" s="6">
        <v>47</v>
      </c>
      <c r="Z437" s="6">
        <v>42</v>
      </c>
      <c r="AA437" s="6">
        <v>42</v>
      </c>
      <c r="AB437" s="6">
        <v>5</v>
      </c>
      <c r="AC437" s="17">
        <v>0.11904761904761904</v>
      </c>
      <c r="AD437" s="20">
        <v>1.3585758377425043E-4</v>
      </c>
      <c r="AE437" s="22">
        <v>0.47619047618999999</v>
      </c>
      <c r="AF437" s="8">
        <v>0</v>
      </c>
      <c r="AG437" s="6">
        <v>0</v>
      </c>
      <c r="AH437" s="6">
        <v>0</v>
      </c>
      <c r="AI437" s="6">
        <v>0</v>
      </c>
      <c r="AJ437" s="88">
        <v>0</v>
      </c>
      <c r="AK437" s="10"/>
      <c r="AL437" s="6">
        <v>310</v>
      </c>
      <c r="AM437" s="6">
        <v>341</v>
      </c>
      <c r="AN437" s="6">
        <v>625</v>
      </c>
      <c r="AO437" s="6"/>
      <c r="AP437" s="6"/>
      <c r="AQ437" s="6"/>
      <c r="AR437" s="6">
        <v>3</v>
      </c>
      <c r="AS437" s="6">
        <v>0</v>
      </c>
      <c r="AT437" s="6">
        <v>27</v>
      </c>
    </row>
    <row r="438" spans="2:46" x14ac:dyDescent="0.3">
      <c r="B438" s="5">
        <v>42285</v>
      </c>
      <c r="C438" s="6">
        <v>168</v>
      </c>
      <c r="D438" s="6">
        <v>49</v>
      </c>
      <c r="E438" s="6">
        <v>48</v>
      </c>
      <c r="F438" s="6">
        <v>15</v>
      </c>
      <c r="G438" s="17">
        <v>0.30612244897959184</v>
      </c>
      <c r="H438" s="20">
        <v>1.2055933484504914E-3</v>
      </c>
      <c r="I438" s="22">
        <v>0.28571428571399998</v>
      </c>
      <c r="J438" s="8">
        <v>6</v>
      </c>
      <c r="K438" s="6">
        <v>7</v>
      </c>
      <c r="L438" s="6">
        <v>2</v>
      </c>
      <c r="M438" s="6">
        <v>7</v>
      </c>
      <c r="N438" s="88">
        <v>2</v>
      </c>
      <c r="O438" s="10"/>
      <c r="P438" s="6">
        <v>10</v>
      </c>
      <c r="Q438" s="6">
        <v>11</v>
      </c>
      <c r="R438" s="6">
        <v>12</v>
      </c>
      <c r="S438" s="6"/>
      <c r="T438" s="6"/>
      <c r="U438" s="6"/>
      <c r="V438" s="6">
        <v>1</v>
      </c>
      <c r="W438" s="6">
        <v>0</v>
      </c>
      <c r="X438" s="6">
        <v>1</v>
      </c>
      <c r="Y438" s="6">
        <v>48</v>
      </c>
      <c r="Z438" s="6">
        <v>43</v>
      </c>
      <c r="AA438" s="6">
        <v>41</v>
      </c>
      <c r="AB438" s="6">
        <v>4</v>
      </c>
      <c r="AC438" s="17">
        <v>9.3023255813953487E-2</v>
      </c>
      <c r="AD438" s="20">
        <v>2.7723944875107662E-5</v>
      </c>
      <c r="AE438" s="22">
        <v>0.55813953488300005</v>
      </c>
      <c r="AF438" s="8">
        <v>0</v>
      </c>
      <c r="AG438" s="6">
        <v>0</v>
      </c>
      <c r="AH438" s="6">
        <v>0</v>
      </c>
      <c r="AI438" s="6">
        <v>0</v>
      </c>
      <c r="AJ438" s="88">
        <v>0</v>
      </c>
      <c r="AK438" s="10"/>
      <c r="AL438" s="6">
        <v>271</v>
      </c>
      <c r="AM438" s="6">
        <v>293</v>
      </c>
      <c r="AN438" s="6">
        <v>613</v>
      </c>
      <c r="AO438" s="6"/>
      <c r="AP438" s="6"/>
      <c r="AQ438" s="6"/>
      <c r="AR438" s="6">
        <v>2</v>
      </c>
      <c r="AS438" s="6">
        <v>0</v>
      </c>
      <c r="AT438" s="6">
        <v>19</v>
      </c>
    </row>
    <row r="439" spans="2:46" x14ac:dyDescent="0.3">
      <c r="B439" s="5">
        <v>42286</v>
      </c>
      <c r="C439" s="6">
        <v>132</v>
      </c>
      <c r="D439" s="6">
        <v>29</v>
      </c>
      <c r="E439" s="6">
        <v>29</v>
      </c>
      <c r="F439" s="6">
        <v>10</v>
      </c>
      <c r="G439" s="17">
        <v>0.34482758620689657</v>
      </c>
      <c r="H439" s="20">
        <v>2.5343231162196678E-3</v>
      </c>
      <c r="I439" s="22">
        <v>0</v>
      </c>
      <c r="J439" s="8">
        <v>8</v>
      </c>
      <c r="K439" s="6">
        <v>13</v>
      </c>
      <c r="L439" s="6">
        <v>6</v>
      </c>
      <c r="M439" s="6">
        <v>6</v>
      </c>
      <c r="N439" s="88">
        <v>4</v>
      </c>
      <c r="O439" s="10"/>
      <c r="P439" s="6">
        <v>15</v>
      </c>
      <c r="Q439" s="6">
        <v>16</v>
      </c>
      <c r="R439" s="6">
        <v>25</v>
      </c>
      <c r="S439" s="6"/>
      <c r="T439" s="6"/>
      <c r="U439" s="6"/>
      <c r="V439" s="6">
        <v>0</v>
      </c>
      <c r="W439" s="6">
        <v>1</v>
      </c>
      <c r="X439" s="6">
        <v>0</v>
      </c>
      <c r="Y439" s="6">
        <v>53</v>
      </c>
      <c r="Z439" s="6">
        <v>43</v>
      </c>
      <c r="AA439" s="6">
        <v>43</v>
      </c>
      <c r="AB439" s="6">
        <v>6</v>
      </c>
      <c r="AC439" s="17">
        <v>0.13953488372093023</v>
      </c>
      <c r="AD439" s="20">
        <v>1.2435400516795864E-4</v>
      </c>
      <c r="AE439" s="22">
        <v>0.32558139534800001</v>
      </c>
      <c r="AF439" s="8">
        <v>0</v>
      </c>
      <c r="AG439" s="6">
        <v>0</v>
      </c>
      <c r="AH439" s="6">
        <v>0</v>
      </c>
      <c r="AI439" s="6">
        <v>0</v>
      </c>
      <c r="AJ439" s="88">
        <v>0</v>
      </c>
      <c r="AK439" s="10"/>
      <c r="AL439" s="6">
        <v>309</v>
      </c>
      <c r="AM439" s="6">
        <v>350</v>
      </c>
      <c r="AN439" s="6">
        <v>676</v>
      </c>
      <c r="AO439" s="6"/>
      <c r="AP439" s="6"/>
      <c r="AQ439" s="6"/>
      <c r="AR439" s="6">
        <v>9</v>
      </c>
      <c r="AS439" s="6">
        <v>0</v>
      </c>
      <c r="AT439" s="6">
        <v>30</v>
      </c>
    </row>
    <row r="440" spans="2:46" ht="16.2" thickBot="1" x14ac:dyDescent="0.35">
      <c r="B440" s="32">
        <v>42287</v>
      </c>
      <c r="C440" s="31">
        <v>82</v>
      </c>
      <c r="D440" s="31">
        <v>17</v>
      </c>
      <c r="E440" s="31">
        <v>15</v>
      </c>
      <c r="F440" s="31">
        <v>6</v>
      </c>
      <c r="G440" s="29">
        <v>0.35294117647058826</v>
      </c>
      <c r="H440" s="28">
        <v>3.3095043572984751E-3</v>
      </c>
      <c r="I440" s="25">
        <v>0.117647058823</v>
      </c>
      <c r="J440" s="35">
        <v>10</v>
      </c>
      <c r="K440" s="31">
        <v>16</v>
      </c>
      <c r="L440" s="31">
        <v>9</v>
      </c>
      <c r="M440" s="31">
        <v>13</v>
      </c>
      <c r="N440" s="89">
        <v>1</v>
      </c>
      <c r="O440" s="34"/>
      <c r="P440" s="31">
        <v>18</v>
      </c>
      <c r="Q440" s="31">
        <v>21</v>
      </c>
      <c r="R440" s="31">
        <v>30</v>
      </c>
      <c r="S440" s="31"/>
      <c r="T440" s="31"/>
      <c r="U440" s="31"/>
      <c r="V440" s="31">
        <v>0</v>
      </c>
      <c r="W440" s="31">
        <v>3</v>
      </c>
      <c r="X440" s="31">
        <v>1</v>
      </c>
      <c r="Y440" s="31">
        <v>40</v>
      </c>
      <c r="Z440" s="31">
        <v>27</v>
      </c>
      <c r="AA440" s="31">
        <v>27</v>
      </c>
      <c r="AB440" s="31">
        <v>2</v>
      </c>
      <c r="AC440" s="29">
        <v>7.407407407407407E-2</v>
      </c>
      <c r="AD440" s="28">
        <v>2.5248628257887513E-4</v>
      </c>
      <c r="AE440" s="25">
        <v>0.37037037036999998</v>
      </c>
      <c r="AF440" s="35">
        <v>0</v>
      </c>
      <c r="AG440" s="31">
        <v>0</v>
      </c>
      <c r="AH440" s="31">
        <v>0</v>
      </c>
      <c r="AI440" s="31">
        <v>0</v>
      </c>
      <c r="AJ440" s="89">
        <v>0</v>
      </c>
      <c r="AK440" s="34"/>
      <c r="AL440" s="31">
        <v>270</v>
      </c>
      <c r="AM440" s="31">
        <v>293</v>
      </c>
      <c r="AN440" s="31">
        <v>593</v>
      </c>
      <c r="AO440" s="31"/>
      <c r="AP440" s="31"/>
      <c r="AQ440" s="31"/>
      <c r="AR440" s="31">
        <v>4</v>
      </c>
      <c r="AS440" s="31">
        <v>0</v>
      </c>
      <c r="AT440" s="31">
        <v>19</v>
      </c>
    </row>
    <row r="441" spans="2:46" x14ac:dyDescent="0.3">
      <c r="B441" s="33">
        <v>42288</v>
      </c>
      <c r="C441" s="53">
        <v>78</v>
      </c>
      <c r="D441" s="53">
        <v>15</v>
      </c>
      <c r="E441" s="53">
        <v>15</v>
      </c>
      <c r="F441" s="53">
        <v>5</v>
      </c>
      <c r="G441" s="54">
        <v>0.33333333333333331</v>
      </c>
      <c r="H441" s="67">
        <v>3.6481481481481482E-3</v>
      </c>
      <c r="I441" s="68">
        <v>6.6666666666000005E-2</v>
      </c>
      <c r="J441" s="27">
        <v>12</v>
      </c>
      <c r="K441" s="30">
        <v>19</v>
      </c>
      <c r="L441" s="30">
        <v>8</v>
      </c>
      <c r="M441" s="30">
        <v>15</v>
      </c>
      <c r="N441" s="87">
        <v>2</v>
      </c>
      <c r="O441" s="26"/>
      <c r="P441" s="30">
        <v>15</v>
      </c>
      <c r="Q441" s="53">
        <v>14</v>
      </c>
      <c r="R441" s="30">
        <v>24</v>
      </c>
      <c r="S441" s="30"/>
      <c r="T441" s="30"/>
      <c r="U441" s="30"/>
      <c r="V441" s="30">
        <v>0</v>
      </c>
      <c r="W441" s="30">
        <v>0</v>
      </c>
      <c r="X441" s="30">
        <v>0</v>
      </c>
      <c r="Y441" s="53">
        <v>40</v>
      </c>
      <c r="Z441" s="53">
        <v>35</v>
      </c>
      <c r="AA441" s="53">
        <v>35</v>
      </c>
      <c r="AB441" s="53">
        <v>3</v>
      </c>
      <c r="AC441" s="54">
        <v>8.5714285714285715E-2</v>
      </c>
      <c r="AD441" s="67">
        <v>8.6640211640211646E-5</v>
      </c>
      <c r="AE441" s="68">
        <v>0.4</v>
      </c>
      <c r="AF441" s="27">
        <v>0</v>
      </c>
      <c r="AG441" s="30">
        <v>0</v>
      </c>
      <c r="AH441" s="30">
        <v>0</v>
      </c>
      <c r="AI441" s="30">
        <v>0</v>
      </c>
      <c r="AJ441" s="87">
        <v>0</v>
      </c>
      <c r="AK441" s="26"/>
      <c r="AL441" s="30">
        <v>256</v>
      </c>
      <c r="AM441" s="53">
        <v>290</v>
      </c>
      <c r="AN441" s="30">
        <v>600</v>
      </c>
      <c r="AO441" s="30"/>
      <c r="AP441" s="30"/>
      <c r="AQ441" s="30"/>
      <c r="AR441" s="30">
        <v>6</v>
      </c>
      <c r="AS441" s="30">
        <v>0</v>
      </c>
      <c r="AT441" s="30">
        <v>23</v>
      </c>
    </row>
    <row r="442" spans="2:46" x14ac:dyDescent="0.3">
      <c r="B442" s="5">
        <v>42289</v>
      </c>
      <c r="C442" s="6">
        <v>114</v>
      </c>
      <c r="D442" s="6">
        <v>28</v>
      </c>
      <c r="E442" s="6">
        <v>28</v>
      </c>
      <c r="F442" s="6">
        <v>5</v>
      </c>
      <c r="G442" s="17">
        <v>0.17857142857142858</v>
      </c>
      <c r="H442" s="20">
        <v>2.0180224867724869E-3</v>
      </c>
      <c r="I442" s="22">
        <v>3.5714285713999996E-2</v>
      </c>
      <c r="J442" s="8">
        <v>13</v>
      </c>
      <c r="K442" s="6">
        <v>15</v>
      </c>
      <c r="L442" s="6">
        <v>7</v>
      </c>
      <c r="M442" s="6">
        <v>15</v>
      </c>
      <c r="N442" s="88">
        <v>3</v>
      </c>
      <c r="O442" s="10"/>
      <c r="P442" s="6">
        <v>12</v>
      </c>
      <c r="Q442" s="6">
        <v>15</v>
      </c>
      <c r="R442" s="6">
        <v>20</v>
      </c>
      <c r="S442" s="6"/>
      <c r="T442" s="6"/>
      <c r="U442" s="6"/>
      <c r="V442" s="6">
        <v>0</v>
      </c>
      <c r="W442" s="6">
        <v>1</v>
      </c>
      <c r="X442" s="6">
        <v>1</v>
      </c>
      <c r="Y442" s="6">
        <v>40</v>
      </c>
      <c r="Z442" s="6">
        <v>36</v>
      </c>
      <c r="AA442" s="6">
        <v>35</v>
      </c>
      <c r="AB442" s="6">
        <v>3</v>
      </c>
      <c r="AC442" s="17">
        <v>8.3333333333333329E-2</v>
      </c>
      <c r="AD442" s="20">
        <v>5.5877057613168727E-4</v>
      </c>
      <c r="AE442" s="22">
        <v>0.5</v>
      </c>
      <c r="AF442" s="8">
        <v>0</v>
      </c>
      <c r="AG442" s="6">
        <v>0</v>
      </c>
      <c r="AH442" s="6">
        <v>0</v>
      </c>
      <c r="AI442" s="6">
        <v>0</v>
      </c>
      <c r="AJ442" s="88">
        <v>0</v>
      </c>
      <c r="AK442" s="10"/>
      <c r="AL442" s="6">
        <v>237</v>
      </c>
      <c r="AM442" s="6">
        <v>254</v>
      </c>
      <c r="AN442" s="6">
        <v>511</v>
      </c>
      <c r="AO442" s="6"/>
      <c r="AP442" s="6"/>
      <c r="AQ442" s="6"/>
      <c r="AR442" s="6">
        <v>5</v>
      </c>
      <c r="AS442" s="6">
        <v>0</v>
      </c>
      <c r="AT442" s="6">
        <v>12</v>
      </c>
    </row>
    <row r="443" spans="2:46" x14ac:dyDescent="0.3">
      <c r="B443" s="5">
        <v>42290</v>
      </c>
      <c r="C443" s="6">
        <v>139</v>
      </c>
      <c r="D443" s="6">
        <v>38</v>
      </c>
      <c r="E443" s="6">
        <v>36</v>
      </c>
      <c r="F443" s="6">
        <v>16</v>
      </c>
      <c r="G443" s="17">
        <v>0.42105263157894735</v>
      </c>
      <c r="H443" s="20">
        <v>2.2520711500974657E-3</v>
      </c>
      <c r="I443" s="22">
        <v>0.15789473684200001</v>
      </c>
      <c r="J443" s="8">
        <v>12</v>
      </c>
      <c r="K443" s="6">
        <v>13</v>
      </c>
      <c r="L443" s="6">
        <v>7</v>
      </c>
      <c r="M443" s="6">
        <v>11</v>
      </c>
      <c r="N443" s="88">
        <v>1</v>
      </c>
      <c r="O443" s="10"/>
      <c r="P443" s="6">
        <v>20</v>
      </c>
      <c r="Q443" s="6">
        <v>24</v>
      </c>
      <c r="R443" s="6">
        <v>30</v>
      </c>
      <c r="S443" s="6"/>
      <c r="T443" s="6"/>
      <c r="U443" s="6"/>
      <c r="V443" s="6">
        <v>0</v>
      </c>
      <c r="W443" s="6">
        <v>2</v>
      </c>
      <c r="X443" s="6">
        <v>2</v>
      </c>
      <c r="Y443" s="6">
        <v>58</v>
      </c>
      <c r="Z443" s="6">
        <v>50</v>
      </c>
      <c r="AA443" s="6">
        <v>48</v>
      </c>
      <c r="AB443" s="6">
        <v>6</v>
      </c>
      <c r="AC443" s="17">
        <v>0.12</v>
      </c>
      <c r="AD443" s="20">
        <v>7.0949074074074068E-4</v>
      </c>
      <c r="AE443" s="22">
        <v>0.46</v>
      </c>
      <c r="AF443" s="8">
        <v>0</v>
      </c>
      <c r="AG443" s="6">
        <v>0</v>
      </c>
      <c r="AH443" s="6">
        <v>0</v>
      </c>
      <c r="AI443" s="6">
        <v>0</v>
      </c>
      <c r="AJ443" s="88">
        <v>0</v>
      </c>
      <c r="AK443" s="10"/>
      <c r="AL443" s="6">
        <v>265</v>
      </c>
      <c r="AM443" s="6">
        <v>291</v>
      </c>
      <c r="AN443" s="6">
        <v>581</v>
      </c>
      <c r="AO443" s="6"/>
      <c r="AP443" s="6"/>
      <c r="AQ443" s="6"/>
      <c r="AR443" s="6">
        <v>10</v>
      </c>
      <c r="AS443" s="6">
        <v>0</v>
      </c>
      <c r="AT443" s="6">
        <v>16</v>
      </c>
    </row>
    <row r="444" spans="2:46" x14ac:dyDescent="0.3">
      <c r="B444" s="5">
        <v>42291</v>
      </c>
      <c r="C444" s="6">
        <v>130</v>
      </c>
      <c r="D444" s="6">
        <v>43</v>
      </c>
      <c r="E444" s="6">
        <v>40</v>
      </c>
      <c r="F444" s="6">
        <v>13</v>
      </c>
      <c r="G444" s="17">
        <v>0.30232558139534882</v>
      </c>
      <c r="H444" s="20">
        <v>2.9939168819982775E-3</v>
      </c>
      <c r="I444" s="22">
        <v>0.18604651162700001</v>
      </c>
      <c r="J444" s="8">
        <v>10</v>
      </c>
      <c r="K444" s="6">
        <v>12</v>
      </c>
      <c r="L444" s="6">
        <v>8</v>
      </c>
      <c r="M444" s="6">
        <v>7</v>
      </c>
      <c r="N444" s="88">
        <v>0</v>
      </c>
      <c r="O444" s="10"/>
      <c r="P444" s="6">
        <v>11</v>
      </c>
      <c r="Q444" s="6">
        <v>11</v>
      </c>
      <c r="R444" s="6">
        <v>15</v>
      </c>
      <c r="S444" s="6"/>
      <c r="T444" s="6"/>
      <c r="U444" s="6"/>
      <c r="V444" s="6">
        <v>0</v>
      </c>
      <c r="W444" s="6">
        <v>0</v>
      </c>
      <c r="X444" s="6">
        <v>0</v>
      </c>
      <c r="Y444" s="6">
        <v>96</v>
      </c>
      <c r="Z444" s="6">
        <v>77</v>
      </c>
      <c r="AA444" s="6">
        <v>76</v>
      </c>
      <c r="AB444" s="6">
        <v>8</v>
      </c>
      <c r="AC444" s="17">
        <v>0.1038961038961039</v>
      </c>
      <c r="AD444" s="20">
        <v>3.4737253487253486E-4</v>
      </c>
      <c r="AE444" s="22">
        <v>0.49350649350600001</v>
      </c>
      <c r="AF444" s="8">
        <v>0</v>
      </c>
      <c r="AG444" s="6">
        <v>0</v>
      </c>
      <c r="AH444" s="6">
        <v>0</v>
      </c>
      <c r="AI444" s="6">
        <v>0</v>
      </c>
      <c r="AJ444" s="88">
        <v>0</v>
      </c>
      <c r="AK444" s="10"/>
      <c r="AL444" s="6">
        <v>278</v>
      </c>
      <c r="AM444" s="6">
        <v>307</v>
      </c>
      <c r="AN444" s="6">
        <v>600</v>
      </c>
      <c r="AO444" s="6"/>
      <c r="AP444" s="6"/>
      <c r="AQ444" s="6"/>
      <c r="AR444" s="6">
        <v>10</v>
      </c>
      <c r="AS444" s="6">
        <v>0</v>
      </c>
      <c r="AT444" s="6">
        <v>19</v>
      </c>
    </row>
    <row r="445" spans="2:46" x14ac:dyDescent="0.3">
      <c r="B445" s="5">
        <v>42292</v>
      </c>
      <c r="C445" s="6">
        <v>145</v>
      </c>
      <c r="D445" s="6">
        <v>43</v>
      </c>
      <c r="E445" s="6">
        <v>38</v>
      </c>
      <c r="F445" s="6">
        <v>14</v>
      </c>
      <c r="G445" s="17">
        <v>0.32558139534883723</v>
      </c>
      <c r="H445" s="20">
        <v>1.9780900086132642E-3</v>
      </c>
      <c r="I445" s="22">
        <v>0.23255813953400001</v>
      </c>
      <c r="J445" s="8">
        <v>3</v>
      </c>
      <c r="K445" s="6">
        <v>4</v>
      </c>
      <c r="L445" s="6">
        <v>5</v>
      </c>
      <c r="M445" s="6">
        <v>3</v>
      </c>
      <c r="N445" s="88">
        <v>2</v>
      </c>
      <c r="O445" s="10"/>
      <c r="P445" s="6">
        <v>8</v>
      </c>
      <c r="Q445" s="6">
        <v>12</v>
      </c>
      <c r="R445" s="6">
        <v>20</v>
      </c>
      <c r="S445" s="6"/>
      <c r="T445" s="6"/>
      <c r="U445" s="6"/>
      <c r="V445" s="6">
        <v>0</v>
      </c>
      <c r="W445" s="6">
        <v>3</v>
      </c>
      <c r="X445" s="6">
        <v>1</v>
      </c>
      <c r="Y445" s="6">
        <v>60</v>
      </c>
      <c r="Z445" s="6">
        <v>48</v>
      </c>
      <c r="AA445" s="6">
        <v>48</v>
      </c>
      <c r="AB445" s="6">
        <v>2</v>
      </c>
      <c r="AC445" s="17">
        <v>4.1666666666666664E-2</v>
      </c>
      <c r="AD445" s="20">
        <v>3.5807291666666664E-4</v>
      </c>
      <c r="AE445" s="22">
        <v>0.45833333333299997</v>
      </c>
      <c r="AF445" s="8">
        <v>0</v>
      </c>
      <c r="AG445" s="6">
        <v>0</v>
      </c>
      <c r="AH445" s="6">
        <v>0</v>
      </c>
      <c r="AI445" s="6">
        <v>0</v>
      </c>
      <c r="AJ445" s="88">
        <v>0</v>
      </c>
      <c r="AK445" s="10"/>
      <c r="AL445" s="6">
        <v>321</v>
      </c>
      <c r="AM445" s="6">
        <v>344</v>
      </c>
      <c r="AN445" s="6">
        <v>653</v>
      </c>
      <c r="AO445" s="6"/>
      <c r="AP445" s="6"/>
      <c r="AQ445" s="6"/>
      <c r="AR445" s="6">
        <v>7</v>
      </c>
      <c r="AS445" s="6">
        <v>0</v>
      </c>
      <c r="AT445" s="6">
        <v>16</v>
      </c>
    </row>
    <row r="446" spans="2:46" x14ac:dyDescent="0.3">
      <c r="B446" s="5">
        <v>42293</v>
      </c>
      <c r="C446" s="6">
        <v>122</v>
      </c>
      <c r="D446" s="6">
        <v>39</v>
      </c>
      <c r="E446" s="6">
        <v>38</v>
      </c>
      <c r="F446" s="6">
        <v>10</v>
      </c>
      <c r="G446" s="17">
        <v>0.25641025641025639</v>
      </c>
      <c r="H446" s="20">
        <v>2.0162630579297247E-3</v>
      </c>
      <c r="I446" s="22">
        <v>0.20512820512800001</v>
      </c>
      <c r="J446" s="8">
        <v>4</v>
      </c>
      <c r="K446" s="6">
        <v>7</v>
      </c>
      <c r="L446" s="6">
        <v>5</v>
      </c>
      <c r="M446" s="6">
        <v>7</v>
      </c>
      <c r="N446" s="88">
        <v>0</v>
      </c>
      <c r="O446" s="10"/>
      <c r="P446" s="6">
        <v>23</v>
      </c>
      <c r="Q446" s="6">
        <v>25</v>
      </c>
      <c r="R446" s="6">
        <v>33</v>
      </c>
      <c r="S446" s="6"/>
      <c r="T446" s="6"/>
      <c r="U446" s="6"/>
      <c r="V446" s="6">
        <v>0</v>
      </c>
      <c r="W446" s="6">
        <v>2</v>
      </c>
      <c r="X446" s="6">
        <v>0</v>
      </c>
      <c r="Y446" s="6">
        <v>60</v>
      </c>
      <c r="Z446" s="6">
        <v>51</v>
      </c>
      <c r="AA446" s="6">
        <v>51</v>
      </c>
      <c r="AB446" s="6">
        <v>7</v>
      </c>
      <c r="AC446" s="17">
        <v>0.13725490196078433</v>
      </c>
      <c r="AD446" s="20">
        <v>2.6257262164124909E-4</v>
      </c>
      <c r="AE446" s="22">
        <v>0.35294117647000001</v>
      </c>
      <c r="AF446" s="8">
        <v>0</v>
      </c>
      <c r="AG446" s="6">
        <v>0</v>
      </c>
      <c r="AH446" s="6">
        <v>0</v>
      </c>
      <c r="AI446" s="6">
        <v>0</v>
      </c>
      <c r="AJ446" s="88">
        <v>0</v>
      </c>
      <c r="AK446" s="10"/>
      <c r="AL446" s="6">
        <v>501</v>
      </c>
      <c r="AM446" s="6">
        <v>540</v>
      </c>
      <c r="AN446" s="6">
        <v>857</v>
      </c>
      <c r="AO446" s="6"/>
      <c r="AP446" s="6"/>
      <c r="AQ446" s="6"/>
      <c r="AR446" s="6">
        <v>16</v>
      </c>
      <c r="AS446" s="6">
        <v>0</v>
      </c>
      <c r="AT446" s="6">
        <v>22</v>
      </c>
    </row>
    <row r="447" spans="2:46" ht="16.2" thickBot="1" x14ac:dyDescent="0.35">
      <c r="B447" s="32">
        <v>42294</v>
      </c>
      <c r="C447" s="31">
        <v>100</v>
      </c>
      <c r="D447" s="31">
        <v>21</v>
      </c>
      <c r="E447" s="31">
        <v>21</v>
      </c>
      <c r="F447" s="31">
        <v>3</v>
      </c>
      <c r="G447" s="29">
        <v>0.14285714285714285</v>
      </c>
      <c r="H447" s="28">
        <v>1.7350088183421515E-3</v>
      </c>
      <c r="I447" s="25">
        <v>9.5238095238000003E-2</v>
      </c>
      <c r="J447" s="35">
        <v>11</v>
      </c>
      <c r="K447" s="31">
        <v>9</v>
      </c>
      <c r="L447" s="31">
        <v>8</v>
      </c>
      <c r="M447" s="31">
        <v>8</v>
      </c>
      <c r="N447" s="89">
        <v>0</v>
      </c>
      <c r="O447" s="34"/>
      <c r="P447" s="31">
        <v>17</v>
      </c>
      <c r="Q447" s="31">
        <v>21</v>
      </c>
      <c r="R447" s="31">
        <v>41</v>
      </c>
      <c r="S447" s="31"/>
      <c r="T447" s="31"/>
      <c r="U447" s="31"/>
      <c r="V447" s="31">
        <v>1</v>
      </c>
      <c r="W447" s="31">
        <v>3</v>
      </c>
      <c r="X447" s="31">
        <v>2</v>
      </c>
      <c r="Y447" s="31">
        <v>45</v>
      </c>
      <c r="Z447" s="31">
        <v>36</v>
      </c>
      <c r="AA447" s="31">
        <v>36</v>
      </c>
      <c r="AB447" s="31">
        <v>4</v>
      </c>
      <c r="AC447" s="29">
        <v>0.1111111111111111</v>
      </c>
      <c r="AD447" s="28">
        <v>2.269804526748971E-4</v>
      </c>
      <c r="AE447" s="25">
        <v>0.47222222222200005</v>
      </c>
      <c r="AF447" s="35">
        <v>0</v>
      </c>
      <c r="AG447" s="31">
        <v>0</v>
      </c>
      <c r="AH447" s="31">
        <v>0</v>
      </c>
      <c r="AI447" s="31">
        <v>0</v>
      </c>
      <c r="AJ447" s="89">
        <v>0</v>
      </c>
      <c r="AK447" s="34"/>
      <c r="AL447" s="31">
        <v>530</v>
      </c>
      <c r="AM447" s="31">
        <v>569</v>
      </c>
      <c r="AN447" s="31">
        <v>926</v>
      </c>
      <c r="AO447" s="31"/>
      <c r="AP447" s="31"/>
      <c r="AQ447" s="31"/>
      <c r="AR447" s="31">
        <v>13</v>
      </c>
      <c r="AS447" s="31">
        <v>0</v>
      </c>
      <c r="AT447" s="31">
        <v>25</v>
      </c>
    </row>
    <row r="448" spans="2:46" x14ac:dyDescent="0.3">
      <c r="B448" s="33">
        <v>42295</v>
      </c>
      <c r="C448" s="53">
        <v>51</v>
      </c>
      <c r="D448" s="53">
        <v>15</v>
      </c>
      <c r="E448" s="53">
        <v>15</v>
      </c>
      <c r="F448" s="53">
        <v>5</v>
      </c>
      <c r="G448" s="54">
        <v>0.33333333333333331</v>
      </c>
      <c r="H448" s="67">
        <v>3.093364197530864E-3</v>
      </c>
      <c r="I448" s="68">
        <v>0.13333333333300001</v>
      </c>
      <c r="J448" s="27">
        <v>6</v>
      </c>
      <c r="K448" s="30">
        <v>6</v>
      </c>
      <c r="L448" s="30">
        <v>7</v>
      </c>
      <c r="M448" s="30">
        <v>11</v>
      </c>
      <c r="N448" s="87">
        <v>1</v>
      </c>
      <c r="O448" s="26"/>
      <c r="P448" s="30">
        <v>18</v>
      </c>
      <c r="Q448" s="53">
        <v>23</v>
      </c>
      <c r="R448" s="30">
        <v>31</v>
      </c>
      <c r="S448" s="30"/>
      <c r="T448" s="30"/>
      <c r="U448" s="30"/>
      <c r="V448" s="30">
        <v>0</v>
      </c>
      <c r="W448" s="30">
        <v>3</v>
      </c>
      <c r="X448" s="30">
        <v>1</v>
      </c>
      <c r="Y448" s="53">
        <v>59</v>
      </c>
      <c r="Z448" s="53">
        <v>47</v>
      </c>
      <c r="AA448" s="53">
        <v>46</v>
      </c>
      <c r="AB448" s="53">
        <v>3</v>
      </c>
      <c r="AC448" s="54">
        <v>6.3829787234042548E-2</v>
      </c>
      <c r="AD448" s="67">
        <v>7.8802206461780935E-5</v>
      </c>
      <c r="AE448" s="68">
        <v>0.48936170212699998</v>
      </c>
      <c r="AF448" s="27">
        <v>0</v>
      </c>
      <c r="AG448" s="30">
        <v>0</v>
      </c>
      <c r="AH448" s="30">
        <v>0</v>
      </c>
      <c r="AI448" s="30">
        <v>0</v>
      </c>
      <c r="AJ448" s="87">
        <v>0</v>
      </c>
      <c r="AK448" s="26"/>
      <c r="AL448" s="30">
        <v>504</v>
      </c>
      <c r="AM448" s="53">
        <v>532</v>
      </c>
      <c r="AN448" s="30">
        <v>808</v>
      </c>
      <c r="AO448" s="30"/>
      <c r="AP448" s="30"/>
      <c r="AQ448" s="30"/>
      <c r="AR448" s="30">
        <v>7</v>
      </c>
      <c r="AS448" s="30">
        <v>0</v>
      </c>
      <c r="AT448" s="30">
        <v>20</v>
      </c>
    </row>
    <row r="449" spans="2:46" x14ac:dyDescent="0.3">
      <c r="B449" s="5">
        <v>42296</v>
      </c>
      <c r="C449" s="6">
        <v>88</v>
      </c>
      <c r="D449" s="6">
        <v>29</v>
      </c>
      <c r="E449" s="6">
        <v>28</v>
      </c>
      <c r="F449" s="6">
        <v>7</v>
      </c>
      <c r="G449" s="17">
        <v>0.2413793103448276</v>
      </c>
      <c r="H449" s="20">
        <v>9.4268837803320566E-4</v>
      </c>
      <c r="I449" s="22">
        <v>0.27586206896499998</v>
      </c>
      <c r="J449" s="8">
        <v>7</v>
      </c>
      <c r="K449" s="6">
        <v>12</v>
      </c>
      <c r="L449" s="6">
        <v>7</v>
      </c>
      <c r="M449" s="6">
        <v>9</v>
      </c>
      <c r="N449" s="88">
        <v>2</v>
      </c>
      <c r="O449" s="10"/>
      <c r="P449" s="6">
        <v>17</v>
      </c>
      <c r="Q449" s="6">
        <v>20</v>
      </c>
      <c r="R449" s="6">
        <v>26</v>
      </c>
      <c r="S449" s="6"/>
      <c r="T449" s="6"/>
      <c r="U449" s="6"/>
      <c r="V449" s="6">
        <v>0</v>
      </c>
      <c r="W449" s="6">
        <v>1</v>
      </c>
      <c r="X449" s="6">
        <v>2</v>
      </c>
      <c r="Y449" s="6">
        <v>53</v>
      </c>
      <c r="Z449" s="6">
        <v>44</v>
      </c>
      <c r="AA449" s="6">
        <v>43</v>
      </c>
      <c r="AB449" s="6">
        <v>7</v>
      </c>
      <c r="AC449" s="17">
        <v>0.15909090909090909</v>
      </c>
      <c r="AD449" s="20">
        <v>1.0942760942760943E-4</v>
      </c>
      <c r="AE449" s="22">
        <v>0.43181818181799997</v>
      </c>
      <c r="AF449" s="8">
        <v>0</v>
      </c>
      <c r="AG449" s="6">
        <v>0</v>
      </c>
      <c r="AH449" s="6">
        <v>0</v>
      </c>
      <c r="AI449" s="6">
        <v>0</v>
      </c>
      <c r="AJ449" s="88">
        <v>0</v>
      </c>
      <c r="AK449" s="10"/>
      <c r="AL449" s="6">
        <v>956</v>
      </c>
      <c r="AM449" s="6">
        <v>998</v>
      </c>
      <c r="AN449" s="6">
        <v>1328</v>
      </c>
      <c r="AO449" s="6"/>
      <c r="AP449" s="6"/>
      <c r="AQ449" s="6"/>
      <c r="AR449" s="6">
        <v>7</v>
      </c>
      <c r="AS449" s="6">
        <v>0</v>
      </c>
      <c r="AT449" s="6">
        <v>35</v>
      </c>
    </row>
    <row r="450" spans="2:46" x14ac:dyDescent="0.3">
      <c r="B450" s="5">
        <v>42297</v>
      </c>
      <c r="C450" s="6">
        <v>171</v>
      </c>
      <c r="D450" s="6">
        <v>52</v>
      </c>
      <c r="E450" s="6">
        <v>46</v>
      </c>
      <c r="F450" s="6">
        <v>16</v>
      </c>
      <c r="G450" s="17">
        <v>0.30769230769230771</v>
      </c>
      <c r="H450" s="20">
        <v>2.0750979344729345E-3</v>
      </c>
      <c r="I450" s="22">
        <v>0.11538461538399999</v>
      </c>
      <c r="J450" s="8">
        <v>7</v>
      </c>
      <c r="K450" s="6">
        <v>10</v>
      </c>
      <c r="L450" s="6">
        <v>5</v>
      </c>
      <c r="M450" s="6">
        <v>9</v>
      </c>
      <c r="N450" s="88">
        <v>1</v>
      </c>
      <c r="O450" s="10"/>
      <c r="P450" s="6">
        <v>10</v>
      </c>
      <c r="Q450" s="6">
        <v>16</v>
      </c>
      <c r="R450" s="6">
        <v>27</v>
      </c>
      <c r="S450" s="6"/>
      <c r="T450" s="6"/>
      <c r="U450" s="6"/>
      <c r="V450" s="6">
        <v>0</v>
      </c>
      <c r="W450" s="6">
        <v>1</v>
      </c>
      <c r="X450" s="6">
        <v>1</v>
      </c>
      <c r="Y450" s="6">
        <v>77</v>
      </c>
      <c r="Z450" s="6">
        <v>60</v>
      </c>
      <c r="AA450" s="6">
        <v>60</v>
      </c>
      <c r="AB450" s="6">
        <v>2</v>
      </c>
      <c r="AC450" s="17">
        <v>3.3333333333333333E-2</v>
      </c>
      <c r="AD450" s="20">
        <v>4.3749999999999995E-4</v>
      </c>
      <c r="AE450" s="22">
        <v>0.43333333333299995</v>
      </c>
      <c r="AF450" s="8">
        <v>0</v>
      </c>
      <c r="AG450" s="6">
        <v>0</v>
      </c>
      <c r="AH450" s="6">
        <v>0</v>
      </c>
      <c r="AI450" s="6">
        <v>0</v>
      </c>
      <c r="AJ450" s="88">
        <v>0</v>
      </c>
      <c r="AK450" s="10"/>
      <c r="AL450" s="6">
        <v>1005</v>
      </c>
      <c r="AM450" s="6">
        <v>1067</v>
      </c>
      <c r="AN450" s="6">
        <v>1415</v>
      </c>
      <c r="AO450" s="6"/>
      <c r="AP450" s="6"/>
      <c r="AQ450" s="6"/>
      <c r="AR450" s="6">
        <v>6</v>
      </c>
      <c r="AS450" s="6">
        <v>0</v>
      </c>
      <c r="AT450" s="6">
        <v>54</v>
      </c>
    </row>
    <row r="451" spans="2:46" x14ac:dyDescent="0.3">
      <c r="B451" s="5">
        <v>42298</v>
      </c>
      <c r="C451" s="6">
        <v>96</v>
      </c>
      <c r="D451" s="6">
        <v>31</v>
      </c>
      <c r="E451" s="6">
        <v>31</v>
      </c>
      <c r="F451" s="6">
        <v>12</v>
      </c>
      <c r="G451" s="17">
        <v>0.38709677419354838</v>
      </c>
      <c r="H451" s="20">
        <v>1.7902479091995221E-3</v>
      </c>
      <c r="I451" s="22">
        <v>9.6774193548000001E-2</v>
      </c>
      <c r="J451" s="8">
        <v>4</v>
      </c>
      <c r="K451" s="6">
        <v>7</v>
      </c>
      <c r="L451" s="6">
        <v>4</v>
      </c>
      <c r="M451" s="6">
        <v>8</v>
      </c>
      <c r="N451" s="88">
        <v>1</v>
      </c>
      <c r="O451" s="10"/>
      <c r="P451" s="6">
        <v>9</v>
      </c>
      <c r="Q451" s="6">
        <v>12</v>
      </c>
      <c r="R451" s="6">
        <v>25</v>
      </c>
      <c r="S451" s="6"/>
      <c r="T451" s="6"/>
      <c r="U451" s="6"/>
      <c r="V451" s="6">
        <v>0</v>
      </c>
      <c r="W451" s="6">
        <v>1</v>
      </c>
      <c r="X451" s="6">
        <v>0</v>
      </c>
      <c r="Y451" s="6">
        <v>56</v>
      </c>
      <c r="Z451" s="6">
        <v>48</v>
      </c>
      <c r="AA451" s="6">
        <v>48</v>
      </c>
      <c r="AB451" s="6">
        <v>1</v>
      </c>
      <c r="AC451" s="17">
        <v>2.0833333333333332E-2</v>
      </c>
      <c r="AD451" s="20">
        <v>3.2696759259259257E-4</v>
      </c>
      <c r="AE451" s="22">
        <v>0.479166666666</v>
      </c>
      <c r="AF451" s="8">
        <v>0</v>
      </c>
      <c r="AG451" s="6">
        <v>0</v>
      </c>
      <c r="AH451" s="6">
        <v>0</v>
      </c>
      <c r="AI451" s="6">
        <v>0</v>
      </c>
      <c r="AJ451" s="88">
        <v>0</v>
      </c>
      <c r="AK451" s="10"/>
      <c r="AL451" s="6">
        <v>1083</v>
      </c>
      <c r="AM451" s="6">
        <v>1138</v>
      </c>
      <c r="AN451" s="6">
        <v>1446</v>
      </c>
      <c r="AO451" s="6"/>
      <c r="AP451" s="6"/>
      <c r="AQ451" s="6"/>
      <c r="AR451" s="6">
        <v>6</v>
      </c>
      <c r="AS451" s="6">
        <v>0</v>
      </c>
      <c r="AT451" s="6">
        <v>47</v>
      </c>
    </row>
    <row r="452" spans="2:46" x14ac:dyDescent="0.3">
      <c r="B452" s="5">
        <v>42299</v>
      </c>
      <c r="C452" s="6">
        <v>213</v>
      </c>
      <c r="D452" s="6">
        <v>60</v>
      </c>
      <c r="E452" s="6">
        <v>59</v>
      </c>
      <c r="F452" s="6">
        <v>24</v>
      </c>
      <c r="G452" s="17">
        <v>0.4</v>
      </c>
      <c r="H452" s="20">
        <v>2.2831790123456794E-3</v>
      </c>
      <c r="I452" s="22">
        <v>0.23333333333299999</v>
      </c>
      <c r="J452" s="8">
        <v>2</v>
      </c>
      <c r="K452" s="6">
        <v>11</v>
      </c>
      <c r="L452" s="6">
        <v>2</v>
      </c>
      <c r="M452" s="6">
        <v>5</v>
      </c>
      <c r="N452" s="88">
        <v>2</v>
      </c>
      <c r="O452" s="10"/>
      <c r="P452" s="6">
        <v>6</v>
      </c>
      <c r="Q452" s="6">
        <v>10</v>
      </c>
      <c r="R452" s="6">
        <v>18</v>
      </c>
      <c r="S452" s="6"/>
      <c r="T452" s="6"/>
      <c r="U452" s="6"/>
      <c r="V452" s="6">
        <v>0</v>
      </c>
      <c r="W452" s="6">
        <v>3</v>
      </c>
      <c r="X452" s="6">
        <v>1</v>
      </c>
      <c r="Y452" s="6">
        <v>46</v>
      </c>
      <c r="Z452" s="6">
        <v>43</v>
      </c>
      <c r="AA452" s="6">
        <v>43</v>
      </c>
      <c r="AB452" s="6">
        <v>7</v>
      </c>
      <c r="AC452" s="17">
        <v>0.16279069767441862</v>
      </c>
      <c r="AD452" s="20">
        <v>9.8514211886304901E-5</v>
      </c>
      <c r="AE452" s="22">
        <v>0.41860465116199996</v>
      </c>
      <c r="AF452" s="8">
        <v>0</v>
      </c>
      <c r="AG452" s="6">
        <v>0</v>
      </c>
      <c r="AH452" s="6">
        <v>0</v>
      </c>
      <c r="AI452" s="6">
        <v>0</v>
      </c>
      <c r="AJ452" s="88">
        <v>0</v>
      </c>
      <c r="AK452" s="10"/>
      <c r="AL452" s="6">
        <v>1573</v>
      </c>
      <c r="AM452" s="6">
        <v>1620</v>
      </c>
      <c r="AN452" s="6">
        <v>2025</v>
      </c>
      <c r="AO452" s="6"/>
      <c r="AP452" s="6"/>
      <c r="AQ452" s="6"/>
      <c r="AR452" s="6">
        <v>0</v>
      </c>
      <c r="AS452" s="6">
        <v>0</v>
      </c>
      <c r="AT452" s="6">
        <v>49</v>
      </c>
    </row>
    <row r="453" spans="2:46" x14ac:dyDescent="0.3">
      <c r="B453" s="5">
        <v>42300</v>
      </c>
      <c r="C453" s="6">
        <v>206</v>
      </c>
      <c r="D453" s="6">
        <v>56</v>
      </c>
      <c r="E453" s="6">
        <v>54</v>
      </c>
      <c r="F453" s="6">
        <v>16</v>
      </c>
      <c r="G453" s="17">
        <v>0.2857142857142857</v>
      </c>
      <c r="H453" s="20">
        <v>2.0558449074074073E-3</v>
      </c>
      <c r="I453" s="22">
        <v>0.178571428571</v>
      </c>
      <c r="J453" s="8">
        <v>3</v>
      </c>
      <c r="K453" s="6">
        <v>1</v>
      </c>
      <c r="L453" s="6">
        <v>4</v>
      </c>
      <c r="M453" s="6">
        <v>4</v>
      </c>
      <c r="N453" s="88">
        <v>0</v>
      </c>
      <c r="O453" s="10"/>
      <c r="P453" s="6">
        <v>13</v>
      </c>
      <c r="Q453" s="6">
        <v>17</v>
      </c>
      <c r="R453" s="6">
        <v>34</v>
      </c>
      <c r="S453" s="6"/>
      <c r="T453" s="6"/>
      <c r="U453" s="6"/>
      <c r="V453" s="6">
        <v>0</v>
      </c>
      <c r="W453" s="6">
        <v>1</v>
      </c>
      <c r="X453" s="6">
        <v>3</v>
      </c>
      <c r="Y453" s="6">
        <v>51</v>
      </c>
      <c r="Z453" s="6">
        <v>43</v>
      </c>
      <c r="AA453" s="6">
        <v>43</v>
      </c>
      <c r="AB453" s="6">
        <v>2</v>
      </c>
      <c r="AC453" s="17">
        <v>4.6511627906976744E-2</v>
      </c>
      <c r="AD453" s="20">
        <v>2.6808785529715761E-4</v>
      </c>
      <c r="AE453" s="22">
        <v>0.37209302325499999</v>
      </c>
      <c r="AF453" s="8">
        <v>0</v>
      </c>
      <c r="AG453" s="6">
        <v>0</v>
      </c>
      <c r="AH453" s="6">
        <v>0</v>
      </c>
      <c r="AI453" s="6">
        <v>0</v>
      </c>
      <c r="AJ453" s="88">
        <v>0</v>
      </c>
      <c r="AK453" s="10"/>
      <c r="AL453" s="6">
        <v>1085</v>
      </c>
      <c r="AM453" s="6">
        <v>1153</v>
      </c>
      <c r="AN453" s="6">
        <v>1315</v>
      </c>
      <c r="AO453" s="6"/>
      <c r="AP453" s="6"/>
      <c r="AQ453" s="6"/>
      <c r="AR453" s="6">
        <v>21</v>
      </c>
      <c r="AS453" s="6">
        <v>0</v>
      </c>
      <c r="AT453" s="6">
        <v>48</v>
      </c>
    </row>
    <row r="454" spans="2:46" ht="16.2" thickBot="1" x14ac:dyDescent="0.35">
      <c r="B454" s="32">
        <v>42301</v>
      </c>
      <c r="C454" s="31">
        <v>125</v>
      </c>
      <c r="D454" s="31">
        <v>33</v>
      </c>
      <c r="E454" s="31">
        <v>33</v>
      </c>
      <c r="F454" s="31">
        <v>5</v>
      </c>
      <c r="G454" s="29">
        <v>0.15151515151515152</v>
      </c>
      <c r="H454" s="28">
        <v>1.398709315375982E-3</v>
      </c>
      <c r="I454" s="25">
        <v>9.0909090908999998E-2</v>
      </c>
      <c r="J454" s="35">
        <v>10</v>
      </c>
      <c r="K454" s="31">
        <v>14</v>
      </c>
      <c r="L454" s="31">
        <v>4</v>
      </c>
      <c r="M454" s="31">
        <v>9</v>
      </c>
      <c r="N454" s="89">
        <v>0</v>
      </c>
      <c r="O454" s="34"/>
      <c r="P454" s="31">
        <v>25</v>
      </c>
      <c r="Q454" s="31">
        <v>29</v>
      </c>
      <c r="R454" s="31">
        <v>34</v>
      </c>
      <c r="S454" s="31"/>
      <c r="T454" s="31"/>
      <c r="U454" s="31"/>
      <c r="V454" s="31">
        <v>0</v>
      </c>
      <c r="W454" s="31">
        <v>1</v>
      </c>
      <c r="X454" s="31">
        <v>3</v>
      </c>
      <c r="Y454" s="31">
        <v>48</v>
      </c>
      <c r="Z454" s="31">
        <v>45</v>
      </c>
      <c r="AA454" s="31">
        <v>45</v>
      </c>
      <c r="AB454" s="31">
        <v>1</v>
      </c>
      <c r="AC454" s="29">
        <v>2.2222222222222223E-2</v>
      </c>
      <c r="AD454" s="28">
        <v>3.7139917695473251E-4</v>
      </c>
      <c r="AE454" s="25">
        <v>0.53333333333299993</v>
      </c>
      <c r="AF454" s="35">
        <v>0</v>
      </c>
      <c r="AG454" s="31">
        <v>0</v>
      </c>
      <c r="AH454" s="31">
        <v>0</v>
      </c>
      <c r="AI454" s="31">
        <v>0</v>
      </c>
      <c r="AJ454" s="89">
        <v>0</v>
      </c>
      <c r="AK454" s="34"/>
      <c r="AL454" s="31">
        <v>1561</v>
      </c>
      <c r="AM454" s="31">
        <v>1643</v>
      </c>
      <c r="AN454" s="31">
        <v>1892</v>
      </c>
      <c r="AO454" s="31"/>
      <c r="AP454" s="31"/>
      <c r="AQ454" s="31"/>
      <c r="AR454" s="31">
        <v>24</v>
      </c>
      <c r="AS454" s="31">
        <v>0</v>
      </c>
      <c r="AT454" s="31">
        <v>53</v>
      </c>
    </row>
    <row r="455" spans="2:46" x14ac:dyDescent="0.3">
      <c r="B455" s="33">
        <v>42302</v>
      </c>
      <c r="C455" s="53">
        <v>160</v>
      </c>
      <c r="D455" s="53">
        <v>47</v>
      </c>
      <c r="E455" s="53">
        <v>45</v>
      </c>
      <c r="F455" s="53">
        <v>12</v>
      </c>
      <c r="G455" s="54">
        <v>0.25531914893617019</v>
      </c>
      <c r="H455" s="67">
        <v>2.2195133963750983E-3</v>
      </c>
      <c r="I455" s="68">
        <v>0.29787234042499999</v>
      </c>
      <c r="J455" s="27">
        <v>13</v>
      </c>
      <c r="K455" s="30">
        <v>11</v>
      </c>
      <c r="L455" s="30">
        <v>8</v>
      </c>
      <c r="M455" s="30">
        <v>14</v>
      </c>
      <c r="N455" s="87">
        <v>1</v>
      </c>
      <c r="O455" s="26"/>
      <c r="P455" s="30">
        <v>23</v>
      </c>
      <c r="Q455" s="53">
        <v>31</v>
      </c>
      <c r="R455" s="30">
        <v>46</v>
      </c>
      <c r="S455" s="30"/>
      <c r="T455" s="30"/>
      <c r="U455" s="30"/>
      <c r="V455" s="30">
        <v>3</v>
      </c>
      <c r="W455" s="30">
        <v>1</v>
      </c>
      <c r="X455" s="30">
        <v>1</v>
      </c>
      <c r="Y455" s="53">
        <v>52</v>
      </c>
      <c r="Z455" s="53">
        <v>43</v>
      </c>
      <c r="AA455" s="53">
        <v>42</v>
      </c>
      <c r="AB455" s="53">
        <v>5</v>
      </c>
      <c r="AC455" s="54">
        <v>0.11627906976744186</v>
      </c>
      <c r="AD455" s="67">
        <v>3.7844530577088717E-4</v>
      </c>
      <c r="AE455" s="68">
        <v>0.44186046511599997</v>
      </c>
      <c r="AF455" s="27">
        <v>0</v>
      </c>
      <c r="AG455" s="30">
        <v>0</v>
      </c>
      <c r="AH455" s="30">
        <v>0</v>
      </c>
      <c r="AI455" s="30">
        <v>0</v>
      </c>
      <c r="AJ455" s="87">
        <v>0</v>
      </c>
      <c r="AK455" s="26"/>
      <c r="AL455" s="30">
        <v>1435</v>
      </c>
      <c r="AM455" s="53">
        <v>1526</v>
      </c>
      <c r="AN455" s="30">
        <v>1813</v>
      </c>
      <c r="AO455" s="30"/>
      <c r="AP455" s="30"/>
      <c r="AQ455" s="30"/>
      <c r="AR455" s="30">
        <v>28</v>
      </c>
      <c r="AS455" s="30">
        <v>0</v>
      </c>
      <c r="AT455" s="30">
        <v>61</v>
      </c>
    </row>
    <row r="456" spans="2:46" x14ac:dyDescent="0.3">
      <c r="B456" s="5">
        <v>42303</v>
      </c>
      <c r="C456" s="6">
        <v>324</v>
      </c>
      <c r="D456" s="6">
        <v>67</v>
      </c>
      <c r="E456" s="6">
        <v>66</v>
      </c>
      <c r="F456" s="6">
        <v>17</v>
      </c>
      <c r="G456" s="17">
        <v>0.2537313432835821</v>
      </c>
      <c r="H456" s="20">
        <v>3.0543463239358763E-3</v>
      </c>
      <c r="I456" s="22">
        <v>8.9552238805000003E-2</v>
      </c>
      <c r="J456" s="8">
        <v>4</v>
      </c>
      <c r="K456" s="6">
        <v>8</v>
      </c>
      <c r="L456" s="6">
        <v>5</v>
      </c>
      <c r="M456" s="6">
        <v>3</v>
      </c>
      <c r="N456" s="88">
        <v>0</v>
      </c>
      <c r="O456" s="10"/>
      <c r="P456" s="6">
        <v>19</v>
      </c>
      <c r="Q456" s="6">
        <v>31</v>
      </c>
      <c r="R456" s="6">
        <v>49</v>
      </c>
      <c r="S456" s="6"/>
      <c r="T456" s="6"/>
      <c r="U456" s="6"/>
      <c r="V456" s="6">
        <v>4</v>
      </c>
      <c r="W456" s="6">
        <v>6</v>
      </c>
      <c r="X456" s="6">
        <v>1</v>
      </c>
      <c r="Y456" s="6">
        <v>69</v>
      </c>
      <c r="Z456" s="6">
        <v>57</v>
      </c>
      <c r="AA456" s="6">
        <v>56</v>
      </c>
      <c r="AB456" s="6">
        <v>3</v>
      </c>
      <c r="AC456" s="17">
        <v>5.2631578947368418E-2</v>
      </c>
      <c r="AD456" s="20">
        <v>2.5990903183885639E-5</v>
      </c>
      <c r="AE456" s="22">
        <v>0.57894736842100003</v>
      </c>
      <c r="AF456" s="8">
        <v>0</v>
      </c>
      <c r="AG456" s="6">
        <v>0</v>
      </c>
      <c r="AH456" s="6">
        <v>0</v>
      </c>
      <c r="AI456" s="6">
        <v>0</v>
      </c>
      <c r="AJ456" s="88">
        <v>0</v>
      </c>
      <c r="AK456" s="10"/>
      <c r="AL456" s="6">
        <v>891</v>
      </c>
      <c r="AM456" s="6">
        <v>1005</v>
      </c>
      <c r="AN456" s="6">
        <v>1226</v>
      </c>
      <c r="AO456" s="6"/>
      <c r="AP456" s="6"/>
      <c r="AQ456" s="6"/>
      <c r="AR456" s="6">
        <v>68</v>
      </c>
      <c r="AS456" s="6">
        <v>0</v>
      </c>
      <c r="AT456" s="6">
        <v>44</v>
      </c>
    </row>
    <row r="457" spans="2:46" x14ac:dyDescent="0.3">
      <c r="B457" s="5">
        <v>42304</v>
      </c>
      <c r="C457" s="6">
        <v>198</v>
      </c>
      <c r="D457" s="6">
        <v>66</v>
      </c>
      <c r="E457" s="6">
        <v>63</v>
      </c>
      <c r="F457" s="6">
        <v>18</v>
      </c>
      <c r="G457" s="17">
        <v>0.27272727272727271</v>
      </c>
      <c r="H457" s="20">
        <v>1.4970889450056117E-3</v>
      </c>
      <c r="I457" s="22">
        <v>0.136363636363</v>
      </c>
      <c r="J457" s="8">
        <v>7</v>
      </c>
      <c r="K457" s="6">
        <v>14</v>
      </c>
      <c r="L457" s="6">
        <v>4</v>
      </c>
      <c r="M457" s="6">
        <v>11</v>
      </c>
      <c r="N457" s="88">
        <v>1</v>
      </c>
      <c r="O457" s="10"/>
      <c r="P457" s="6">
        <v>22</v>
      </c>
      <c r="Q457" s="6">
        <v>25</v>
      </c>
      <c r="R457" s="6">
        <v>42</v>
      </c>
      <c r="S457" s="6"/>
      <c r="T457" s="6"/>
      <c r="U457" s="6"/>
      <c r="V457" s="6">
        <v>0</v>
      </c>
      <c r="W457" s="6">
        <v>1</v>
      </c>
      <c r="X457" s="6">
        <v>2</v>
      </c>
      <c r="Y457" s="6">
        <v>61</v>
      </c>
      <c r="Z457" s="6">
        <v>53</v>
      </c>
      <c r="AA457" s="6">
        <v>53</v>
      </c>
      <c r="AB457" s="6">
        <v>2</v>
      </c>
      <c r="AC457" s="17">
        <v>3.7735849056603772E-2</v>
      </c>
      <c r="AD457" s="20">
        <v>2.2318308874912649E-4</v>
      </c>
      <c r="AE457" s="22">
        <v>0.56603773584899997</v>
      </c>
      <c r="AF457" s="8">
        <v>0</v>
      </c>
      <c r="AG457" s="6">
        <v>0</v>
      </c>
      <c r="AH457" s="6">
        <v>0</v>
      </c>
      <c r="AI457" s="6">
        <v>0</v>
      </c>
      <c r="AJ457" s="88">
        <v>0</v>
      </c>
      <c r="AK457" s="10"/>
      <c r="AL457" s="6">
        <v>511</v>
      </c>
      <c r="AM457" s="6">
        <v>653</v>
      </c>
      <c r="AN457" s="6">
        <v>872</v>
      </c>
      <c r="AO457" s="6"/>
      <c r="AP457" s="6"/>
      <c r="AQ457" s="6"/>
      <c r="AR457" s="6">
        <v>94</v>
      </c>
      <c r="AS457" s="6">
        <v>0</v>
      </c>
      <c r="AT457" s="6">
        <v>46</v>
      </c>
    </row>
    <row r="458" spans="2:46" x14ac:dyDescent="0.3">
      <c r="B458" s="5">
        <v>42305</v>
      </c>
      <c r="C458" s="6">
        <v>187</v>
      </c>
      <c r="D458" s="6">
        <v>41</v>
      </c>
      <c r="E458" s="6">
        <v>41</v>
      </c>
      <c r="F458" s="6">
        <v>20</v>
      </c>
      <c r="G458" s="17">
        <v>0.48780487804878048</v>
      </c>
      <c r="H458" s="20">
        <v>3.8089995483288168E-3</v>
      </c>
      <c r="I458" s="22">
        <v>0.14634146341400001</v>
      </c>
      <c r="J458" s="8">
        <v>10</v>
      </c>
      <c r="K458" s="6">
        <v>12</v>
      </c>
      <c r="L458" s="6">
        <v>8</v>
      </c>
      <c r="M458" s="6">
        <v>6</v>
      </c>
      <c r="N458" s="88">
        <v>0</v>
      </c>
      <c r="O458" s="10"/>
      <c r="P458" s="6">
        <v>11</v>
      </c>
      <c r="Q458" s="6">
        <v>18</v>
      </c>
      <c r="R458" s="6">
        <v>35</v>
      </c>
      <c r="S458" s="6"/>
      <c r="T458" s="6"/>
      <c r="U458" s="6"/>
      <c r="V458" s="6">
        <v>0</v>
      </c>
      <c r="W458" s="6">
        <v>3</v>
      </c>
      <c r="X458" s="6">
        <v>2</v>
      </c>
      <c r="Y458" s="6">
        <v>46</v>
      </c>
      <c r="Z458" s="6">
        <v>35</v>
      </c>
      <c r="AA458" s="6">
        <v>35</v>
      </c>
      <c r="AB458" s="6">
        <v>3</v>
      </c>
      <c r="AC458" s="17">
        <v>8.5714285714285715E-2</v>
      </c>
      <c r="AD458" s="20">
        <v>3.1018518518518521E-4</v>
      </c>
      <c r="AE458" s="22">
        <v>0.54285714285700004</v>
      </c>
      <c r="AF458" s="8">
        <v>0</v>
      </c>
      <c r="AG458" s="6">
        <v>0</v>
      </c>
      <c r="AH458" s="6">
        <v>0</v>
      </c>
      <c r="AI458" s="6">
        <v>0</v>
      </c>
      <c r="AJ458" s="88">
        <v>0</v>
      </c>
      <c r="AK458" s="10"/>
      <c r="AL458" s="6">
        <v>530</v>
      </c>
      <c r="AM458" s="6">
        <v>642</v>
      </c>
      <c r="AN458" s="6">
        <v>919</v>
      </c>
      <c r="AO458" s="6"/>
      <c r="AP458" s="6"/>
      <c r="AQ458" s="6"/>
      <c r="AR458" s="6">
        <v>92</v>
      </c>
      <c r="AS458" s="6">
        <v>0</v>
      </c>
      <c r="AT458" s="6">
        <v>21</v>
      </c>
    </row>
    <row r="459" spans="2:46" x14ac:dyDescent="0.3">
      <c r="B459" s="5">
        <v>42306</v>
      </c>
      <c r="C459" s="6">
        <v>88</v>
      </c>
      <c r="D459" s="6">
        <v>33</v>
      </c>
      <c r="E459" s="6">
        <v>32</v>
      </c>
      <c r="F459" s="6">
        <v>13</v>
      </c>
      <c r="G459" s="17">
        <v>0.39393939393939392</v>
      </c>
      <c r="H459" s="20">
        <v>2.974186307519641E-3</v>
      </c>
      <c r="I459" s="22">
        <v>0.30303030303</v>
      </c>
      <c r="J459" s="8">
        <v>2</v>
      </c>
      <c r="K459" s="6">
        <v>3</v>
      </c>
      <c r="L459" s="6">
        <v>2</v>
      </c>
      <c r="M459" s="6">
        <v>5</v>
      </c>
      <c r="N459" s="88">
        <v>0</v>
      </c>
      <c r="O459" s="10"/>
      <c r="P459" s="6">
        <v>18</v>
      </c>
      <c r="Q459" s="6">
        <v>25</v>
      </c>
      <c r="R459" s="6">
        <v>33</v>
      </c>
      <c r="S459" s="6"/>
      <c r="T459" s="6"/>
      <c r="U459" s="6"/>
      <c r="V459" s="6">
        <v>1</v>
      </c>
      <c r="W459" s="6">
        <v>3</v>
      </c>
      <c r="X459" s="6">
        <v>1</v>
      </c>
      <c r="Y459" s="6">
        <v>27</v>
      </c>
      <c r="Z459" s="6">
        <v>16</v>
      </c>
      <c r="AA459" s="6">
        <v>15</v>
      </c>
      <c r="AB459" s="6">
        <v>2</v>
      </c>
      <c r="AC459" s="17">
        <v>0.125</v>
      </c>
      <c r="AD459" s="20">
        <v>1.1436631944444445E-3</v>
      </c>
      <c r="AE459" s="22">
        <v>0.3125</v>
      </c>
      <c r="AF459" s="8">
        <v>0</v>
      </c>
      <c r="AG459" s="6">
        <v>0</v>
      </c>
      <c r="AH459" s="6">
        <v>0</v>
      </c>
      <c r="AI459" s="6">
        <v>0</v>
      </c>
      <c r="AJ459" s="88">
        <v>0</v>
      </c>
      <c r="AK459" s="10"/>
      <c r="AL459" s="6">
        <v>451</v>
      </c>
      <c r="AM459" s="6">
        <v>580</v>
      </c>
      <c r="AN459" s="6">
        <v>825</v>
      </c>
      <c r="AO459" s="6"/>
      <c r="AP459" s="6"/>
      <c r="AQ459" s="6"/>
      <c r="AR459" s="6">
        <v>97</v>
      </c>
      <c r="AS459" s="6">
        <v>0</v>
      </c>
      <c r="AT459" s="6">
        <v>32</v>
      </c>
    </row>
    <row r="460" spans="2:46" x14ac:dyDescent="0.3">
      <c r="B460" s="5">
        <v>42307</v>
      </c>
      <c r="C460" s="6">
        <v>245</v>
      </c>
      <c r="D460" s="6">
        <v>56</v>
      </c>
      <c r="E460" s="6">
        <v>53</v>
      </c>
      <c r="F460" s="6">
        <v>17</v>
      </c>
      <c r="G460" s="17">
        <v>0.30357142857142855</v>
      </c>
      <c r="H460" s="20">
        <v>2.3216352513227515E-3</v>
      </c>
      <c r="I460" s="22">
        <v>0.107142857142</v>
      </c>
      <c r="J460" s="8">
        <v>5</v>
      </c>
      <c r="K460" s="6">
        <v>5</v>
      </c>
      <c r="L460" s="6">
        <v>2</v>
      </c>
      <c r="M460" s="6">
        <v>3</v>
      </c>
      <c r="N460" s="88">
        <v>0</v>
      </c>
      <c r="O460" s="10"/>
      <c r="P460" s="6">
        <v>18</v>
      </c>
      <c r="Q460" s="6">
        <v>23</v>
      </c>
      <c r="R460" s="6">
        <v>39</v>
      </c>
      <c r="S460" s="6"/>
      <c r="T460" s="6"/>
      <c r="U460" s="6"/>
      <c r="V460" s="6">
        <v>0</v>
      </c>
      <c r="W460" s="6">
        <v>5</v>
      </c>
      <c r="X460" s="6">
        <v>1</v>
      </c>
      <c r="Y460" s="6">
        <v>46</v>
      </c>
      <c r="Z460" s="6">
        <v>36</v>
      </c>
      <c r="AA460" s="6">
        <v>36</v>
      </c>
      <c r="AB460" s="6">
        <v>4</v>
      </c>
      <c r="AC460" s="17">
        <v>0.1111111111111111</v>
      </c>
      <c r="AD460" s="20">
        <v>1.1670524691358025E-4</v>
      </c>
      <c r="AE460" s="22">
        <v>0.5</v>
      </c>
      <c r="AF460" s="8">
        <v>0</v>
      </c>
      <c r="AG460" s="6">
        <v>0</v>
      </c>
      <c r="AH460" s="6">
        <v>0</v>
      </c>
      <c r="AI460" s="6">
        <v>0</v>
      </c>
      <c r="AJ460" s="88">
        <v>0</v>
      </c>
      <c r="AK460" s="10"/>
      <c r="AL460" s="6">
        <v>490</v>
      </c>
      <c r="AM460" s="6">
        <v>594</v>
      </c>
      <c r="AN460" s="6">
        <v>825</v>
      </c>
      <c r="AO460" s="6"/>
      <c r="AP460" s="6"/>
      <c r="AQ460" s="6"/>
      <c r="AR460" s="6">
        <v>65</v>
      </c>
      <c r="AS460" s="6">
        <v>0</v>
      </c>
      <c r="AT460" s="6">
        <v>36</v>
      </c>
    </row>
    <row r="461" spans="2:46" ht="16.2" thickBot="1" x14ac:dyDescent="0.35">
      <c r="B461" s="32">
        <v>42308</v>
      </c>
      <c r="C461" s="31">
        <v>142</v>
      </c>
      <c r="D461" s="31">
        <v>31</v>
      </c>
      <c r="E461" s="31">
        <v>30</v>
      </c>
      <c r="F461" s="31">
        <v>8</v>
      </c>
      <c r="G461" s="29">
        <v>0.25806451612903225</v>
      </c>
      <c r="H461" s="28">
        <v>2.5421893667861412E-3</v>
      </c>
      <c r="I461" s="25">
        <v>6.4516129032000005E-2</v>
      </c>
      <c r="J461" s="35">
        <v>4</v>
      </c>
      <c r="K461" s="31">
        <v>13</v>
      </c>
      <c r="L461" s="31">
        <v>9</v>
      </c>
      <c r="M461" s="31">
        <v>10</v>
      </c>
      <c r="N461" s="89">
        <v>2</v>
      </c>
      <c r="O461" s="34"/>
      <c r="P461" s="31">
        <v>11</v>
      </c>
      <c r="Q461" s="31">
        <v>14</v>
      </c>
      <c r="R461" s="31">
        <v>25</v>
      </c>
      <c r="S461" s="31"/>
      <c r="T461" s="31"/>
      <c r="U461" s="31"/>
      <c r="V461" s="31">
        <v>0</v>
      </c>
      <c r="W461" s="31">
        <v>0</v>
      </c>
      <c r="X461" s="31">
        <v>4</v>
      </c>
      <c r="Y461" s="31">
        <v>21</v>
      </c>
      <c r="Z461" s="31">
        <v>19</v>
      </c>
      <c r="AA461" s="31">
        <v>19</v>
      </c>
      <c r="AB461" s="31">
        <v>1</v>
      </c>
      <c r="AC461" s="29">
        <v>5.2631578947368418E-2</v>
      </c>
      <c r="AD461" s="28">
        <v>1.3279727095516568E-4</v>
      </c>
      <c r="AE461" s="25">
        <v>0.368421052631</v>
      </c>
      <c r="AF461" s="35">
        <v>0</v>
      </c>
      <c r="AG461" s="31">
        <v>0</v>
      </c>
      <c r="AH461" s="31">
        <v>0</v>
      </c>
      <c r="AI461" s="31">
        <v>0</v>
      </c>
      <c r="AJ461" s="89">
        <v>0</v>
      </c>
      <c r="AK461" s="34"/>
      <c r="AL461" s="31">
        <v>418</v>
      </c>
      <c r="AM461" s="31">
        <v>520</v>
      </c>
      <c r="AN461" s="31">
        <v>814</v>
      </c>
      <c r="AO461" s="31"/>
      <c r="AP461" s="31"/>
      <c r="AQ461" s="31"/>
      <c r="AR461" s="31">
        <v>64</v>
      </c>
      <c r="AS461" s="31">
        <v>0</v>
      </c>
      <c r="AT461" s="31">
        <v>38</v>
      </c>
    </row>
    <row r="462" spans="2:46" x14ac:dyDescent="0.3">
      <c r="B462" s="33">
        <v>42309</v>
      </c>
      <c r="C462" s="53">
        <v>175</v>
      </c>
      <c r="D462" s="53">
        <v>52</v>
      </c>
      <c r="E462" s="53">
        <v>50</v>
      </c>
      <c r="F462" s="53">
        <v>15</v>
      </c>
      <c r="G462" s="54">
        <v>0.28846153846153844</v>
      </c>
      <c r="H462" s="67">
        <v>1.676460113960114E-3</v>
      </c>
      <c r="I462" s="68">
        <v>0.30769230769200001</v>
      </c>
      <c r="J462" s="27">
        <v>15</v>
      </c>
      <c r="K462" s="30">
        <v>17</v>
      </c>
      <c r="L462" s="30">
        <v>11</v>
      </c>
      <c r="M462" s="30">
        <v>16</v>
      </c>
      <c r="N462" s="87"/>
      <c r="O462" s="26"/>
      <c r="P462" s="30">
        <v>31</v>
      </c>
      <c r="Q462" s="53">
        <v>39</v>
      </c>
      <c r="R462" s="30">
        <v>13</v>
      </c>
      <c r="S462" s="30"/>
      <c r="T462" s="30"/>
      <c r="U462" s="30"/>
      <c r="V462" s="30">
        <v>1</v>
      </c>
      <c r="W462" s="30">
        <v>1</v>
      </c>
      <c r="X462" s="30">
        <v>19</v>
      </c>
      <c r="Y462" s="53">
        <v>866</v>
      </c>
      <c r="Z462" s="53">
        <v>626</v>
      </c>
      <c r="AA462" s="53">
        <v>613</v>
      </c>
      <c r="AB462" s="53">
        <v>77</v>
      </c>
      <c r="AC462" s="54">
        <v>0.12300319488817892</v>
      </c>
      <c r="AD462" s="67">
        <v>3.1346142468346939E-4</v>
      </c>
      <c r="AE462" s="68">
        <v>0.38977635782699999</v>
      </c>
      <c r="AF462" s="27">
        <v>4</v>
      </c>
      <c r="AG462" s="30">
        <v>42</v>
      </c>
      <c r="AH462" s="30">
        <v>13</v>
      </c>
      <c r="AI462" s="30">
        <v>78</v>
      </c>
      <c r="AJ462" s="87"/>
      <c r="AK462" s="26"/>
      <c r="AL462" s="30">
        <v>323</v>
      </c>
      <c r="AM462" s="53">
        <v>495</v>
      </c>
      <c r="AN462" s="30">
        <v>116</v>
      </c>
      <c r="AO462" s="30"/>
      <c r="AP462" s="30"/>
      <c r="AQ462" s="30"/>
      <c r="AR462" s="30">
        <v>28</v>
      </c>
      <c r="AS462" s="30">
        <v>0</v>
      </c>
      <c r="AT462" s="30">
        <v>152</v>
      </c>
    </row>
    <row r="463" spans="2:46" x14ac:dyDescent="0.3">
      <c r="B463" s="5">
        <v>42310</v>
      </c>
      <c r="C463" s="6">
        <v>286</v>
      </c>
      <c r="D463" s="6">
        <v>79</v>
      </c>
      <c r="E463" s="6">
        <v>77</v>
      </c>
      <c r="F463" s="6">
        <v>23</v>
      </c>
      <c r="G463" s="17">
        <v>0.29113924050632911</v>
      </c>
      <c r="H463" s="20">
        <v>2.5924460853258319E-3</v>
      </c>
      <c r="I463" s="22">
        <v>0.15189873417700001</v>
      </c>
      <c r="J463" s="8">
        <v>18</v>
      </c>
      <c r="K463" s="6">
        <v>32</v>
      </c>
      <c r="L463" s="6">
        <v>21</v>
      </c>
      <c r="M463" s="6">
        <v>22</v>
      </c>
      <c r="N463" s="88"/>
      <c r="O463" s="10"/>
      <c r="P463" s="6">
        <v>37</v>
      </c>
      <c r="Q463" s="6">
        <v>59</v>
      </c>
      <c r="R463" s="6">
        <v>18</v>
      </c>
      <c r="S463" s="6"/>
      <c r="T463" s="6"/>
      <c r="U463" s="6"/>
      <c r="V463" s="6">
        <v>1</v>
      </c>
      <c r="W463" s="6">
        <v>5</v>
      </c>
      <c r="X463" s="6">
        <v>37</v>
      </c>
      <c r="Y463" s="6">
        <v>903</v>
      </c>
      <c r="Z463" s="6">
        <v>674</v>
      </c>
      <c r="AA463" s="6">
        <v>661</v>
      </c>
      <c r="AB463" s="6">
        <v>81</v>
      </c>
      <c r="AC463" s="17">
        <v>0.12017804154302671</v>
      </c>
      <c r="AD463" s="20">
        <v>2.3768065171996921E-4</v>
      </c>
      <c r="AE463" s="22">
        <v>0.37537091988100002</v>
      </c>
      <c r="AF463" s="8">
        <v>15</v>
      </c>
      <c r="AG463" s="6">
        <v>62</v>
      </c>
      <c r="AH463" s="6">
        <v>19</v>
      </c>
      <c r="AI463" s="6">
        <v>67</v>
      </c>
      <c r="AJ463" s="88"/>
      <c r="AK463" s="10"/>
      <c r="AL463" s="6">
        <v>295</v>
      </c>
      <c r="AM463" s="6">
        <v>470</v>
      </c>
      <c r="AN463" s="6">
        <v>179</v>
      </c>
      <c r="AO463" s="6"/>
      <c r="AP463" s="6"/>
      <c r="AQ463" s="6"/>
      <c r="AR463" s="6">
        <v>49</v>
      </c>
      <c r="AS463" s="6">
        <v>0</v>
      </c>
      <c r="AT463" s="6">
        <v>169</v>
      </c>
    </row>
    <row r="464" spans="2:46" x14ac:dyDescent="0.3">
      <c r="B464" s="5">
        <v>42311</v>
      </c>
      <c r="C464" s="6">
        <v>322</v>
      </c>
      <c r="D464" s="6">
        <v>85</v>
      </c>
      <c r="E464" s="6">
        <v>79</v>
      </c>
      <c r="F464" s="6">
        <v>36</v>
      </c>
      <c r="G464" s="17">
        <v>0.42352941176470588</v>
      </c>
      <c r="H464" s="20">
        <v>1.7934368191721132E-3</v>
      </c>
      <c r="I464" s="22">
        <v>0.14117647058799998</v>
      </c>
      <c r="J464" s="8">
        <v>21</v>
      </c>
      <c r="K464" s="6">
        <v>40</v>
      </c>
      <c r="L464" s="6">
        <v>21</v>
      </c>
      <c r="M464" s="6">
        <v>22</v>
      </c>
      <c r="N464" s="88"/>
      <c r="O464" s="10"/>
      <c r="P464" s="6">
        <v>42</v>
      </c>
      <c r="Q464" s="6">
        <v>61</v>
      </c>
      <c r="R464" s="6">
        <v>23</v>
      </c>
      <c r="S464" s="6"/>
      <c r="T464" s="6"/>
      <c r="U464" s="6"/>
      <c r="V464" s="6">
        <v>1</v>
      </c>
      <c r="W464" s="6">
        <v>6</v>
      </c>
      <c r="X464" s="6">
        <v>35</v>
      </c>
      <c r="Y464" s="6">
        <v>751</v>
      </c>
      <c r="Z464" s="6">
        <v>533</v>
      </c>
      <c r="AA464" s="6">
        <v>523</v>
      </c>
      <c r="AB464" s="6">
        <v>63</v>
      </c>
      <c r="AC464" s="17">
        <v>0.11819887429643527</v>
      </c>
      <c r="AD464" s="20">
        <v>2.551290737266347E-4</v>
      </c>
      <c r="AE464" s="22">
        <v>0.35647279549700001</v>
      </c>
      <c r="AF464" s="8">
        <v>18</v>
      </c>
      <c r="AG464" s="6">
        <v>59</v>
      </c>
      <c r="AH464" s="6">
        <v>14</v>
      </c>
      <c r="AI464" s="6">
        <v>44</v>
      </c>
      <c r="AJ464" s="88"/>
      <c r="AK464" s="10"/>
      <c r="AL464" s="6">
        <v>207</v>
      </c>
      <c r="AM464" s="6">
        <v>370</v>
      </c>
      <c r="AN464" s="6">
        <v>145</v>
      </c>
      <c r="AO464" s="6"/>
      <c r="AP464" s="6"/>
      <c r="AQ464" s="6"/>
      <c r="AR464" s="6">
        <v>52</v>
      </c>
      <c r="AS464" s="6">
        <v>0</v>
      </c>
      <c r="AT464" s="6">
        <v>140</v>
      </c>
    </row>
    <row r="465" spans="2:97" x14ac:dyDescent="0.3">
      <c r="B465" s="5">
        <v>42312</v>
      </c>
      <c r="C465" s="6">
        <v>226</v>
      </c>
      <c r="D465" s="6">
        <v>73</v>
      </c>
      <c r="E465" s="6">
        <v>70</v>
      </c>
      <c r="F465" s="6">
        <v>22</v>
      </c>
      <c r="G465" s="17">
        <v>0.30136986301369861</v>
      </c>
      <c r="H465" s="20">
        <v>1.3765220700152206E-3</v>
      </c>
      <c r="I465" s="22">
        <v>9.5890410958000008E-2</v>
      </c>
      <c r="J465" s="8">
        <v>14</v>
      </c>
      <c r="K465" s="6">
        <v>31</v>
      </c>
      <c r="L465" s="6">
        <v>11</v>
      </c>
      <c r="M465" s="6">
        <v>21</v>
      </c>
      <c r="N465" s="88"/>
      <c r="O465" s="10"/>
      <c r="P465" s="6">
        <v>34</v>
      </c>
      <c r="Q465" s="6">
        <v>52</v>
      </c>
      <c r="R465" s="6">
        <v>18</v>
      </c>
      <c r="S465" s="6"/>
      <c r="T465" s="6"/>
      <c r="U465" s="6"/>
      <c r="V465" s="6">
        <v>1</v>
      </c>
      <c r="W465" s="6">
        <v>3</v>
      </c>
      <c r="X465" s="6">
        <v>32</v>
      </c>
      <c r="Y465" s="6">
        <v>760</v>
      </c>
      <c r="Z465" s="6">
        <v>572</v>
      </c>
      <c r="AA465" s="6">
        <v>560</v>
      </c>
      <c r="AB465" s="6">
        <v>64</v>
      </c>
      <c r="AC465" s="17">
        <v>0.11188811188811189</v>
      </c>
      <c r="AD465" s="20">
        <v>1.8241307303807304E-4</v>
      </c>
      <c r="AE465" s="22">
        <v>0.40734265734200004</v>
      </c>
      <c r="AF465" s="8">
        <v>7</v>
      </c>
      <c r="AG465" s="6">
        <v>55</v>
      </c>
      <c r="AH465" s="6">
        <v>10</v>
      </c>
      <c r="AI465" s="6">
        <v>54</v>
      </c>
      <c r="AJ465" s="88"/>
      <c r="AK465" s="10"/>
      <c r="AL465" s="6">
        <v>237</v>
      </c>
      <c r="AM465" s="6">
        <v>416</v>
      </c>
      <c r="AN465" s="6">
        <v>138</v>
      </c>
      <c r="AO465" s="6"/>
      <c r="AP465" s="6"/>
      <c r="AQ465" s="6"/>
      <c r="AR465" s="6">
        <v>50</v>
      </c>
      <c r="AS465" s="6">
        <v>0</v>
      </c>
      <c r="AT465" s="6">
        <v>126</v>
      </c>
    </row>
    <row r="466" spans="2:97" x14ac:dyDescent="0.3">
      <c r="B466" s="5">
        <v>42313</v>
      </c>
      <c r="C466" s="6">
        <v>273</v>
      </c>
      <c r="D466" s="6">
        <v>73</v>
      </c>
      <c r="E466" s="6">
        <v>68</v>
      </c>
      <c r="F466" s="6">
        <v>21</v>
      </c>
      <c r="G466" s="17">
        <v>0.28767123287671231</v>
      </c>
      <c r="H466" s="20">
        <v>1.4619799594114663E-3</v>
      </c>
      <c r="I466" s="22">
        <v>0.136986301369</v>
      </c>
      <c r="J466" s="8">
        <v>18</v>
      </c>
      <c r="K466" s="6">
        <v>27</v>
      </c>
      <c r="L466" s="6">
        <v>17</v>
      </c>
      <c r="M466" s="6">
        <v>23</v>
      </c>
      <c r="N466" s="88"/>
      <c r="O466" s="10"/>
      <c r="P466" s="6">
        <v>37</v>
      </c>
      <c r="Q466" s="6">
        <v>48</v>
      </c>
      <c r="R466" s="6">
        <v>22</v>
      </c>
      <c r="S466" s="6"/>
      <c r="T466" s="6"/>
      <c r="U466" s="6"/>
      <c r="V466" s="6">
        <v>0</v>
      </c>
      <c r="W466" s="6">
        <v>3</v>
      </c>
      <c r="X466" s="6">
        <v>30</v>
      </c>
      <c r="Y466" s="6">
        <v>780</v>
      </c>
      <c r="Z466" s="6">
        <v>558</v>
      </c>
      <c r="AA466" s="6">
        <v>546</v>
      </c>
      <c r="AB466" s="6">
        <v>73</v>
      </c>
      <c r="AC466" s="17">
        <v>0.13082437275985664</v>
      </c>
      <c r="AD466" s="20">
        <v>2.6589257268020707E-4</v>
      </c>
      <c r="AE466" s="22">
        <v>0.37992831541199995</v>
      </c>
      <c r="AF466" s="8">
        <v>12</v>
      </c>
      <c r="AG466" s="6">
        <v>53</v>
      </c>
      <c r="AH466" s="6">
        <v>8</v>
      </c>
      <c r="AI466" s="6">
        <v>85</v>
      </c>
      <c r="AJ466" s="88"/>
      <c r="AK466" s="10"/>
      <c r="AL466" s="6">
        <v>261</v>
      </c>
      <c r="AM466" s="6">
        <v>408</v>
      </c>
      <c r="AN466" s="6">
        <v>130</v>
      </c>
      <c r="AO466" s="6"/>
      <c r="AP466" s="6"/>
      <c r="AQ466" s="6"/>
      <c r="AR466" s="6">
        <v>38</v>
      </c>
      <c r="AS466" s="6">
        <v>0</v>
      </c>
      <c r="AT466" s="6">
        <v>144</v>
      </c>
    </row>
    <row r="467" spans="2:97" x14ac:dyDescent="0.3">
      <c r="B467" s="5">
        <v>42314</v>
      </c>
      <c r="C467" s="6">
        <v>136</v>
      </c>
      <c r="D467" s="6">
        <v>62</v>
      </c>
      <c r="E467" s="6">
        <v>61</v>
      </c>
      <c r="F467" s="6">
        <v>17</v>
      </c>
      <c r="G467" s="17">
        <v>0.27419354838709675</v>
      </c>
      <c r="H467" s="20">
        <v>1.712962962962963E-3</v>
      </c>
      <c r="I467" s="22">
        <v>0.37096774193500004</v>
      </c>
      <c r="J467" s="8">
        <v>12</v>
      </c>
      <c r="K467" s="6">
        <v>16</v>
      </c>
      <c r="L467" s="6">
        <v>6</v>
      </c>
      <c r="M467" s="6">
        <v>13</v>
      </c>
      <c r="N467" s="88"/>
      <c r="O467" s="10"/>
      <c r="P467" s="6">
        <v>37</v>
      </c>
      <c r="Q467" s="6">
        <v>55</v>
      </c>
      <c r="R467" s="6">
        <v>7</v>
      </c>
      <c r="S467" s="6"/>
      <c r="T467" s="6"/>
      <c r="U467" s="6"/>
      <c r="V467" s="6">
        <v>4</v>
      </c>
      <c r="W467" s="6">
        <v>1</v>
      </c>
      <c r="X467" s="6">
        <v>19</v>
      </c>
      <c r="Y467" s="6">
        <v>717</v>
      </c>
      <c r="Z467" s="6">
        <v>570</v>
      </c>
      <c r="AA467" s="6">
        <v>557</v>
      </c>
      <c r="AB467" s="6">
        <v>84</v>
      </c>
      <c r="AC467" s="17">
        <v>0.14736842105263157</v>
      </c>
      <c r="AD467" s="20">
        <v>2.0346003898635476E-4</v>
      </c>
      <c r="AE467" s="22">
        <v>0.40175438596399998</v>
      </c>
      <c r="AF467" s="8">
        <v>8</v>
      </c>
      <c r="AG467" s="6">
        <v>35</v>
      </c>
      <c r="AH467" s="6">
        <v>12</v>
      </c>
      <c r="AI467" s="6">
        <v>69</v>
      </c>
      <c r="AJ467" s="88"/>
      <c r="AK467" s="10"/>
      <c r="AL467" s="6">
        <v>287</v>
      </c>
      <c r="AM467" s="6">
        <v>448</v>
      </c>
      <c r="AN467" s="6">
        <v>107</v>
      </c>
      <c r="AO467" s="6"/>
      <c r="AP467" s="6"/>
      <c r="AQ467" s="6"/>
      <c r="AR467" s="6">
        <v>37</v>
      </c>
      <c r="AS467" s="6">
        <v>0</v>
      </c>
      <c r="AT467" s="6">
        <v>117</v>
      </c>
    </row>
    <row r="468" spans="2:97" ht="16.2" thickBot="1" x14ac:dyDescent="0.35">
      <c r="B468" s="32">
        <v>42315</v>
      </c>
      <c r="C468" s="31">
        <v>120</v>
      </c>
      <c r="D468" s="31">
        <v>37</v>
      </c>
      <c r="E468" s="31">
        <v>36</v>
      </c>
      <c r="F468" s="31">
        <v>10</v>
      </c>
      <c r="G468" s="29">
        <v>0.27027027027027029</v>
      </c>
      <c r="H468" s="28">
        <v>1.2769019019019019E-3</v>
      </c>
      <c r="I468" s="25">
        <v>0.32432432432399999</v>
      </c>
      <c r="J468" s="35">
        <v>11</v>
      </c>
      <c r="K468" s="31">
        <v>12</v>
      </c>
      <c r="L468" s="31">
        <v>6</v>
      </c>
      <c r="M468" s="31">
        <v>9</v>
      </c>
      <c r="N468" s="89"/>
      <c r="O468" s="34"/>
      <c r="P468" s="31">
        <v>23</v>
      </c>
      <c r="Q468" s="31">
        <v>32</v>
      </c>
      <c r="R468" s="31">
        <v>4</v>
      </c>
      <c r="S468" s="31"/>
      <c r="T468" s="31"/>
      <c r="U468" s="31"/>
      <c r="V468" s="31">
        <v>2</v>
      </c>
      <c r="W468" s="31">
        <v>1</v>
      </c>
      <c r="X468" s="31">
        <v>11</v>
      </c>
      <c r="Y468" s="31">
        <v>816</v>
      </c>
      <c r="Z468" s="31">
        <v>632</v>
      </c>
      <c r="AA468" s="31">
        <v>617</v>
      </c>
      <c r="AB468" s="31">
        <v>76</v>
      </c>
      <c r="AC468" s="29">
        <v>0.12025316455696203</v>
      </c>
      <c r="AD468" s="28">
        <v>1.0132808837318331E-4</v>
      </c>
      <c r="AE468" s="25">
        <v>0.38510301109300005</v>
      </c>
      <c r="AF468" s="35">
        <v>5</v>
      </c>
      <c r="AG468" s="31">
        <v>33</v>
      </c>
      <c r="AH468" s="31">
        <v>6</v>
      </c>
      <c r="AI468" s="31">
        <v>79</v>
      </c>
      <c r="AJ468" s="89"/>
      <c r="AK468" s="34"/>
      <c r="AL468" s="31">
        <v>308</v>
      </c>
      <c r="AM468" s="31">
        <v>491</v>
      </c>
      <c r="AN468" s="31">
        <v>124</v>
      </c>
      <c r="AO468" s="31"/>
      <c r="AP468" s="31"/>
      <c r="AQ468" s="31"/>
      <c r="AR468" s="31">
        <v>25</v>
      </c>
      <c r="AS468" s="31">
        <v>0</v>
      </c>
      <c r="AT468" s="31">
        <v>127</v>
      </c>
    </row>
    <row r="469" spans="2:97" x14ac:dyDescent="0.3">
      <c r="B469" s="33">
        <v>42316</v>
      </c>
      <c r="C469" s="53">
        <v>218</v>
      </c>
      <c r="D469" s="53">
        <v>47</v>
      </c>
      <c r="E469" s="53">
        <v>43</v>
      </c>
      <c r="F469" s="53">
        <v>13</v>
      </c>
      <c r="G469" s="54">
        <v>0.27659574468085107</v>
      </c>
      <c r="H469" s="67">
        <v>2.935874704491726E-3</v>
      </c>
      <c r="I469" s="68">
        <v>0.14893617021200001</v>
      </c>
      <c r="J469" s="27">
        <v>9</v>
      </c>
      <c r="K469" s="30">
        <v>18</v>
      </c>
      <c r="L469" s="30">
        <v>14</v>
      </c>
      <c r="M469" s="30">
        <v>15</v>
      </c>
      <c r="N469" s="87"/>
      <c r="O469" s="26"/>
      <c r="P469" s="30">
        <v>26</v>
      </c>
      <c r="Q469" s="53">
        <v>33</v>
      </c>
      <c r="R469" s="30">
        <v>11</v>
      </c>
      <c r="S469" s="30"/>
      <c r="T469" s="30"/>
      <c r="U469" s="30"/>
      <c r="V469" s="30">
        <v>0</v>
      </c>
      <c r="W469" s="30">
        <v>2</v>
      </c>
      <c r="X469" s="30">
        <v>21</v>
      </c>
      <c r="Y469" s="53">
        <v>977</v>
      </c>
      <c r="Z469" s="53">
        <v>730</v>
      </c>
      <c r="AA469" s="53">
        <v>718</v>
      </c>
      <c r="AB469" s="53">
        <v>89</v>
      </c>
      <c r="AC469" s="54">
        <v>0.12191780821917808</v>
      </c>
      <c r="AD469" s="67">
        <v>1.8088850837138509E-4</v>
      </c>
      <c r="AE469" s="68">
        <v>0.41369863013600006</v>
      </c>
      <c r="AF469" s="27">
        <v>11</v>
      </c>
      <c r="AG469" s="30">
        <v>64</v>
      </c>
      <c r="AH469" s="30">
        <v>10</v>
      </c>
      <c r="AI469" s="30">
        <v>111</v>
      </c>
      <c r="AJ469" s="87"/>
      <c r="AK469" s="26"/>
      <c r="AL469" s="30">
        <v>357</v>
      </c>
      <c r="AM469" s="53">
        <v>590</v>
      </c>
      <c r="AN469" s="30">
        <v>124</v>
      </c>
      <c r="AO469" s="30"/>
      <c r="AP469" s="30"/>
      <c r="AQ469" s="30"/>
      <c r="AR469" s="30">
        <v>47</v>
      </c>
      <c r="AS469" s="30">
        <v>0</v>
      </c>
      <c r="AT469" s="30">
        <v>192</v>
      </c>
    </row>
    <row r="470" spans="2:97" x14ac:dyDescent="0.3">
      <c r="B470" s="5">
        <v>42317</v>
      </c>
      <c r="C470" s="6">
        <v>338</v>
      </c>
      <c r="D470" s="6">
        <v>83</v>
      </c>
      <c r="E470" s="6">
        <v>79</v>
      </c>
      <c r="F470" s="6">
        <v>25</v>
      </c>
      <c r="G470" s="17">
        <v>0.30120481927710846</v>
      </c>
      <c r="H470" s="20">
        <v>1.8606369924141009E-3</v>
      </c>
      <c r="I470" s="22">
        <v>9.6385542167999994E-2</v>
      </c>
      <c r="J470" s="8">
        <v>20</v>
      </c>
      <c r="K470" s="6">
        <v>34</v>
      </c>
      <c r="L470" s="6">
        <v>29</v>
      </c>
      <c r="M470" s="6">
        <v>26</v>
      </c>
      <c r="N470" s="88"/>
      <c r="O470" s="10"/>
      <c r="P470" s="6">
        <v>40</v>
      </c>
      <c r="Q470" s="6">
        <v>60</v>
      </c>
      <c r="R470" s="6">
        <v>22</v>
      </c>
      <c r="S470" s="6"/>
      <c r="T470" s="6"/>
      <c r="U470" s="6"/>
      <c r="V470" s="6">
        <v>0</v>
      </c>
      <c r="W470" s="6">
        <v>3</v>
      </c>
      <c r="X470" s="6">
        <v>43</v>
      </c>
      <c r="Y470" s="6">
        <v>926</v>
      </c>
      <c r="Z470" s="6">
        <v>696</v>
      </c>
      <c r="AA470" s="6">
        <v>690</v>
      </c>
      <c r="AB470" s="6">
        <v>94</v>
      </c>
      <c r="AC470" s="17">
        <v>0.13505747126436782</v>
      </c>
      <c r="AD470" s="20">
        <v>2.1716355363984673E-4</v>
      </c>
      <c r="AE470" s="22">
        <v>0.367816091954</v>
      </c>
      <c r="AF470" s="8">
        <v>14</v>
      </c>
      <c r="AG470" s="6">
        <v>55</v>
      </c>
      <c r="AH470" s="6">
        <v>16</v>
      </c>
      <c r="AI470" s="6">
        <v>84</v>
      </c>
      <c r="AJ470" s="88"/>
      <c r="AK470" s="10"/>
      <c r="AL470" s="6">
        <v>318</v>
      </c>
      <c r="AM470" s="6">
        <v>548</v>
      </c>
      <c r="AN470" s="6">
        <v>138</v>
      </c>
      <c r="AO470" s="6"/>
      <c r="AP470" s="6"/>
      <c r="AQ470" s="6"/>
      <c r="AR470" s="6">
        <v>59</v>
      </c>
      <c r="AS470" s="6">
        <v>0</v>
      </c>
      <c r="AT470" s="6">
        <v>163</v>
      </c>
    </row>
    <row r="471" spans="2:97" x14ac:dyDescent="0.3">
      <c r="B471" s="5">
        <v>42318</v>
      </c>
      <c r="C471" s="6">
        <v>215</v>
      </c>
      <c r="D471" s="6">
        <v>64</v>
      </c>
      <c r="E471" s="6">
        <v>60</v>
      </c>
      <c r="F471" s="6">
        <v>14</v>
      </c>
      <c r="G471" s="17">
        <v>0.21875</v>
      </c>
      <c r="H471" s="20">
        <v>1.5299479166666667E-3</v>
      </c>
      <c r="I471" s="22">
        <v>0.234375</v>
      </c>
      <c r="J471" s="8">
        <v>20</v>
      </c>
      <c r="K471" s="6">
        <v>21</v>
      </c>
      <c r="L471" s="6">
        <v>18</v>
      </c>
      <c r="M471" s="6">
        <v>21</v>
      </c>
      <c r="N471" s="88"/>
      <c r="O471" s="10"/>
      <c r="P471" s="6">
        <v>31</v>
      </c>
      <c r="Q471" s="6">
        <v>47</v>
      </c>
      <c r="R471" s="6">
        <v>15</v>
      </c>
      <c r="S471" s="6"/>
      <c r="T471" s="6"/>
      <c r="U471" s="6"/>
      <c r="V471" s="6">
        <v>1</v>
      </c>
      <c r="W471" s="6">
        <v>6</v>
      </c>
      <c r="X471" s="6">
        <v>22</v>
      </c>
      <c r="Y471" s="6">
        <v>969</v>
      </c>
      <c r="Z471" s="6">
        <v>740</v>
      </c>
      <c r="AA471" s="6">
        <v>721</v>
      </c>
      <c r="AB471" s="6">
        <v>102</v>
      </c>
      <c r="AC471" s="17">
        <v>0.13783783783783785</v>
      </c>
      <c r="AD471" s="20">
        <v>2.2000125125125125E-4</v>
      </c>
      <c r="AE471" s="22">
        <v>0.36891891891799999</v>
      </c>
      <c r="AF471" s="8">
        <v>16</v>
      </c>
      <c r="AG471" s="6">
        <v>54</v>
      </c>
      <c r="AH471" s="6">
        <v>7</v>
      </c>
      <c r="AI471" s="6">
        <v>82</v>
      </c>
      <c r="AJ471" s="88"/>
      <c r="AK471" s="10"/>
      <c r="AL471" s="6">
        <v>336</v>
      </c>
      <c r="AM471" s="6">
        <v>561</v>
      </c>
      <c r="AN471" s="6">
        <v>155</v>
      </c>
      <c r="AO471" s="6"/>
      <c r="AP471" s="6"/>
      <c r="AQ471" s="6"/>
      <c r="AR471" s="6">
        <v>34</v>
      </c>
      <c r="AS471" s="6">
        <v>0</v>
      </c>
      <c r="AT471" s="6">
        <v>169</v>
      </c>
    </row>
    <row r="472" spans="2:97" x14ac:dyDescent="0.3">
      <c r="B472" s="5">
        <v>42319</v>
      </c>
      <c r="C472" s="6">
        <v>215</v>
      </c>
      <c r="D472" s="6">
        <v>63</v>
      </c>
      <c r="E472" s="6">
        <v>60</v>
      </c>
      <c r="F472" s="6">
        <v>22</v>
      </c>
      <c r="G472" s="17">
        <v>0.34920634920634919</v>
      </c>
      <c r="H472" s="20">
        <v>1.6617063492063494E-3</v>
      </c>
      <c r="I472" s="22">
        <v>0.17460317460300001</v>
      </c>
      <c r="J472" s="8">
        <v>10</v>
      </c>
      <c r="K472" s="6">
        <v>25</v>
      </c>
      <c r="L472" s="6">
        <v>8</v>
      </c>
      <c r="M472" s="6">
        <v>19</v>
      </c>
      <c r="N472" s="88"/>
      <c r="O472" s="10"/>
      <c r="P472" s="6">
        <v>32</v>
      </c>
      <c r="Q472" s="6">
        <v>46</v>
      </c>
      <c r="R472" s="6">
        <v>17</v>
      </c>
      <c r="S472" s="6"/>
      <c r="T472" s="6"/>
      <c r="U472" s="6"/>
      <c r="V472" s="6">
        <v>0</v>
      </c>
      <c r="W472" s="6">
        <v>2</v>
      </c>
      <c r="X472" s="6">
        <v>22</v>
      </c>
      <c r="Y472" s="6">
        <v>885</v>
      </c>
      <c r="Z472" s="6">
        <v>651</v>
      </c>
      <c r="AA472" s="6">
        <v>639</v>
      </c>
      <c r="AB472" s="6">
        <v>95</v>
      </c>
      <c r="AC472" s="17">
        <v>0.14592933947772657</v>
      </c>
      <c r="AD472" s="20">
        <v>2.1460929055015077E-4</v>
      </c>
      <c r="AE472" s="22">
        <v>0.42242703532999998</v>
      </c>
      <c r="AF472" s="8">
        <v>15</v>
      </c>
      <c r="AG472" s="6">
        <v>60</v>
      </c>
      <c r="AH472" s="6">
        <v>9</v>
      </c>
      <c r="AI472" s="6">
        <v>75</v>
      </c>
      <c r="AJ472" s="88"/>
      <c r="AK472" s="10"/>
      <c r="AL472" s="6">
        <v>293</v>
      </c>
      <c r="AM472" s="6">
        <v>508</v>
      </c>
      <c r="AN472" s="6">
        <v>125</v>
      </c>
      <c r="AO472" s="6"/>
      <c r="AP472" s="6"/>
      <c r="AQ472" s="6"/>
      <c r="AR472" s="6">
        <v>47</v>
      </c>
      <c r="AS472" s="6">
        <v>0</v>
      </c>
      <c r="AT472" s="6">
        <v>149</v>
      </c>
    </row>
    <row r="473" spans="2:97" x14ac:dyDescent="0.3">
      <c r="B473" s="5">
        <v>42320</v>
      </c>
      <c r="C473" s="6">
        <v>232</v>
      </c>
      <c r="D473" s="6">
        <v>80</v>
      </c>
      <c r="E473" s="6">
        <v>78</v>
      </c>
      <c r="F473" s="6">
        <v>21</v>
      </c>
      <c r="G473" s="17">
        <v>0.26250000000000001</v>
      </c>
      <c r="H473" s="20">
        <v>1.4612268518518518E-3</v>
      </c>
      <c r="I473" s="22">
        <v>0.27500000000000002</v>
      </c>
      <c r="J473" s="8">
        <v>22</v>
      </c>
      <c r="K473" s="6">
        <v>22</v>
      </c>
      <c r="L473" s="6">
        <v>14</v>
      </c>
      <c r="M473" s="6">
        <v>19</v>
      </c>
      <c r="N473" s="88"/>
      <c r="O473" s="10"/>
      <c r="P473" s="6">
        <v>39</v>
      </c>
      <c r="Q473" s="6">
        <v>59</v>
      </c>
      <c r="R473" s="6">
        <v>17</v>
      </c>
      <c r="S473" s="6"/>
      <c r="T473" s="6"/>
      <c r="U473" s="6"/>
      <c r="V473" s="6">
        <v>2</v>
      </c>
      <c r="W473" s="6">
        <v>1</v>
      </c>
      <c r="X473" s="6">
        <v>30</v>
      </c>
      <c r="Y473" s="6">
        <v>1028</v>
      </c>
      <c r="Z473" s="6">
        <v>786</v>
      </c>
      <c r="AA473" s="6">
        <v>767</v>
      </c>
      <c r="AB473" s="6">
        <v>105</v>
      </c>
      <c r="AC473" s="17">
        <v>0.13358778625954199</v>
      </c>
      <c r="AD473" s="20">
        <v>1.8708474696070115E-4</v>
      </c>
      <c r="AE473" s="22">
        <v>0.39312977099199997</v>
      </c>
      <c r="AF473" s="8">
        <v>22</v>
      </c>
      <c r="AG473" s="6">
        <v>58</v>
      </c>
      <c r="AH473" s="6">
        <v>18</v>
      </c>
      <c r="AI473" s="6">
        <v>99</v>
      </c>
      <c r="AJ473" s="88"/>
      <c r="AK473" s="10"/>
      <c r="AL473" s="6">
        <v>357</v>
      </c>
      <c r="AM473" s="6">
        <v>638</v>
      </c>
      <c r="AN473" s="6">
        <v>130</v>
      </c>
      <c r="AO473" s="6"/>
      <c r="AP473" s="6"/>
      <c r="AQ473" s="6"/>
      <c r="AR473" s="6">
        <v>96</v>
      </c>
      <c r="AS473" s="6">
        <v>0</v>
      </c>
      <c r="AT473" s="6">
        <v>190</v>
      </c>
    </row>
    <row r="474" spans="2:97" x14ac:dyDescent="0.3">
      <c r="B474" s="5">
        <v>42321</v>
      </c>
      <c r="C474" s="6">
        <v>195</v>
      </c>
      <c r="D474" s="6">
        <v>59</v>
      </c>
      <c r="E474" s="6">
        <v>57</v>
      </c>
      <c r="F474" s="6">
        <v>24</v>
      </c>
      <c r="G474" s="17">
        <v>0.40677966101694918</v>
      </c>
      <c r="H474" s="20">
        <v>1.3367074701820464E-3</v>
      </c>
      <c r="I474" s="22">
        <v>0.203389830508</v>
      </c>
      <c r="J474" s="8">
        <v>10</v>
      </c>
      <c r="K474" s="6">
        <v>17</v>
      </c>
      <c r="L474" s="6">
        <v>11</v>
      </c>
      <c r="M474" s="6">
        <v>14</v>
      </c>
      <c r="N474" s="88"/>
      <c r="O474" s="10"/>
      <c r="P474" s="6">
        <v>34</v>
      </c>
      <c r="Q474" s="6">
        <v>47</v>
      </c>
      <c r="R474" s="6">
        <v>7</v>
      </c>
      <c r="S474" s="6"/>
      <c r="T474" s="6"/>
      <c r="U474" s="6"/>
      <c r="V474" s="6">
        <v>1</v>
      </c>
      <c r="W474" s="6">
        <v>5</v>
      </c>
      <c r="X474" s="6">
        <v>24</v>
      </c>
      <c r="Y474" s="6">
        <v>951</v>
      </c>
      <c r="Z474" s="6">
        <v>754</v>
      </c>
      <c r="AA474" s="6">
        <v>735</v>
      </c>
      <c r="AB474" s="6">
        <v>82</v>
      </c>
      <c r="AC474" s="17">
        <v>0.10875331564986737</v>
      </c>
      <c r="AD474" s="20">
        <v>1.760057471264368E-4</v>
      </c>
      <c r="AE474" s="22">
        <v>0.41699867197800006</v>
      </c>
      <c r="AF474" s="8">
        <v>3</v>
      </c>
      <c r="AG474" s="6">
        <v>42</v>
      </c>
      <c r="AH474" s="6">
        <v>15</v>
      </c>
      <c r="AI474" s="6">
        <v>90</v>
      </c>
      <c r="AJ474" s="88"/>
      <c r="AK474" s="10"/>
      <c r="AL474" s="6">
        <v>362</v>
      </c>
      <c r="AM474" s="6">
        <v>635</v>
      </c>
      <c r="AN474" s="6">
        <v>93</v>
      </c>
      <c r="AO474" s="6"/>
      <c r="AP474" s="6"/>
      <c r="AQ474" s="6"/>
      <c r="AR474" s="6">
        <v>87</v>
      </c>
      <c r="AS474" s="6">
        <v>0</v>
      </c>
      <c r="AT474" s="6">
        <v>154</v>
      </c>
    </row>
    <row r="475" spans="2:97" ht="16.2" thickBot="1" x14ac:dyDescent="0.35">
      <c r="B475" s="32">
        <v>42322</v>
      </c>
      <c r="C475" s="31">
        <v>82</v>
      </c>
      <c r="D475" s="31">
        <v>23</v>
      </c>
      <c r="E475" s="31">
        <v>23</v>
      </c>
      <c r="F475" s="31">
        <v>4</v>
      </c>
      <c r="G475" s="29">
        <v>0.17391304347826086</v>
      </c>
      <c r="H475" s="28">
        <v>1.4719202898550725E-3</v>
      </c>
      <c r="I475" s="25">
        <v>0.13043478260800001</v>
      </c>
      <c r="J475" s="35">
        <v>4</v>
      </c>
      <c r="K475" s="31">
        <v>6</v>
      </c>
      <c r="L475" s="31">
        <v>7</v>
      </c>
      <c r="M475" s="31">
        <v>5</v>
      </c>
      <c r="N475" s="89"/>
      <c r="O475" s="34"/>
      <c r="P475" s="31">
        <v>12</v>
      </c>
      <c r="Q475" s="31">
        <v>16</v>
      </c>
      <c r="R475" s="31">
        <v>7</v>
      </c>
      <c r="S475" s="31"/>
      <c r="T475" s="31"/>
      <c r="U475" s="31"/>
      <c r="V475" s="31">
        <v>0</v>
      </c>
      <c r="W475" s="31">
        <v>0</v>
      </c>
      <c r="X475" s="31">
        <v>8</v>
      </c>
      <c r="Y475" s="31">
        <v>998</v>
      </c>
      <c r="Z475" s="31">
        <v>774</v>
      </c>
      <c r="AA475" s="31">
        <v>755</v>
      </c>
      <c r="AB475" s="31">
        <v>83</v>
      </c>
      <c r="AC475" s="29">
        <v>0.10723514211886305</v>
      </c>
      <c r="AD475" s="28">
        <v>1.7684108527131785E-4</v>
      </c>
      <c r="AE475" s="25">
        <v>0.43798449612399998</v>
      </c>
      <c r="AF475" s="35">
        <v>10</v>
      </c>
      <c r="AG475" s="31">
        <v>47</v>
      </c>
      <c r="AH475" s="31">
        <v>9</v>
      </c>
      <c r="AI475" s="31">
        <v>110</v>
      </c>
      <c r="AJ475" s="89"/>
      <c r="AK475" s="34"/>
      <c r="AL475" s="31">
        <v>353</v>
      </c>
      <c r="AM475" s="31">
        <v>652</v>
      </c>
      <c r="AN475" s="31">
        <v>103</v>
      </c>
      <c r="AO475" s="31"/>
      <c r="AP475" s="31"/>
      <c r="AQ475" s="31"/>
      <c r="AR475" s="31">
        <v>125</v>
      </c>
      <c r="AS475" s="31">
        <v>0</v>
      </c>
      <c r="AT475" s="31">
        <v>155</v>
      </c>
    </row>
    <row r="476" spans="2:97" x14ac:dyDescent="0.3">
      <c r="B476" s="33">
        <v>42323</v>
      </c>
      <c r="C476" s="53">
        <v>197</v>
      </c>
      <c r="D476" s="53">
        <v>42</v>
      </c>
      <c r="E476" s="53">
        <v>40</v>
      </c>
      <c r="F476" s="53">
        <v>15</v>
      </c>
      <c r="G476" s="54">
        <v>0.35714285714285715</v>
      </c>
      <c r="H476" s="67">
        <v>3.3768738977072309E-3</v>
      </c>
      <c r="I476" s="68">
        <v>4.7619047619000002E-2</v>
      </c>
      <c r="J476" s="27">
        <v>15</v>
      </c>
      <c r="K476" s="30">
        <v>21</v>
      </c>
      <c r="L476" s="30">
        <v>14</v>
      </c>
      <c r="M476" s="30">
        <v>15</v>
      </c>
      <c r="N476" s="87"/>
      <c r="O476" s="26"/>
      <c r="P476" s="30">
        <v>21</v>
      </c>
      <c r="Q476" s="53">
        <v>29</v>
      </c>
      <c r="R476" s="30">
        <v>12</v>
      </c>
      <c r="S476" s="30"/>
      <c r="T476" s="30"/>
      <c r="U476" s="30"/>
      <c r="V476" s="30">
        <v>1</v>
      </c>
      <c r="W476" s="30">
        <v>2</v>
      </c>
      <c r="X476" s="30">
        <v>18</v>
      </c>
      <c r="Y476" s="53">
        <v>1030</v>
      </c>
      <c r="Z476" s="53">
        <v>831</v>
      </c>
      <c r="AA476" s="53">
        <v>814</v>
      </c>
      <c r="AB476" s="53">
        <v>96</v>
      </c>
      <c r="AC476" s="54">
        <v>0.11552346570397112</v>
      </c>
      <c r="AD476" s="67">
        <v>1.3401412844854483E-4</v>
      </c>
      <c r="AE476" s="68">
        <v>0.40192539109499997</v>
      </c>
      <c r="AF476" s="27">
        <v>10</v>
      </c>
      <c r="AG476" s="30">
        <v>55</v>
      </c>
      <c r="AH476" s="30">
        <v>10</v>
      </c>
      <c r="AI476" s="30">
        <v>97</v>
      </c>
      <c r="AJ476" s="87"/>
      <c r="AK476" s="26"/>
      <c r="AL476" s="30">
        <v>388</v>
      </c>
      <c r="AM476" s="53">
        <v>705</v>
      </c>
      <c r="AN476" s="30">
        <v>108</v>
      </c>
      <c r="AO476" s="30"/>
      <c r="AP476" s="30"/>
      <c r="AQ476" s="30"/>
      <c r="AR476" s="30">
        <v>123</v>
      </c>
      <c r="AS476" s="30">
        <v>0</v>
      </c>
      <c r="AT476" s="30">
        <v>168</v>
      </c>
    </row>
    <row r="477" spans="2:97" x14ac:dyDescent="0.3">
      <c r="B477" s="5">
        <v>42324</v>
      </c>
      <c r="C477" s="6">
        <v>300</v>
      </c>
      <c r="D477" s="6">
        <v>78</v>
      </c>
      <c r="E477" s="6">
        <v>76</v>
      </c>
      <c r="F477" s="6">
        <v>16</v>
      </c>
      <c r="G477" s="17">
        <v>0.20512820512820512</v>
      </c>
      <c r="H477" s="20">
        <v>1.7674204653371319E-3</v>
      </c>
      <c r="I477" s="22">
        <v>0.14102564102500001</v>
      </c>
      <c r="J477" s="8">
        <v>18</v>
      </c>
      <c r="K477" s="6">
        <v>35</v>
      </c>
      <c r="L477" s="6">
        <v>23</v>
      </c>
      <c r="M477" s="6">
        <v>20</v>
      </c>
      <c r="N477" s="88"/>
      <c r="O477" s="10"/>
      <c r="P477" s="6">
        <v>40</v>
      </c>
      <c r="Q477" s="6">
        <v>50</v>
      </c>
      <c r="R477" s="6">
        <v>26</v>
      </c>
      <c r="S477" s="6"/>
      <c r="T477" s="6"/>
      <c r="U477" s="6"/>
      <c r="V477" s="6">
        <v>0</v>
      </c>
      <c r="W477" s="6">
        <v>3</v>
      </c>
      <c r="X477" s="6">
        <v>30</v>
      </c>
      <c r="Y477" s="6">
        <v>1076</v>
      </c>
      <c r="Z477" s="6">
        <v>803</v>
      </c>
      <c r="AA477" s="6">
        <v>778</v>
      </c>
      <c r="AB477" s="6">
        <v>94</v>
      </c>
      <c r="AC477" s="17">
        <v>0.11706102117061021</v>
      </c>
      <c r="AD477" s="20">
        <v>2.205560167888935E-4</v>
      </c>
      <c r="AE477" s="22">
        <v>0.40971357409699999</v>
      </c>
      <c r="AF477" s="8">
        <v>20</v>
      </c>
      <c r="AG477" s="6">
        <v>59</v>
      </c>
      <c r="AH477" s="6">
        <v>13</v>
      </c>
      <c r="AI477" s="6">
        <v>88</v>
      </c>
      <c r="AJ477" s="88"/>
      <c r="AK477" s="10"/>
      <c r="AL477" s="6">
        <v>365</v>
      </c>
      <c r="AM477" s="6">
        <v>622</v>
      </c>
      <c r="AN477" s="6">
        <v>144</v>
      </c>
      <c r="AO477" s="6"/>
      <c r="AP477" s="6"/>
      <c r="AQ477" s="6"/>
      <c r="AR477" s="6">
        <v>92</v>
      </c>
      <c r="AS477" s="6">
        <v>0</v>
      </c>
      <c r="AT477" s="6">
        <v>168</v>
      </c>
    </row>
    <row r="478" spans="2:97" x14ac:dyDescent="0.3">
      <c r="B478" s="5">
        <v>42325</v>
      </c>
      <c r="C478" s="6">
        <v>256</v>
      </c>
      <c r="D478" s="6">
        <v>67</v>
      </c>
      <c r="E478" s="6">
        <v>67</v>
      </c>
      <c r="F478" s="6">
        <v>12</v>
      </c>
      <c r="G478" s="17">
        <v>0.17910447761194029</v>
      </c>
      <c r="H478" s="20">
        <v>1.97260226644555E-3</v>
      </c>
      <c r="I478" s="22">
        <v>0.11940298507399999</v>
      </c>
      <c r="J478" s="8">
        <v>18</v>
      </c>
      <c r="K478" s="6">
        <v>26</v>
      </c>
      <c r="L478" s="6">
        <v>23</v>
      </c>
      <c r="M478" s="6">
        <v>23</v>
      </c>
      <c r="N478" s="88"/>
      <c r="O478" s="10"/>
      <c r="P478" s="6">
        <v>39</v>
      </c>
      <c r="Q478" s="6">
        <v>50</v>
      </c>
      <c r="R478" s="6">
        <v>18</v>
      </c>
      <c r="S478" s="6"/>
      <c r="T478" s="6"/>
      <c r="U478" s="6"/>
      <c r="V478" s="6">
        <v>0</v>
      </c>
      <c r="W478" s="6">
        <v>2</v>
      </c>
      <c r="X478" s="6">
        <v>29</v>
      </c>
      <c r="Y478" s="6">
        <v>996</v>
      </c>
      <c r="Z478" s="6">
        <v>762</v>
      </c>
      <c r="AA478" s="6">
        <v>752</v>
      </c>
      <c r="AB478" s="6">
        <v>78</v>
      </c>
      <c r="AC478" s="17">
        <v>0.10236220472440945</v>
      </c>
      <c r="AD478" s="20">
        <v>1.5725247885680957E-4</v>
      </c>
      <c r="AE478" s="22">
        <v>0.43569553805699995</v>
      </c>
      <c r="AF478" s="8">
        <v>11</v>
      </c>
      <c r="AG478" s="6">
        <v>46</v>
      </c>
      <c r="AH478" s="6">
        <v>13</v>
      </c>
      <c r="AI478" s="6">
        <v>84</v>
      </c>
      <c r="AJ478" s="88"/>
      <c r="AK478" s="10"/>
      <c r="AL478" s="6">
        <v>322</v>
      </c>
      <c r="AM478" s="6">
        <v>603</v>
      </c>
      <c r="AN478" s="6">
        <v>137</v>
      </c>
      <c r="AO478" s="6"/>
      <c r="AP478" s="6"/>
      <c r="AQ478" s="6"/>
      <c r="AR478" s="6">
        <v>113</v>
      </c>
      <c r="AS478" s="6">
        <v>0</v>
      </c>
      <c r="AT478" s="6">
        <v>159</v>
      </c>
    </row>
    <row r="479" spans="2:97" x14ac:dyDescent="0.3">
      <c r="B479" s="5">
        <v>42326</v>
      </c>
      <c r="C479" s="6">
        <v>391</v>
      </c>
      <c r="D479" s="6">
        <v>97</v>
      </c>
      <c r="E479" s="6">
        <v>88</v>
      </c>
      <c r="F479" s="6">
        <v>36</v>
      </c>
      <c r="G479" s="17">
        <v>0.37113402061855671</v>
      </c>
      <c r="H479" s="20">
        <v>1.8375334096983583E-3</v>
      </c>
      <c r="I479" s="22">
        <v>0.134020618556</v>
      </c>
      <c r="J479" s="8">
        <v>29</v>
      </c>
      <c r="K479" s="6">
        <v>40</v>
      </c>
      <c r="L479" s="6">
        <v>26</v>
      </c>
      <c r="M479" s="6">
        <v>30</v>
      </c>
      <c r="N479" s="88"/>
      <c r="O479" s="10"/>
      <c r="P479" s="6">
        <v>52</v>
      </c>
      <c r="Q479" s="6">
        <v>65</v>
      </c>
      <c r="R479" s="6">
        <v>26</v>
      </c>
      <c r="S479" s="6"/>
      <c r="T479" s="6"/>
      <c r="U479" s="6"/>
      <c r="V479" s="6">
        <v>0</v>
      </c>
      <c r="W479" s="6">
        <v>2</v>
      </c>
      <c r="X479" s="6">
        <v>49</v>
      </c>
      <c r="Y479" s="6">
        <v>1101</v>
      </c>
      <c r="Z479" s="6">
        <v>853</v>
      </c>
      <c r="AA479" s="6">
        <v>820</v>
      </c>
      <c r="AB479" s="6">
        <v>112</v>
      </c>
      <c r="AC479" s="17">
        <v>0.13130128956623682</v>
      </c>
      <c r="AD479" s="20">
        <v>2.288220224914246E-4</v>
      </c>
      <c r="AE479" s="22">
        <v>0.42086752637700003</v>
      </c>
      <c r="AF479" s="8">
        <v>16</v>
      </c>
      <c r="AG479" s="6">
        <v>47</v>
      </c>
      <c r="AH479" s="6">
        <v>13</v>
      </c>
      <c r="AI479" s="6">
        <v>88</v>
      </c>
      <c r="AJ479" s="88"/>
      <c r="AK479" s="10"/>
      <c r="AL479" s="6">
        <v>416</v>
      </c>
      <c r="AM479" s="6">
        <v>654</v>
      </c>
      <c r="AN479" s="6">
        <v>156</v>
      </c>
      <c r="AO479" s="6"/>
      <c r="AP479" s="6"/>
      <c r="AQ479" s="6"/>
      <c r="AR479" s="6">
        <v>80</v>
      </c>
      <c r="AS479" s="6">
        <v>0</v>
      </c>
      <c r="AT479" s="6">
        <v>174</v>
      </c>
    </row>
    <row r="480" spans="2:97" x14ac:dyDescent="0.3">
      <c r="B480" s="5">
        <v>42327</v>
      </c>
      <c r="C480" s="6">
        <v>211</v>
      </c>
      <c r="D480" s="6">
        <v>60</v>
      </c>
      <c r="E480" s="6">
        <v>59</v>
      </c>
      <c r="F480" s="6">
        <v>20</v>
      </c>
      <c r="G480" s="17">
        <v>0.33333333333333331</v>
      </c>
      <c r="H480" s="20">
        <v>1.7916666666666669E-3</v>
      </c>
      <c r="I480" s="22">
        <v>0.183333333333</v>
      </c>
      <c r="J480" s="8">
        <v>16</v>
      </c>
      <c r="K480" s="6">
        <v>27</v>
      </c>
      <c r="L480" s="6">
        <v>8</v>
      </c>
      <c r="M480" s="6">
        <v>16</v>
      </c>
      <c r="N480" s="88"/>
      <c r="O480" s="10"/>
      <c r="P480" s="6">
        <v>38</v>
      </c>
      <c r="Q480" s="6">
        <v>44</v>
      </c>
      <c r="R480" s="6">
        <v>17</v>
      </c>
      <c r="S480" s="6"/>
      <c r="T480" s="6"/>
      <c r="U480" s="6"/>
      <c r="V480" s="6">
        <v>0</v>
      </c>
      <c r="W480" s="6">
        <v>1</v>
      </c>
      <c r="X480" s="6">
        <v>28</v>
      </c>
      <c r="Y480" s="6">
        <v>1026</v>
      </c>
      <c r="Z480" s="6">
        <v>804</v>
      </c>
      <c r="AA480" s="6">
        <v>780</v>
      </c>
      <c r="AB480" s="6">
        <v>107</v>
      </c>
      <c r="AC480" s="17">
        <v>0.13308457711442787</v>
      </c>
      <c r="AD480" s="20">
        <v>1.8453738253178552E-4</v>
      </c>
      <c r="AE480" s="22">
        <v>0.38557213930299999</v>
      </c>
      <c r="AF480" s="8">
        <v>17</v>
      </c>
      <c r="AG480" s="6">
        <v>48</v>
      </c>
      <c r="AH480" s="6">
        <v>12</v>
      </c>
      <c r="AI480" s="6">
        <v>89</v>
      </c>
      <c r="AJ480" s="88"/>
      <c r="AK480" s="10"/>
      <c r="AL480" s="6">
        <v>379</v>
      </c>
      <c r="AM480" s="6">
        <v>645</v>
      </c>
      <c r="AN480" s="6">
        <v>129</v>
      </c>
      <c r="AO480" s="6"/>
      <c r="AP480" s="6"/>
      <c r="AQ480" s="6"/>
      <c r="AR480" s="6">
        <v>102</v>
      </c>
      <c r="AS480" s="6">
        <v>0</v>
      </c>
      <c r="AT480" s="6">
        <v>172</v>
      </c>
      <c r="AV480" s="24"/>
      <c r="CQ480" s="7"/>
      <c r="CR480" s="24"/>
      <c r="CS480" s="7"/>
    </row>
    <row r="481" spans="2:47" x14ac:dyDescent="0.3">
      <c r="B481" s="5">
        <v>42328</v>
      </c>
      <c r="C481" s="6">
        <v>246</v>
      </c>
      <c r="D481" s="6">
        <v>65</v>
      </c>
      <c r="E481" s="6">
        <v>61</v>
      </c>
      <c r="F481" s="6">
        <v>24</v>
      </c>
      <c r="G481" s="17">
        <v>0.36923076923076925</v>
      </c>
      <c r="H481" s="20">
        <v>1.8607549857549857E-3</v>
      </c>
      <c r="I481" s="22">
        <v>0.215384615384</v>
      </c>
      <c r="J481" s="8">
        <v>30</v>
      </c>
      <c r="K481" s="6">
        <v>23</v>
      </c>
      <c r="L481" s="6">
        <v>19</v>
      </c>
      <c r="M481" s="6">
        <v>21</v>
      </c>
      <c r="N481" s="88"/>
      <c r="O481" s="10"/>
      <c r="P481" s="6">
        <v>34</v>
      </c>
      <c r="Q481" s="6">
        <v>48</v>
      </c>
      <c r="R481" s="6">
        <v>15</v>
      </c>
      <c r="S481" s="6"/>
      <c r="T481" s="6"/>
      <c r="U481" s="6"/>
      <c r="V481" s="6">
        <v>0</v>
      </c>
      <c r="W481" s="6">
        <v>3</v>
      </c>
      <c r="X481" s="6">
        <v>25</v>
      </c>
      <c r="Y481" s="6">
        <v>961</v>
      </c>
      <c r="Z481" s="6">
        <v>762</v>
      </c>
      <c r="AA481" s="6">
        <v>745</v>
      </c>
      <c r="AB481" s="6">
        <v>92</v>
      </c>
      <c r="AC481" s="17">
        <v>0.12073490813648294</v>
      </c>
      <c r="AD481" s="20">
        <v>1.9516440653251677E-4</v>
      </c>
      <c r="AE481" s="22">
        <v>0.42125984251900001</v>
      </c>
      <c r="AF481" s="8">
        <v>5</v>
      </c>
      <c r="AG481" s="6">
        <v>43</v>
      </c>
      <c r="AH481" s="6">
        <v>7</v>
      </c>
      <c r="AI481" s="6">
        <v>88</v>
      </c>
      <c r="AJ481" s="88"/>
      <c r="AK481" s="10"/>
      <c r="AL481" s="6">
        <v>366</v>
      </c>
      <c r="AM481" s="6">
        <v>616</v>
      </c>
      <c r="AN481" s="6">
        <v>123</v>
      </c>
      <c r="AO481" s="6"/>
      <c r="AP481" s="6"/>
      <c r="AQ481" s="6"/>
      <c r="AR481" s="6">
        <v>85</v>
      </c>
      <c r="AS481" s="6">
        <v>0</v>
      </c>
      <c r="AT481" s="6">
        <v>151</v>
      </c>
      <c r="AU481" s="38"/>
    </row>
    <row r="482" spans="2:47" ht="16.2" thickBot="1" x14ac:dyDescent="0.35">
      <c r="B482" s="32">
        <v>42329</v>
      </c>
      <c r="C482" s="31">
        <v>126</v>
      </c>
      <c r="D482" s="31">
        <v>35</v>
      </c>
      <c r="E482" s="31">
        <v>32</v>
      </c>
      <c r="F482" s="31">
        <v>14</v>
      </c>
      <c r="G482" s="29">
        <v>0.4</v>
      </c>
      <c r="H482" s="28">
        <v>2.9394841269841268E-3</v>
      </c>
      <c r="I482" s="25">
        <v>0.14285714285699999</v>
      </c>
      <c r="J482" s="35">
        <v>15</v>
      </c>
      <c r="K482" s="31">
        <v>11</v>
      </c>
      <c r="L482" s="31">
        <v>7</v>
      </c>
      <c r="M482" s="31">
        <v>11</v>
      </c>
      <c r="N482" s="89"/>
      <c r="O482" s="34"/>
      <c r="P482" s="31">
        <v>13</v>
      </c>
      <c r="Q482" s="31">
        <v>22</v>
      </c>
      <c r="R482" s="31">
        <v>10</v>
      </c>
      <c r="S482" s="31"/>
      <c r="T482" s="31"/>
      <c r="U482" s="31"/>
      <c r="V482" s="31">
        <v>3</v>
      </c>
      <c r="W482" s="31">
        <v>3</v>
      </c>
      <c r="X482" s="31">
        <v>11</v>
      </c>
      <c r="Y482" s="31">
        <v>855</v>
      </c>
      <c r="Z482" s="31">
        <v>706</v>
      </c>
      <c r="AA482" s="31">
        <v>697</v>
      </c>
      <c r="AB482" s="31">
        <v>79</v>
      </c>
      <c r="AC482" s="29">
        <v>0.11189801699716714</v>
      </c>
      <c r="AD482" s="28">
        <v>1.0311745881859196E-4</v>
      </c>
      <c r="AE482" s="25">
        <v>0.42209631727999997</v>
      </c>
      <c r="AF482" s="35">
        <v>4</v>
      </c>
      <c r="AG482" s="31">
        <v>26</v>
      </c>
      <c r="AH482" s="31">
        <v>8</v>
      </c>
      <c r="AI482" s="31">
        <v>82</v>
      </c>
      <c r="AJ482" s="89"/>
      <c r="AK482" s="34"/>
      <c r="AL482" s="31">
        <v>373</v>
      </c>
      <c r="AM482" s="31">
        <v>626</v>
      </c>
      <c r="AN482" s="31">
        <v>66</v>
      </c>
      <c r="AO482" s="31"/>
      <c r="AP482" s="31"/>
      <c r="AQ482" s="31"/>
      <c r="AR482" s="31">
        <v>105</v>
      </c>
      <c r="AS482" s="31">
        <v>0</v>
      </c>
      <c r="AT482" s="31">
        <v>132</v>
      </c>
    </row>
    <row r="483" spans="2:47" x14ac:dyDescent="0.3">
      <c r="B483" s="33">
        <v>42330</v>
      </c>
      <c r="C483" s="53">
        <v>130</v>
      </c>
      <c r="D483" s="53">
        <v>37</v>
      </c>
      <c r="E483" s="53">
        <v>36</v>
      </c>
      <c r="F483" s="53">
        <v>8</v>
      </c>
      <c r="G483" s="54">
        <v>0.21621621621621623</v>
      </c>
      <c r="H483" s="67">
        <v>1.3838838838838839E-3</v>
      </c>
      <c r="I483" s="68">
        <v>0.10810810810799999</v>
      </c>
      <c r="J483" s="27">
        <v>11</v>
      </c>
      <c r="K483" s="30">
        <v>13</v>
      </c>
      <c r="L483" s="30">
        <v>12</v>
      </c>
      <c r="M483" s="30">
        <v>12</v>
      </c>
      <c r="N483" s="87"/>
      <c r="O483" s="26"/>
      <c r="P483" s="30">
        <v>18</v>
      </c>
      <c r="Q483" s="53">
        <v>29</v>
      </c>
      <c r="R483" s="30">
        <v>9</v>
      </c>
      <c r="S483" s="30"/>
      <c r="T483" s="30"/>
      <c r="U483" s="30"/>
      <c r="V483" s="30">
        <v>0</v>
      </c>
      <c r="W483" s="30">
        <v>3</v>
      </c>
      <c r="X483" s="30">
        <v>18</v>
      </c>
      <c r="Y483" s="53">
        <v>941</v>
      </c>
      <c r="Z483" s="53">
        <v>749</v>
      </c>
      <c r="AA483" s="53">
        <v>736</v>
      </c>
      <c r="AB483" s="53">
        <v>77</v>
      </c>
      <c r="AC483" s="54">
        <v>0.10280373831775701</v>
      </c>
      <c r="AD483" s="67">
        <v>1.3774538891361322E-4</v>
      </c>
      <c r="AE483" s="68">
        <v>0.42189586114799998</v>
      </c>
      <c r="AF483" s="27">
        <v>4</v>
      </c>
      <c r="AG483" s="30">
        <v>46</v>
      </c>
      <c r="AH483" s="30">
        <v>8</v>
      </c>
      <c r="AI483" s="30">
        <v>84</v>
      </c>
      <c r="AJ483" s="87"/>
      <c r="AK483" s="26"/>
      <c r="AL483" s="30">
        <v>380</v>
      </c>
      <c r="AM483" s="53">
        <v>648</v>
      </c>
      <c r="AN483" s="30">
        <v>79</v>
      </c>
      <c r="AO483" s="30"/>
      <c r="AP483" s="30"/>
      <c r="AQ483" s="30"/>
      <c r="AR483" s="30">
        <v>111</v>
      </c>
      <c r="AS483" s="30">
        <v>0</v>
      </c>
      <c r="AT483" s="30">
        <v>154</v>
      </c>
    </row>
    <row r="484" spans="2:47" x14ac:dyDescent="0.3">
      <c r="B484" s="5">
        <v>42331</v>
      </c>
      <c r="C484" s="6">
        <v>300</v>
      </c>
      <c r="D484" s="6">
        <v>63</v>
      </c>
      <c r="E484" s="6">
        <v>59</v>
      </c>
      <c r="F484" s="6">
        <v>18</v>
      </c>
      <c r="G484" s="17">
        <v>0.2857142857142857</v>
      </c>
      <c r="H484" s="20">
        <v>3.1861772486772486E-3</v>
      </c>
      <c r="I484" s="22">
        <v>0.111111111111</v>
      </c>
      <c r="J484" s="8">
        <v>22</v>
      </c>
      <c r="K484" s="6">
        <v>23</v>
      </c>
      <c r="L484" s="6">
        <v>22</v>
      </c>
      <c r="M484" s="6">
        <v>21</v>
      </c>
      <c r="N484" s="88"/>
      <c r="O484" s="10"/>
      <c r="P484" s="6">
        <v>29</v>
      </c>
      <c r="Q484" s="6">
        <v>34</v>
      </c>
      <c r="R484" s="6">
        <v>28</v>
      </c>
      <c r="S484" s="6"/>
      <c r="T484" s="6"/>
      <c r="U484" s="6"/>
      <c r="V484" s="6">
        <v>0</v>
      </c>
      <c r="W484" s="6">
        <v>5</v>
      </c>
      <c r="X484" s="6">
        <v>28</v>
      </c>
      <c r="Y484" s="6">
        <v>1077</v>
      </c>
      <c r="Z484" s="6">
        <v>825</v>
      </c>
      <c r="AA484" s="6">
        <v>811</v>
      </c>
      <c r="AB484" s="6">
        <v>107</v>
      </c>
      <c r="AC484" s="17">
        <v>0.1296969696969697</v>
      </c>
      <c r="AD484" s="20">
        <v>2.3365600448933783E-4</v>
      </c>
      <c r="AE484" s="22">
        <v>0.42666666666600001</v>
      </c>
      <c r="AF484" s="8">
        <v>14</v>
      </c>
      <c r="AG484" s="6">
        <v>60</v>
      </c>
      <c r="AH484" s="6">
        <v>12</v>
      </c>
      <c r="AI484" s="6">
        <v>97</v>
      </c>
      <c r="AJ484" s="88"/>
      <c r="AK484" s="10"/>
      <c r="AL484" s="6">
        <v>415</v>
      </c>
      <c r="AM484" s="6">
        <v>672</v>
      </c>
      <c r="AN484" s="6">
        <v>138</v>
      </c>
      <c r="AO484" s="6"/>
      <c r="AP484" s="6"/>
      <c r="AQ484" s="6"/>
      <c r="AR484" s="6">
        <v>110</v>
      </c>
      <c r="AS484" s="6">
        <v>0</v>
      </c>
      <c r="AT484" s="6">
        <v>180</v>
      </c>
    </row>
    <row r="485" spans="2:47" x14ac:dyDescent="0.3">
      <c r="B485" s="5">
        <v>42332</v>
      </c>
      <c r="C485" s="6">
        <v>323</v>
      </c>
      <c r="D485" s="6">
        <v>82</v>
      </c>
      <c r="E485" s="6">
        <v>79</v>
      </c>
      <c r="F485" s="6">
        <v>25</v>
      </c>
      <c r="G485" s="17">
        <v>0.3048780487804878</v>
      </c>
      <c r="H485" s="20">
        <v>2.0349198283649505E-3</v>
      </c>
      <c r="I485" s="22">
        <v>0.17073170731699999</v>
      </c>
      <c r="J485" s="8">
        <v>27</v>
      </c>
      <c r="K485" s="6">
        <v>35</v>
      </c>
      <c r="L485" s="6">
        <v>20</v>
      </c>
      <c r="M485" s="6">
        <v>24</v>
      </c>
      <c r="N485" s="88"/>
      <c r="O485" s="10"/>
      <c r="P485" s="6">
        <v>37</v>
      </c>
      <c r="Q485" s="6">
        <v>61</v>
      </c>
      <c r="R485" s="6">
        <v>20</v>
      </c>
      <c r="S485" s="6"/>
      <c r="T485" s="6"/>
      <c r="U485" s="6"/>
      <c r="V485" s="6">
        <v>0</v>
      </c>
      <c r="W485" s="6">
        <v>2</v>
      </c>
      <c r="X485" s="6">
        <v>37</v>
      </c>
      <c r="Y485" s="6">
        <v>1026</v>
      </c>
      <c r="Z485" s="6">
        <v>786</v>
      </c>
      <c r="AA485" s="6">
        <v>760</v>
      </c>
      <c r="AB485" s="6">
        <v>119</v>
      </c>
      <c r="AC485" s="17">
        <v>0.15139949109414758</v>
      </c>
      <c r="AD485" s="20">
        <v>1.7249198944491566E-4</v>
      </c>
      <c r="AE485" s="22">
        <v>0.39694656488500002</v>
      </c>
      <c r="AF485" s="8">
        <v>19</v>
      </c>
      <c r="AG485" s="6">
        <v>40</v>
      </c>
      <c r="AH485" s="6">
        <v>15</v>
      </c>
      <c r="AI485" s="6">
        <v>89</v>
      </c>
      <c r="AJ485" s="88"/>
      <c r="AK485" s="10"/>
      <c r="AL485" s="6">
        <v>376</v>
      </c>
      <c r="AM485" s="6">
        <v>650</v>
      </c>
      <c r="AN485" s="6">
        <v>103</v>
      </c>
      <c r="AO485" s="6"/>
      <c r="AP485" s="6"/>
      <c r="AQ485" s="6"/>
      <c r="AR485" s="6">
        <v>102</v>
      </c>
      <c r="AS485" s="6">
        <v>0</v>
      </c>
      <c r="AT485" s="6">
        <v>152</v>
      </c>
    </row>
    <row r="486" spans="2:47" x14ac:dyDescent="0.3">
      <c r="B486" s="5">
        <v>42333</v>
      </c>
      <c r="C486" s="6">
        <v>248</v>
      </c>
      <c r="D486" s="6">
        <v>68</v>
      </c>
      <c r="E486" s="6">
        <v>66</v>
      </c>
      <c r="F486" s="6">
        <v>18</v>
      </c>
      <c r="G486" s="17">
        <v>0.26470588235294118</v>
      </c>
      <c r="H486" s="20">
        <v>2.6222086056644882E-3</v>
      </c>
      <c r="I486" s="22">
        <v>0.176470588235</v>
      </c>
      <c r="J486" s="8">
        <v>16</v>
      </c>
      <c r="K486" s="6">
        <v>26</v>
      </c>
      <c r="L486" s="6">
        <v>15</v>
      </c>
      <c r="M486" s="6">
        <v>23</v>
      </c>
      <c r="N486" s="88"/>
      <c r="O486" s="10"/>
      <c r="P486" s="6">
        <v>35</v>
      </c>
      <c r="Q486" s="6">
        <v>54</v>
      </c>
      <c r="R486" s="6">
        <v>14</v>
      </c>
      <c r="S486" s="6"/>
      <c r="T486" s="6"/>
      <c r="U486" s="6"/>
      <c r="V486" s="6">
        <v>0</v>
      </c>
      <c r="W486" s="6">
        <v>2</v>
      </c>
      <c r="X486" s="6">
        <v>32</v>
      </c>
      <c r="Y486" s="6">
        <v>1008</v>
      </c>
      <c r="Z486" s="6">
        <v>787</v>
      </c>
      <c r="AA486" s="6">
        <v>763</v>
      </c>
      <c r="AB486" s="6">
        <v>112</v>
      </c>
      <c r="AC486" s="17">
        <v>0.14231257941550191</v>
      </c>
      <c r="AD486" s="20">
        <v>2.0908336862911195E-4</v>
      </c>
      <c r="AE486" s="22">
        <v>0.38627700126999998</v>
      </c>
      <c r="AF486" s="8">
        <v>8</v>
      </c>
      <c r="AG486" s="6">
        <v>46</v>
      </c>
      <c r="AH486" s="6">
        <v>5</v>
      </c>
      <c r="AI486" s="6">
        <v>98</v>
      </c>
      <c r="AJ486" s="88"/>
      <c r="AK486" s="10"/>
      <c r="AL486" s="6">
        <v>371</v>
      </c>
      <c r="AM486" s="6">
        <v>590</v>
      </c>
      <c r="AN486" s="6">
        <v>170</v>
      </c>
      <c r="AO486" s="6"/>
      <c r="AP486" s="6"/>
      <c r="AQ486" s="6"/>
      <c r="AR486" s="6">
        <v>66</v>
      </c>
      <c r="AS486" s="6">
        <v>0</v>
      </c>
      <c r="AT486" s="6">
        <v>179</v>
      </c>
    </row>
    <row r="487" spans="2:47" x14ac:dyDescent="0.3">
      <c r="B487" s="5">
        <v>42334</v>
      </c>
      <c r="C487" s="6">
        <v>192</v>
      </c>
      <c r="D487" s="6">
        <v>52</v>
      </c>
      <c r="E487" s="6">
        <v>50</v>
      </c>
      <c r="F487" s="6">
        <v>16</v>
      </c>
      <c r="G487" s="17">
        <v>0.30769230769230771</v>
      </c>
      <c r="H487" s="20">
        <v>2.2173254985754986E-3</v>
      </c>
      <c r="I487" s="22">
        <v>0.11538461538399999</v>
      </c>
      <c r="J487" s="8">
        <v>14</v>
      </c>
      <c r="K487" s="6">
        <v>20</v>
      </c>
      <c r="L487" s="6">
        <v>16</v>
      </c>
      <c r="M487" s="6">
        <v>19</v>
      </c>
      <c r="N487" s="88"/>
      <c r="O487" s="10"/>
      <c r="P487" s="6">
        <v>26</v>
      </c>
      <c r="Q487" s="6">
        <v>34</v>
      </c>
      <c r="R487" s="6">
        <v>17</v>
      </c>
      <c r="S487" s="6"/>
      <c r="T487" s="6"/>
      <c r="U487" s="6"/>
      <c r="V487" s="6">
        <v>0</v>
      </c>
      <c r="W487" s="6">
        <v>3</v>
      </c>
      <c r="X487" s="6">
        <v>22</v>
      </c>
      <c r="Y487" s="6">
        <v>1112</v>
      </c>
      <c r="Z487" s="6">
        <v>839</v>
      </c>
      <c r="AA487" s="6">
        <v>811</v>
      </c>
      <c r="AB487" s="6">
        <v>149</v>
      </c>
      <c r="AC487" s="17">
        <v>0.17759237187127533</v>
      </c>
      <c r="AD487" s="20">
        <v>1.8852359510881562E-4</v>
      </c>
      <c r="AE487" s="22">
        <v>0.362336114421</v>
      </c>
      <c r="AF487" s="8">
        <v>19</v>
      </c>
      <c r="AG487" s="6">
        <v>49</v>
      </c>
      <c r="AH487" s="6">
        <v>10</v>
      </c>
      <c r="AI487" s="6">
        <v>102</v>
      </c>
      <c r="AJ487" s="88"/>
      <c r="AK487" s="10"/>
      <c r="AL487" s="6">
        <v>380</v>
      </c>
      <c r="AM487" s="6">
        <v>602</v>
      </c>
      <c r="AN487" s="6">
        <v>201</v>
      </c>
      <c r="AO487" s="6"/>
      <c r="AP487" s="6"/>
      <c r="AQ487" s="6"/>
      <c r="AR487" s="6">
        <v>66</v>
      </c>
      <c r="AS487" s="6">
        <v>0</v>
      </c>
      <c r="AT487" s="6">
        <v>191</v>
      </c>
    </row>
    <row r="488" spans="2:47" x14ac:dyDescent="0.3">
      <c r="B488" s="5">
        <v>42335</v>
      </c>
      <c r="C488" s="6">
        <v>208</v>
      </c>
      <c r="D488" s="6">
        <v>52</v>
      </c>
      <c r="E488" s="6">
        <v>50</v>
      </c>
      <c r="F488" s="6">
        <v>17</v>
      </c>
      <c r="G488" s="17">
        <v>0.32692307692307693</v>
      </c>
      <c r="H488" s="20">
        <v>1.5311164529914531E-3</v>
      </c>
      <c r="I488" s="22">
        <v>0.11538461538399999</v>
      </c>
      <c r="J488" s="8">
        <v>12</v>
      </c>
      <c r="K488" s="6">
        <v>21</v>
      </c>
      <c r="L488" s="6">
        <v>14</v>
      </c>
      <c r="M488" s="6">
        <v>20</v>
      </c>
      <c r="N488" s="88"/>
      <c r="O488" s="10"/>
      <c r="P488" s="6">
        <v>26</v>
      </c>
      <c r="Q488" s="6">
        <v>37</v>
      </c>
      <c r="R488" s="6">
        <v>14</v>
      </c>
      <c r="S488" s="6"/>
      <c r="T488" s="6"/>
      <c r="U488" s="6"/>
      <c r="V488" s="6">
        <v>0</v>
      </c>
      <c r="W488" s="6">
        <v>5</v>
      </c>
      <c r="X488" s="6">
        <v>23</v>
      </c>
      <c r="Y488" s="6">
        <v>993</v>
      </c>
      <c r="Z488" s="6">
        <v>772</v>
      </c>
      <c r="AA488" s="6">
        <v>745</v>
      </c>
      <c r="AB488" s="6">
        <v>95</v>
      </c>
      <c r="AC488" s="17">
        <v>0.12305699481865284</v>
      </c>
      <c r="AD488" s="20">
        <v>1.7047771540971022E-4</v>
      </c>
      <c r="AE488" s="22">
        <v>0.41191709844499996</v>
      </c>
      <c r="AF488" s="8">
        <v>8</v>
      </c>
      <c r="AG488" s="6">
        <v>42</v>
      </c>
      <c r="AH488" s="6">
        <v>7</v>
      </c>
      <c r="AI488" s="6">
        <v>77</v>
      </c>
      <c r="AJ488" s="88"/>
      <c r="AK488" s="10"/>
      <c r="AL488" s="6">
        <v>357</v>
      </c>
      <c r="AM488" s="6">
        <v>580</v>
      </c>
      <c r="AN488" s="6">
        <v>163</v>
      </c>
      <c r="AO488" s="6"/>
      <c r="AP488" s="6"/>
      <c r="AQ488" s="6"/>
      <c r="AR488" s="6">
        <v>60</v>
      </c>
      <c r="AS488" s="6">
        <v>0</v>
      </c>
      <c r="AT488" s="6">
        <v>149</v>
      </c>
    </row>
    <row r="489" spans="2:47" ht="16.2" thickBot="1" x14ac:dyDescent="0.35">
      <c r="B489" s="32">
        <v>42336</v>
      </c>
      <c r="C489" s="31">
        <v>166</v>
      </c>
      <c r="D489" s="31">
        <v>30</v>
      </c>
      <c r="E489" s="31">
        <v>27</v>
      </c>
      <c r="F489" s="31">
        <v>12</v>
      </c>
      <c r="G489" s="29">
        <v>0.4</v>
      </c>
      <c r="H489" s="28">
        <v>2.8437499999999999E-3</v>
      </c>
      <c r="I489" s="25">
        <v>0.1</v>
      </c>
      <c r="J489" s="35">
        <v>10</v>
      </c>
      <c r="K489" s="31">
        <v>13</v>
      </c>
      <c r="L489" s="31">
        <v>7</v>
      </c>
      <c r="M489" s="31">
        <v>11</v>
      </c>
      <c r="N489" s="89"/>
      <c r="O489" s="34"/>
      <c r="P489" s="31">
        <v>15</v>
      </c>
      <c r="Q489" s="31">
        <v>21</v>
      </c>
      <c r="R489" s="31">
        <v>8</v>
      </c>
      <c r="S489" s="31"/>
      <c r="T489" s="31"/>
      <c r="U489" s="31"/>
      <c r="V489" s="31">
        <v>0</v>
      </c>
      <c r="W489" s="31">
        <v>2</v>
      </c>
      <c r="X489" s="31">
        <v>12</v>
      </c>
      <c r="Y489" s="31">
        <v>817</v>
      </c>
      <c r="Z489" s="31">
        <v>623</v>
      </c>
      <c r="AA489" s="31">
        <v>602</v>
      </c>
      <c r="AB489" s="31">
        <v>88</v>
      </c>
      <c r="AC489" s="29">
        <v>0.14125200642054575</v>
      </c>
      <c r="AD489" s="28">
        <v>1.8206408655846857E-4</v>
      </c>
      <c r="AE489" s="25">
        <v>0.37560192616299998</v>
      </c>
      <c r="AF489" s="35">
        <v>12</v>
      </c>
      <c r="AG489" s="31">
        <v>32</v>
      </c>
      <c r="AH489" s="31">
        <v>7</v>
      </c>
      <c r="AI489" s="31">
        <v>67</v>
      </c>
      <c r="AJ489" s="89"/>
      <c r="AK489" s="34"/>
      <c r="AL489" s="31">
        <v>300</v>
      </c>
      <c r="AM489" s="31">
        <v>485</v>
      </c>
      <c r="AN489" s="31">
        <v>109</v>
      </c>
      <c r="AO489" s="31"/>
      <c r="AP489" s="31"/>
      <c r="AQ489" s="31"/>
      <c r="AR489" s="31">
        <v>57</v>
      </c>
      <c r="AS489" s="31">
        <v>0</v>
      </c>
      <c r="AT489" s="31">
        <v>116</v>
      </c>
    </row>
    <row r="490" spans="2:47" x14ac:dyDescent="0.3">
      <c r="B490" s="33">
        <v>42337</v>
      </c>
      <c r="C490" s="53">
        <v>169</v>
      </c>
      <c r="D490" s="53">
        <v>40</v>
      </c>
      <c r="E490" s="53">
        <v>39</v>
      </c>
      <c r="F490" s="53">
        <v>12</v>
      </c>
      <c r="G490" s="54">
        <v>0.3</v>
      </c>
      <c r="H490" s="67">
        <v>2.3509837962962963E-3</v>
      </c>
      <c r="I490" s="68">
        <v>0.1</v>
      </c>
      <c r="J490" s="27">
        <v>12</v>
      </c>
      <c r="K490" s="30">
        <v>19</v>
      </c>
      <c r="L490" s="30">
        <v>11</v>
      </c>
      <c r="M490" s="30">
        <v>13</v>
      </c>
      <c r="N490" s="87"/>
      <c r="O490" s="26"/>
      <c r="P490" s="30">
        <v>23</v>
      </c>
      <c r="Q490" s="53">
        <v>30</v>
      </c>
      <c r="R490" s="30">
        <v>9</v>
      </c>
      <c r="S490" s="30"/>
      <c r="T490" s="30"/>
      <c r="U490" s="30"/>
      <c r="V490" s="30">
        <v>0</v>
      </c>
      <c r="W490" s="30">
        <v>1</v>
      </c>
      <c r="X490" s="30">
        <v>16</v>
      </c>
      <c r="Y490" s="53">
        <v>919</v>
      </c>
      <c r="Z490" s="53">
        <v>741</v>
      </c>
      <c r="AA490" s="53">
        <v>715</v>
      </c>
      <c r="AB490" s="53">
        <v>91</v>
      </c>
      <c r="AC490" s="54">
        <v>0.12280701754385964</v>
      </c>
      <c r="AD490" s="67">
        <v>2.242808766931574E-4</v>
      </c>
      <c r="AE490" s="68">
        <v>0.40350877192900003</v>
      </c>
      <c r="AF490" s="27">
        <v>6</v>
      </c>
      <c r="AG490" s="30">
        <v>37</v>
      </c>
      <c r="AH490" s="30">
        <v>6</v>
      </c>
      <c r="AI490" s="30">
        <v>75</v>
      </c>
      <c r="AJ490" s="87"/>
      <c r="AK490" s="26"/>
      <c r="AL490" s="30">
        <v>354</v>
      </c>
      <c r="AM490" s="53">
        <v>573</v>
      </c>
      <c r="AN490" s="30">
        <v>133</v>
      </c>
      <c r="AO490" s="30"/>
      <c r="AP490" s="30"/>
      <c r="AQ490" s="30"/>
      <c r="AR490" s="30">
        <v>70</v>
      </c>
      <c r="AS490" s="30">
        <v>0</v>
      </c>
      <c r="AT490" s="30">
        <v>134</v>
      </c>
    </row>
    <row r="491" spans="2:47" x14ac:dyDescent="0.3">
      <c r="B491" s="5">
        <v>42338</v>
      </c>
      <c r="C491" s="6">
        <v>289</v>
      </c>
      <c r="D491" s="6">
        <v>72</v>
      </c>
      <c r="E491" s="6">
        <v>68</v>
      </c>
      <c r="F491" s="6">
        <v>21</v>
      </c>
      <c r="G491" s="17">
        <v>0.29166666666666669</v>
      </c>
      <c r="H491" s="20">
        <v>2.2915059156378599E-3</v>
      </c>
      <c r="I491" s="22">
        <v>0.125</v>
      </c>
      <c r="J491" s="8">
        <v>15</v>
      </c>
      <c r="K491" s="6">
        <v>29</v>
      </c>
      <c r="L491" s="6">
        <v>18</v>
      </c>
      <c r="M491" s="6">
        <v>23</v>
      </c>
      <c r="N491" s="88"/>
      <c r="O491" s="10"/>
      <c r="P491" s="6">
        <v>40</v>
      </c>
      <c r="Q491" s="6">
        <v>54</v>
      </c>
      <c r="R491" s="6">
        <v>15</v>
      </c>
      <c r="S491" s="6"/>
      <c r="T491" s="6"/>
      <c r="U491" s="6"/>
      <c r="V491" s="6">
        <v>0</v>
      </c>
      <c r="W491" s="6">
        <v>4</v>
      </c>
      <c r="X491" s="6">
        <v>31</v>
      </c>
      <c r="Y491" s="6">
        <v>752</v>
      </c>
      <c r="Z491" s="6">
        <v>580</v>
      </c>
      <c r="AA491" s="6">
        <v>562</v>
      </c>
      <c r="AB491" s="6">
        <v>100</v>
      </c>
      <c r="AC491" s="17">
        <v>0.17241379310344829</v>
      </c>
      <c r="AD491" s="20">
        <v>2.2242177522349937E-4</v>
      </c>
      <c r="AE491" s="22">
        <v>0.35344827586199995</v>
      </c>
      <c r="AF491" s="8">
        <v>11</v>
      </c>
      <c r="AG491" s="6">
        <v>40</v>
      </c>
      <c r="AH491" s="6">
        <v>10</v>
      </c>
      <c r="AI491" s="6">
        <v>76</v>
      </c>
      <c r="AJ491" s="88"/>
      <c r="AK491" s="10"/>
      <c r="AL491" s="6">
        <v>294</v>
      </c>
      <c r="AM491" s="6">
        <v>510</v>
      </c>
      <c r="AN491" s="6">
        <v>46</v>
      </c>
      <c r="AO491" s="6"/>
      <c r="AP491" s="6"/>
      <c r="AQ491" s="6"/>
      <c r="AR491" s="6">
        <v>77</v>
      </c>
      <c r="AS491" s="6">
        <v>0</v>
      </c>
      <c r="AT491" s="6">
        <v>135</v>
      </c>
    </row>
    <row r="492" spans="2:47" x14ac:dyDescent="0.3">
      <c r="B492" s="5">
        <v>42339</v>
      </c>
      <c r="C492" s="6"/>
      <c r="D492" s="6"/>
      <c r="E492" s="6"/>
      <c r="F492" s="6"/>
      <c r="G492" s="17">
        <f t="shared" ref="G492:G516" si="281">IFERROR(F492/D492,0)</f>
        <v>0</v>
      </c>
      <c r="H492" s="20"/>
      <c r="I492" s="22"/>
      <c r="J492" s="8"/>
      <c r="K492" s="6"/>
      <c r="L492" s="6"/>
      <c r="M492" s="6"/>
      <c r="N492" s="88"/>
      <c r="O492" s="10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17">
        <v>0</v>
      </c>
      <c r="AD492" s="20"/>
      <c r="AE492" s="22"/>
      <c r="AF492" s="8"/>
      <c r="AG492" s="6"/>
      <c r="AH492" s="6"/>
      <c r="AI492" s="6"/>
      <c r="AJ492" s="88"/>
      <c r="AK492" s="10"/>
      <c r="AL492" s="6"/>
      <c r="AM492" s="6"/>
      <c r="AN492" s="6"/>
      <c r="AO492" s="6"/>
      <c r="AP492" s="6"/>
      <c r="AQ492" s="6"/>
      <c r="AR492" s="6"/>
      <c r="AS492" s="6"/>
      <c r="AT492" s="6"/>
    </row>
    <row r="493" spans="2:47" x14ac:dyDescent="0.3">
      <c r="B493" s="5">
        <v>42340</v>
      </c>
      <c r="C493" s="6"/>
      <c r="D493" s="6"/>
      <c r="E493" s="6"/>
      <c r="F493" s="6"/>
      <c r="G493" s="17">
        <f t="shared" si="281"/>
        <v>0</v>
      </c>
      <c r="H493" s="20"/>
      <c r="I493" s="22"/>
      <c r="J493" s="8"/>
      <c r="K493" s="6"/>
      <c r="L493" s="6"/>
      <c r="M493" s="6"/>
      <c r="N493" s="88"/>
      <c r="O493" s="10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17">
        <v>0</v>
      </c>
      <c r="AD493" s="20"/>
      <c r="AE493" s="22"/>
      <c r="AF493" s="8"/>
      <c r="AG493" s="6"/>
      <c r="AH493" s="6"/>
      <c r="AI493" s="6"/>
      <c r="AJ493" s="88"/>
      <c r="AK493" s="10"/>
      <c r="AL493" s="6"/>
      <c r="AM493" s="6"/>
      <c r="AN493" s="6"/>
      <c r="AO493" s="6"/>
      <c r="AP493" s="6"/>
      <c r="AQ493" s="6"/>
      <c r="AR493" s="6"/>
      <c r="AS493" s="6"/>
      <c r="AT493" s="6"/>
    </row>
    <row r="494" spans="2:47" x14ac:dyDescent="0.3">
      <c r="B494" s="5">
        <v>42341</v>
      </c>
      <c r="C494" s="6"/>
      <c r="D494" s="6"/>
      <c r="E494" s="6"/>
      <c r="F494" s="6"/>
      <c r="G494" s="17">
        <f t="shared" si="281"/>
        <v>0</v>
      </c>
      <c r="H494" s="20"/>
      <c r="I494" s="22"/>
      <c r="J494" s="8"/>
      <c r="K494" s="6"/>
      <c r="L494" s="6"/>
      <c r="M494" s="6"/>
      <c r="N494" s="88"/>
      <c r="O494" s="10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17">
        <v>0</v>
      </c>
      <c r="AD494" s="20"/>
      <c r="AE494" s="22"/>
      <c r="AF494" s="8"/>
      <c r="AG494" s="6"/>
      <c r="AH494" s="6"/>
      <c r="AI494" s="6"/>
      <c r="AJ494" s="88"/>
      <c r="AK494" s="10"/>
      <c r="AL494" s="6"/>
      <c r="AM494" s="6"/>
      <c r="AN494" s="6"/>
      <c r="AO494" s="6"/>
      <c r="AP494" s="6"/>
      <c r="AQ494" s="6"/>
      <c r="AR494" s="6"/>
      <c r="AS494" s="6"/>
      <c r="AT494" s="6"/>
    </row>
    <row r="495" spans="2:47" x14ac:dyDescent="0.3">
      <c r="B495" s="5">
        <v>42342</v>
      </c>
      <c r="C495" s="6"/>
      <c r="D495" s="6"/>
      <c r="E495" s="6"/>
      <c r="F495" s="6"/>
      <c r="G495" s="17">
        <f t="shared" si="281"/>
        <v>0</v>
      </c>
      <c r="H495" s="20"/>
      <c r="I495" s="22"/>
      <c r="J495" s="8"/>
      <c r="K495" s="6"/>
      <c r="L495" s="6"/>
      <c r="M495" s="6"/>
      <c r="N495" s="88"/>
      <c r="O495" s="10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17">
        <v>0</v>
      </c>
      <c r="AD495" s="20"/>
      <c r="AE495" s="22"/>
      <c r="AF495" s="8"/>
      <c r="AG495" s="6"/>
      <c r="AH495" s="6"/>
      <c r="AI495" s="6"/>
      <c r="AJ495" s="88"/>
      <c r="AK495" s="10"/>
      <c r="AL495" s="6"/>
      <c r="AM495" s="6"/>
      <c r="AN495" s="6"/>
      <c r="AO495" s="6"/>
      <c r="AP495" s="6"/>
      <c r="AQ495" s="6"/>
      <c r="AR495" s="6"/>
      <c r="AS495" s="6"/>
      <c r="AT495" s="6"/>
    </row>
    <row r="496" spans="2:47" ht="16.2" thickBot="1" x14ac:dyDescent="0.35">
      <c r="B496" s="32">
        <v>42343</v>
      </c>
      <c r="C496" s="31"/>
      <c r="D496" s="31"/>
      <c r="E496" s="31"/>
      <c r="F496" s="31"/>
      <c r="G496" s="29">
        <f t="shared" si="281"/>
        <v>0</v>
      </c>
      <c r="H496" s="28"/>
      <c r="I496" s="25"/>
      <c r="J496" s="35"/>
      <c r="K496" s="31"/>
      <c r="L496" s="31"/>
      <c r="M496" s="31"/>
      <c r="N496" s="89"/>
      <c r="O496" s="34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29">
        <v>0</v>
      </c>
      <c r="AD496" s="28"/>
      <c r="AE496" s="25"/>
      <c r="AF496" s="35"/>
      <c r="AG496" s="31"/>
      <c r="AH496" s="31"/>
      <c r="AI496" s="31"/>
      <c r="AJ496" s="89"/>
      <c r="AK496" s="34"/>
      <c r="AL496" s="31"/>
      <c r="AM496" s="31"/>
      <c r="AN496" s="31"/>
      <c r="AO496" s="31"/>
      <c r="AP496" s="31"/>
      <c r="AQ496" s="31"/>
      <c r="AR496" s="31"/>
      <c r="AS496" s="31"/>
      <c r="AT496" s="31"/>
    </row>
    <row r="497" spans="2:46" x14ac:dyDescent="0.3">
      <c r="B497" s="33">
        <v>42344</v>
      </c>
      <c r="C497" s="53"/>
      <c r="D497" s="53"/>
      <c r="E497" s="53"/>
      <c r="F497" s="53"/>
      <c r="G497" s="54">
        <f t="shared" si="281"/>
        <v>0</v>
      </c>
      <c r="H497" s="67"/>
      <c r="I497" s="68"/>
      <c r="J497" s="27"/>
      <c r="K497" s="30"/>
      <c r="L497" s="30"/>
      <c r="M497" s="30"/>
      <c r="N497" s="87"/>
      <c r="O497" s="26"/>
      <c r="P497" s="30"/>
      <c r="Q497" s="53"/>
      <c r="R497" s="30"/>
      <c r="S497" s="30"/>
      <c r="T497" s="30"/>
      <c r="U497" s="30"/>
      <c r="V497" s="30"/>
      <c r="W497" s="30"/>
      <c r="X497" s="30"/>
      <c r="Y497" s="53"/>
      <c r="Z497" s="53"/>
      <c r="AA497" s="53"/>
      <c r="AB497" s="53"/>
      <c r="AC497" s="54">
        <v>0</v>
      </c>
      <c r="AD497" s="67"/>
      <c r="AE497" s="68"/>
      <c r="AF497" s="27"/>
      <c r="AG497" s="30"/>
      <c r="AH497" s="30"/>
      <c r="AI497" s="30"/>
      <c r="AJ497" s="87"/>
      <c r="AK497" s="26"/>
      <c r="AL497" s="30"/>
      <c r="AM497" s="53"/>
      <c r="AN497" s="30"/>
      <c r="AO497" s="30"/>
      <c r="AP497" s="30"/>
      <c r="AQ497" s="30"/>
      <c r="AR497" s="30"/>
      <c r="AS497" s="30"/>
      <c r="AT497" s="30"/>
    </row>
    <row r="498" spans="2:46" x14ac:dyDescent="0.3">
      <c r="B498" s="5">
        <v>42345</v>
      </c>
      <c r="C498" s="6"/>
      <c r="D498" s="6"/>
      <c r="E498" s="6"/>
      <c r="F498" s="6"/>
      <c r="G498" s="17">
        <f t="shared" si="281"/>
        <v>0</v>
      </c>
      <c r="H498" s="20"/>
      <c r="I498" s="22"/>
      <c r="J498" s="8"/>
      <c r="K498" s="6"/>
      <c r="L498" s="6"/>
      <c r="M498" s="6"/>
      <c r="N498" s="88"/>
      <c r="O498" s="10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17">
        <v>0</v>
      </c>
      <c r="AD498" s="20"/>
      <c r="AE498" s="22"/>
      <c r="AF498" s="8"/>
      <c r="AG498" s="6"/>
      <c r="AH498" s="6"/>
      <c r="AI498" s="6"/>
      <c r="AJ498" s="88"/>
      <c r="AK498" s="10"/>
      <c r="AL498" s="6"/>
      <c r="AM498" s="6"/>
      <c r="AN498" s="6"/>
      <c r="AO498" s="6"/>
      <c r="AP498" s="6"/>
      <c r="AQ498" s="6"/>
      <c r="AR498" s="6"/>
      <c r="AS498" s="6"/>
      <c r="AT498" s="6"/>
    </row>
    <row r="499" spans="2:46" x14ac:dyDescent="0.3">
      <c r="B499" s="5">
        <v>42346</v>
      </c>
      <c r="C499" s="6"/>
      <c r="D499" s="6"/>
      <c r="E499" s="6"/>
      <c r="F499" s="6"/>
      <c r="G499" s="17">
        <f t="shared" si="281"/>
        <v>0</v>
      </c>
      <c r="H499" s="20"/>
      <c r="I499" s="22"/>
      <c r="J499" s="8"/>
      <c r="K499" s="6"/>
      <c r="L499" s="6"/>
      <c r="M499" s="6"/>
      <c r="N499" s="88"/>
      <c r="O499" s="10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17">
        <v>0</v>
      </c>
      <c r="AD499" s="20"/>
      <c r="AE499" s="22"/>
      <c r="AF499" s="8"/>
      <c r="AG499" s="6"/>
      <c r="AH499" s="6"/>
      <c r="AI499" s="6"/>
      <c r="AJ499" s="88"/>
      <c r="AK499" s="10"/>
      <c r="AL499" s="6"/>
      <c r="AM499" s="6"/>
      <c r="AN499" s="6"/>
      <c r="AO499" s="6"/>
      <c r="AP499" s="6"/>
      <c r="AQ499" s="6"/>
      <c r="AR499" s="6"/>
      <c r="AS499" s="6"/>
      <c r="AT499" s="6"/>
    </row>
    <row r="500" spans="2:46" x14ac:dyDescent="0.3">
      <c r="B500" s="5">
        <v>42347</v>
      </c>
      <c r="C500" s="6"/>
      <c r="D500" s="6"/>
      <c r="E500" s="6"/>
      <c r="F500" s="6"/>
      <c r="G500" s="17">
        <f t="shared" si="281"/>
        <v>0</v>
      </c>
      <c r="H500" s="20"/>
      <c r="I500" s="22"/>
      <c r="J500" s="8"/>
      <c r="K500" s="6"/>
      <c r="L500" s="6"/>
      <c r="M500" s="6"/>
      <c r="N500" s="88"/>
      <c r="O500" s="10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17">
        <v>0</v>
      </c>
      <c r="AD500" s="20"/>
      <c r="AE500" s="22"/>
      <c r="AF500" s="8"/>
      <c r="AG500" s="6"/>
      <c r="AH500" s="6"/>
      <c r="AI500" s="6"/>
      <c r="AJ500" s="88"/>
      <c r="AK500" s="10"/>
      <c r="AL500" s="6"/>
      <c r="AM500" s="6"/>
      <c r="AN500" s="6"/>
      <c r="AO500" s="6"/>
      <c r="AP500" s="6"/>
      <c r="AQ500" s="6"/>
      <c r="AR500" s="6"/>
      <c r="AS500" s="6"/>
      <c r="AT500" s="6"/>
    </row>
    <row r="501" spans="2:46" x14ac:dyDescent="0.3">
      <c r="B501" s="5">
        <v>42348</v>
      </c>
      <c r="C501" s="6"/>
      <c r="D501" s="6"/>
      <c r="E501" s="6"/>
      <c r="F501" s="6"/>
      <c r="G501" s="17">
        <f t="shared" si="281"/>
        <v>0</v>
      </c>
      <c r="H501" s="20"/>
      <c r="I501" s="22"/>
      <c r="J501" s="8"/>
      <c r="K501" s="6"/>
      <c r="L501" s="6"/>
      <c r="M501" s="6"/>
      <c r="N501" s="88"/>
      <c r="O501" s="10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17">
        <v>0</v>
      </c>
      <c r="AD501" s="20"/>
      <c r="AE501" s="22"/>
      <c r="AF501" s="8"/>
      <c r="AG501" s="6"/>
      <c r="AH501" s="6"/>
      <c r="AI501" s="6"/>
      <c r="AJ501" s="88"/>
      <c r="AK501" s="10"/>
      <c r="AL501" s="6"/>
      <c r="AM501" s="6"/>
      <c r="AN501" s="6"/>
      <c r="AO501" s="6"/>
      <c r="AP501" s="6"/>
      <c r="AQ501" s="6"/>
      <c r="AR501" s="6"/>
      <c r="AS501" s="6"/>
      <c r="AT501" s="6"/>
    </row>
    <row r="502" spans="2:46" x14ac:dyDescent="0.3">
      <c r="B502" s="5">
        <v>42349</v>
      </c>
      <c r="C502" s="6"/>
      <c r="D502" s="6"/>
      <c r="E502" s="6"/>
      <c r="F502" s="6"/>
      <c r="G502" s="17">
        <f t="shared" si="281"/>
        <v>0</v>
      </c>
      <c r="H502" s="20"/>
      <c r="I502" s="22"/>
      <c r="J502" s="8"/>
      <c r="K502" s="6"/>
      <c r="L502" s="6"/>
      <c r="M502" s="6"/>
      <c r="N502" s="88"/>
      <c r="O502" s="10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17">
        <v>0</v>
      </c>
      <c r="AD502" s="20"/>
      <c r="AE502" s="22"/>
      <c r="AF502" s="8"/>
      <c r="AG502" s="6"/>
      <c r="AH502" s="6"/>
      <c r="AI502" s="6"/>
      <c r="AJ502" s="88"/>
      <c r="AK502" s="10"/>
      <c r="AL502" s="6"/>
      <c r="AM502" s="6"/>
      <c r="AN502" s="6"/>
      <c r="AO502" s="6"/>
      <c r="AP502" s="6"/>
      <c r="AQ502" s="6"/>
      <c r="AR502" s="6"/>
      <c r="AS502" s="6"/>
      <c r="AT502" s="6"/>
    </row>
    <row r="503" spans="2:46" ht="16.2" thickBot="1" x14ac:dyDescent="0.35">
      <c r="B503" s="32">
        <v>42350</v>
      </c>
      <c r="C503" s="31"/>
      <c r="D503" s="31"/>
      <c r="E503" s="31"/>
      <c r="F503" s="31"/>
      <c r="G503" s="29">
        <f t="shared" si="281"/>
        <v>0</v>
      </c>
      <c r="H503" s="28"/>
      <c r="I503" s="25"/>
      <c r="J503" s="35"/>
      <c r="K503" s="31"/>
      <c r="L503" s="31"/>
      <c r="M503" s="31"/>
      <c r="N503" s="89"/>
      <c r="O503" s="34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29">
        <v>0</v>
      </c>
      <c r="AD503" s="28"/>
      <c r="AE503" s="25"/>
      <c r="AF503" s="35"/>
      <c r="AG503" s="31"/>
      <c r="AH503" s="31"/>
      <c r="AI503" s="31"/>
      <c r="AJ503" s="89"/>
      <c r="AK503" s="34"/>
      <c r="AL503" s="31"/>
      <c r="AM503" s="31"/>
      <c r="AN503" s="31"/>
      <c r="AO503" s="31"/>
      <c r="AP503" s="31"/>
      <c r="AQ503" s="31"/>
      <c r="AR503" s="31"/>
      <c r="AS503" s="31"/>
      <c r="AT503" s="31"/>
    </row>
    <row r="504" spans="2:46" x14ac:dyDescent="0.3">
      <c r="B504" s="33">
        <v>42351</v>
      </c>
      <c r="C504" s="53"/>
      <c r="D504" s="53"/>
      <c r="E504" s="53"/>
      <c r="F504" s="53"/>
      <c r="G504" s="54">
        <f t="shared" si="281"/>
        <v>0</v>
      </c>
      <c r="H504" s="67"/>
      <c r="I504" s="68"/>
      <c r="J504" s="27"/>
      <c r="K504" s="30"/>
      <c r="L504" s="30"/>
      <c r="M504" s="30"/>
      <c r="N504" s="87"/>
      <c r="O504" s="26"/>
      <c r="P504" s="30"/>
      <c r="Q504" s="53"/>
      <c r="R504" s="30"/>
      <c r="S504" s="30"/>
      <c r="T504" s="30"/>
      <c r="U504" s="30"/>
      <c r="V504" s="30"/>
      <c r="W504" s="30"/>
      <c r="X504" s="30"/>
      <c r="Y504" s="53"/>
      <c r="Z504" s="53"/>
      <c r="AA504" s="53"/>
      <c r="AB504" s="53"/>
      <c r="AC504" s="54">
        <v>0</v>
      </c>
      <c r="AD504" s="67"/>
      <c r="AE504" s="68"/>
      <c r="AF504" s="27"/>
      <c r="AG504" s="30"/>
      <c r="AH504" s="30"/>
      <c r="AI504" s="30"/>
      <c r="AJ504" s="87"/>
      <c r="AK504" s="26"/>
      <c r="AL504" s="30"/>
      <c r="AM504" s="53"/>
      <c r="AN504" s="30"/>
      <c r="AO504" s="30"/>
      <c r="AP504" s="30"/>
      <c r="AQ504" s="30"/>
      <c r="AR504" s="30"/>
      <c r="AS504" s="30"/>
      <c r="AT504" s="30"/>
    </row>
    <row r="505" spans="2:46" x14ac:dyDescent="0.3">
      <c r="B505" s="5">
        <v>42352</v>
      </c>
      <c r="C505" s="6"/>
      <c r="D505" s="6"/>
      <c r="E505" s="6"/>
      <c r="F505" s="6"/>
      <c r="G505" s="17">
        <f t="shared" si="281"/>
        <v>0</v>
      </c>
      <c r="H505" s="20"/>
      <c r="I505" s="22"/>
      <c r="J505" s="8"/>
      <c r="K505" s="6"/>
      <c r="L505" s="6"/>
      <c r="M505" s="6"/>
      <c r="N505" s="88"/>
      <c r="O505" s="10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17">
        <v>0</v>
      </c>
      <c r="AD505" s="20"/>
      <c r="AE505" s="22"/>
      <c r="AF505" s="8"/>
      <c r="AG505" s="6"/>
      <c r="AH505" s="6"/>
      <c r="AI505" s="6"/>
      <c r="AJ505" s="88"/>
      <c r="AK505" s="10"/>
      <c r="AL505" s="6"/>
      <c r="AM505" s="6"/>
      <c r="AN505" s="6"/>
      <c r="AO505" s="6"/>
      <c r="AP505" s="6"/>
      <c r="AQ505" s="6"/>
      <c r="AR505" s="6"/>
      <c r="AS505" s="6"/>
      <c r="AT505" s="6"/>
    </row>
    <row r="506" spans="2:46" x14ac:dyDescent="0.3">
      <c r="B506" s="5">
        <v>42353</v>
      </c>
      <c r="C506" s="6"/>
      <c r="D506" s="6"/>
      <c r="E506" s="6"/>
      <c r="F506" s="6"/>
      <c r="G506" s="17">
        <f t="shared" si="281"/>
        <v>0</v>
      </c>
      <c r="H506" s="20"/>
      <c r="I506" s="22"/>
      <c r="J506" s="8"/>
      <c r="K506" s="6"/>
      <c r="L506" s="6"/>
      <c r="M506" s="6"/>
      <c r="N506" s="88"/>
      <c r="O506" s="10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17">
        <v>0</v>
      </c>
      <c r="AD506" s="20"/>
      <c r="AE506" s="22"/>
      <c r="AF506" s="8"/>
      <c r="AG506" s="6"/>
      <c r="AH506" s="6"/>
      <c r="AI506" s="6"/>
      <c r="AJ506" s="88"/>
      <c r="AK506" s="10"/>
      <c r="AL506" s="6"/>
      <c r="AM506" s="6"/>
      <c r="AN506" s="6"/>
      <c r="AO506" s="6"/>
      <c r="AP506" s="6"/>
      <c r="AQ506" s="6"/>
      <c r="AR506" s="6"/>
      <c r="AS506" s="6"/>
      <c r="AT506" s="6"/>
    </row>
    <row r="507" spans="2:46" x14ac:dyDescent="0.3">
      <c r="B507" s="5">
        <v>42354</v>
      </c>
      <c r="C507" s="6"/>
      <c r="D507" s="6"/>
      <c r="E507" s="6"/>
      <c r="F507" s="6"/>
      <c r="G507" s="17">
        <f t="shared" si="281"/>
        <v>0</v>
      </c>
      <c r="H507" s="20"/>
      <c r="I507" s="22"/>
      <c r="J507" s="8"/>
      <c r="K507" s="6"/>
      <c r="L507" s="6"/>
      <c r="M507" s="6"/>
      <c r="N507" s="88"/>
      <c r="O507" s="10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17">
        <v>0</v>
      </c>
      <c r="AD507" s="20"/>
      <c r="AE507" s="22"/>
      <c r="AF507" s="8"/>
      <c r="AG507" s="6"/>
      <c r="AH507" s="6"/>
      <c r="AI507" s="6"/>
      <c r="AJ507" s="88"/>
      <c r="AK507" s="10"/>
      <c r="AL507" s="6"/>
      <c r="AM507" s="6"/>
      <c r="AN507" s="6"/>
      <c r="AO507" s="6"/>
      <c r="AP507" s="6"/>
      <c r="AQ507" s="6"/>
      <c r="AR507" s="6"/>
      <c r="AS507" s="6"/>
      <c r="AT507" s="6"/>
    </row>
    <row r="508" spans="2:46" x14ac:dyDescent="0.3">
      <c r="B508" s="5">
        <v>42355</v>
      </c>
      <c r="C508" s="6"/>
      <c r="D508" s="6"/>
      <c r="E508" s="6"/>
      <c r="F508" s="6"/>
      <c r="G508" s="17">
        <f t="shared" si="281"/>
        <v>0</v>
      </c>
      <c r="H508" s="20"/>
      <c r="I508" s="22"/>
      <c r="J508" s="8"/>
      <c r="K508" s="6"/>
      <c r="L508" s="6"/>
      <c r="M508" s="6"/>
      <c r="N508" s="88"/>
      <c r="O508" s="10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17">
        <v>0</v>
      </c>
      <c r="AD508" s="20"/>
      <c r="AE508" s="22"/>
      <c r="AF508" s="8"/>
      <c r="AG508" s="6"/>
      <c r="AH508" s="6"/>
      <c r="AI508" s="6"/>
      <c r="AJ508" s="88"/>
      <c r="AK508" s="10"/>
      <c r="AL508" s="6"/>
      <c r="AM508" s="6"/>
      <c r="AN508" s="6"/>
      <c r="AO508" s="6"/>
      <c r="AP508" s="6"/>
      <c r="AQ508" s="6"/>
      <c r="AR508" s="6"/>
      <c r="AS508" s="6"/>
      <c r="AT508" s="6"/>
    </row>
    <row r="509" spans="2:46" x14ac:dyDescent="0.3">
      <c r="B509" s="5">
        <v>42356</v>
      </c>
      <c r="C509" s="6"/>
      <c r="D509" s="6"/>
      <c r="E509" s="6"/>
      <c r="F509" s="6"/>
      <c r="G509" s="17">
        <f t="shared" si="281"/>
        <v>0</v>
      </c>
      <c r="H509" s="20"/>
      <c r="I509" s="22"/>
      <c r="J509" s="8"/>
      <c r="K509" s="6"/>
      <c r="L509" s="6"/>
      <c r="M509" s="6"/>
      <c r="N509" s="88"/>
      <c r="O509" s="10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17">
        <v>0</v>
      </c>
      <c r="AD509" s="20"/>
      <c r="AE509" s="22"/>
      <c r="AF509" s="8"/>
      <c r="AG509" s="6"/>
      <c r="AH509" s="6"/>
      <c r="AI509" s="6"/>
      <c r="AJ509" s="88"/>
      <c r="AK509" s="10"/>
      <c r="AL509" s="6"/>
      <c r="AM509" s="6"/>
      <c r="AN509" s="6"/>
      <c r="AO509" s="6"/>
      <c r="AP509" s="6"/>
      <c r="AQ509" s="6"/>
      <c r="AR509" s="6"/>
      <c r="AS509" s="6"/>
      <c r="AT509" s="6"/>
    </row>
    <row r="510" spans="2:46" ht="16.2" thickBot="1" x14ac:dyDescent="0.35">
      <c r="B510" s="32">
        <v>42357</v>
      </c>
      <c r="C510" s="31"/>
      <c r="D510" s="31"/>
      <c r="E510" s="31"/>
      <c r="F510" s="31"/>
      <c r="G510" s="29">
        <f t="shared" si="281"/>
        <v>0</v>
      </c>
      <c r="H510" s="28"/>
      <c r="I510" s="25"/>
      <c r="J510" s="35"/>
      <c r="K510" s="31"/>
      <c r="L510" s="31"/>
      <c r="M510" s="31"/>
      <c r="N510" s="89"/>
      <c r="O510" s="34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29">
        <v>0</v>
      </c>
      <c r="AD510" s="28"/>
      <c r="AE510" s="25"/>
      <c r="AF510" s="35"/>
      <c r="AG510" s="31"/>
      <c r="AH510" s="31"/>
      <c r="AI510" s="31"/>
      <c r="AJ510" s="89"/>
      <c r="AK510" s="34"/>
      <c r="AL510" s="31"/>
      <c r="AM510" s="31"/>
      <c r="AN510" s="31"/>
      <c r="AO510" s="31"/>
      <c r="AP510" s="31"/>
      <c r="AQ510" s="31"/>
      <c r="AR510" s="31"/>
      <c r="AS510" s="31"/>
      <c r="AT510" s="31"/>
    </row>
    <row r="511" spans="2:46" x14ac:dyDescent="0.3">
      <c r="B511" s="33">
        <v>42358</v>
      </c>
      <c r="C511" s="53"/>
      <c r="D511" s="53"/>
      <c r="E511" s="53"/>
      <c r="F511" s="53"/>
      <c r="G511" s="54">
        <f t="shared" si="281"/>
        <v>0</v>
      </c>
      <c r="H511" s="67"/>
      <c r="I511" s="68"/>
      <c r="J511" s="27"/>
      <c r="K511" s="30"/>
      <c r="L511" s="30"/>
      <c r="M511" s="30"/>
      <c r="N511" s="87"/>
      <c r="O511" s="26"/>
      <c r="P511" s="30"/>
      <c r="Q511" s="53"/>
      <c r="R511" s="30"/>
      <c r="S511" s="30"/>
      <c r="T511" s="30"/>
      <c r="U511" s="30"/>
      <c r="V511" s="30"/>
      <c r="W511" s="30"/>
      <c r="X511" s="30"/>
      <c r="Y511" s="53"/>
      <c r="Z511" s="53"/>
      <c r="AA511" s="53"/>
      <c r="AB511" s="53"/>
      <c r="AC511" s="54">
        <v>0</v>
      </c>
      <c r="AD511" s="67"/>
      <c r="AE511" s="68"/>
      <c r="AF511" s="27"/>
      <c r="AG511" s="30"/>
      <c r="AH511" s="30"/>
      <c r="AI511" s="30"/>
      <c r="AJ511" s="87"/>
      <c r="AK511" s="26"/>
      <c r="AL511" s="30"/>
      <c r="AM511" s="53"/>
      <c r="AN511" s="30"/>
      <c r="AO511" s="30"/>
      <c r="AP511" s="30"/>
      <c r="AQ511" s="30"/>
      <c r="AR511" s="30"/>
      <c r="AS511" s="30"/>
      <c r="AT511" s="30"/>
    </row>
    <row r="512" spans="2:46" x14ac:dyDescent="0.3">
      <c r="B512" s="5">
        <v>42359</v>
      </c>
      <c r="C512" s="6"/>
      <c r="D512" s="6"/>
      <c r="E512" s="6"/>
      <c r="F512" s="6"/>
      <c r="G512" s="17">
        <f t="shared" si="281"/>
        <v>0</v>
      </c>
      <c r="H512" s="20"/>
      <c r="I512" s="22"/>
      <c r="J512" s="8"/>
      <c r="K512" s="6"/>
      <c r="L512" s="6"/>
      <c r="M512" s="6"/>
      <c r="N512" s="88"/>
      <c r="O512" s="10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17">
        <v>0</v>
      </c>
      <c r="AD512" s="20"/>
      <c r="AE512" s="22"/>
      <c r="AF512" s="8"/>
      <c r="AG512" s="6"/>
      <c r="AH512" s="6"/>
      <c r="AI512" s="6"/>
      <c r="AJ512" s="88"/>
      <c r="AK512" s="10"/>
      <c r="AL512" s="6"/>
      <c r="AM512" s="6"/>
      <c r="AN512" s="6"/>
      <c r="AO512" s="6"/>
      <c r="AP512" s="6"/>
      <c r="AQ512" s="6"/>
      <c r="AR512" s="6"/>
      <c r="AS512" s="6"/>
      <c r="AT512" s="6"/>
    </row>
    <row r="513" spans="2:46" x14ac:dyDescent="0.3">
      <c r="B513" s="5">
        <v>42360</v>
      </c>
      <c r="C513" s="6"/>
      <c r="D513" s="6"/>
      <c r="E513" s="6"/>
      <c r="F513" s="6"/>
      <c r="G513" s="17">
        <f t="shared" si="281"/>
        <v>0</v>
      </c>
      <c r="H513" s="20"/>
      <c r="I513" s="22"/>
      <c r="J513" s="8"/>
      <c r="K513" s="6"/>
      <c r="L513" s="6"/>
      <c r="M513" s="6"/>
      <c r="N513" s="88"/>
      <c r="O513" s="10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17">
        <v>0</v>
      </c>
      <c r="AD513" s="20"/>
      <c r="AE513" s="22"/>
      <c r="AF513" s="8"/>
      <c r="AG513" s="6"/>
      <c r="AH513" s="6"/>
      <c r="AI513" s="6"/>
      <c r="AJ513" s="88"/>
      <c r="AK513" s="10"/>
      <c r="AL513" s="6"/>
      <c r="AM513" s="6"/>
      <c r="AN513" s="6"/>
      <c r="AO513" s="6"/>
      <c r="AP513" s="6"/>
      <c r="AQ513" s="6"/>
      <c r="AR513" s="6"/>
      <c r="AS513" s="6"/>
      <c r="AT513" s="6"/>
    </row>
    <row r="514" spans="2:46" x14ac:dyDescent="0.3">
      <c r="B514" s="5">
        <v>42361</v>
      </c>
      <c r="C514" s="6"/>
      <c r="D514" s="6"/>
      <c r="E514" s="6"/>
      <c r="F514" s="6"/>
      <c r="G514" s="17">
        <f t="shared" si="281"/>
        <v>0</v>
      </c>
      <c r="H514" s="20"/>
      <c r="I514" s="22"/>
      <c r="J514" s="8"/>
      <c r="K514" s="6"/>
      <c r="L514" s="6"/>
      <c r="M514" s="6"/>
      <c r="N514" s="88"/>
      <c r="O514" s="10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17">
        <v>0</v>
      </c>
      <c r="AD514" s="20"/>
      <c r="AE514" s="22"/>
      <c r="AF514" s="8"/>
      <c r="AG514" s="6"/>
      <c r="AH514" s="6"/>
      <c r="AI514" s="6"/>
      <c r="AJ514" s="88"/>
      <c r="AK514" s="10"/>
      <c r="AL514" s="6"/>
      <c r="AM514" s="6"/>
      <c r="AN514" s="6"/>
      <c r="AO514" s="6"/>
      <c r="AP514" s="6"/>
      <c r="AQ514" s="6"/>
      <c r="AR514" s="6"/>
      <c r="AS514" s="6"/>
      <c r="AT514" s="6"/>
    </row>
    <row r="515" spans="2:46" x14ac:dyDescent="0.3">
      <c r="B515" s="5">
        <v>42362</v>
      </c>
      <c r="C515" s="6"/>
      <c r="D515" s="6"/>
      <c r="E515" s="6"/>
      <c r="F515" s="6"/>
      <c r="G515" s="17">
        <f t="shared" si="281"/>
        <v>0</v>
      </c>
      <c r="H515" s="20"/>
      <c r="I515" s="22"/>
      <c r="J515" s="8"/>
      <c r="K515" s="6"/>
      <c r="L515" s="6"/>
      <c r="M515" s="6"/>
      <c r="N515" s="88"/>
      <c r="O515" s="10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17">
        <v>0</v>
      </c>
      <c r="AD515" s="20"/>
      <c r="AE515" s="22"/>
      <c r="AF515" s="8"/>
      <c r="AG515" s="6"/>
      <c r="AH515" s="6"/>
      <c r="AI515" s="6"/>
      <c r="AJ515" s="88"/>
      <c r="AK515" s="10"/>
      <c r="AL515" s="6"/>
      <c r="AM515" s="6"/>
      <c r="AN515" s="6"/>
      <c r="AO515" s="6"/>
      <c r="AP515" s="6"/>
      <c r="AQ515" s="6"/>
      <c r="AR515" s="6"/>
      <c r="AS515" s="6"/>
      <c r="AT515" s="6"/>
    </row>
    <row r="516" spans="2:46" x14ac:dyDescent="0.3">
      <c r="B516" s="5">
        <v>42363</v>
      </c>
      <c r="C516" s="6"/>
      <c r="D516" s="6"/>
      <c r="E516" s="6"/>
      <c r="F516" s="6"/>
      <c r="G516" s="17">
        <f t="shared" si="281"/>
        <v>0</v>
      </c>
      <c r="H516" s="20"/>
      <c r="I516" s="22"/>
      <c r="J516" s="8"/>
      <c r="K516" s="6"/>
      <c r="L516" s="6"/>
      <c r="M516" s="6"/>
      <c r="N516" s="88"/>
      <c r="O516" s="10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17">
        <v>0</v>
      </c>
      <c r="AD516" s="20"/>
      <c r="AE516" s="22"/>
      <c r="AF516" s="8"/>
      <c r="AG516" s="6"/>
      <c r="AH516" s="6"/>
      <c r="AI516" s="6"/>
      <c r="AJ516" s="88"/>
      <c r="AK516" s="10"/>
      <c r="AL516" s="6"/>
      <c r="AM516" s="6"/>
      <c r="AN516" s="6"/>
      <c r="AO516" s="6"/>
      <c r="AP516" s="6"/>
      <c r="AQ516" s="6"/>
      <c r="AR516" s="6"/>
      <c r="AS516" s="6"/>
      <c r="AT516" s="6"/>
    </row>
    <row r="517" spans="2:46" ht="16.2" thickBot="1" x14ac:dyDescent="0.35">
      <c r="B517" s="32">
        <v>42364</v>
      </c>
      <c r="C517" s="31"/>
      <c r="D517" s="31"/>
      <c r="E517" s="31"/>
      <c r="F517" s="31"/>
      <c r="G517" s="29">
        <f t="shared" ref="G517:G522" si="282">IFERROR(F517/D517,0)</f>
        <v>0</v>
      </c>
      <c r="H517" s="28"/>
      <c r="I517" s="25"/>
      <c r="J517" s="35"/>
      <c r="K517" s="31"/>
      <c r="L517" s="31"/>
      <c r="M517" s="31"/>
      <c r="N517" s="89"/>
      <c r="O517" s="34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29">
        <v>0</v>
      </c>
      <c r="AD517" s="28"/>
      <c r="AE517" s="25"/>
      <c r="AF517" s="35"/>
      <c r="AG517" s="31"/>
      <c r="AH517" s="31"/>
      <c r="AI517" s="31"/>
      <c r="AJ517" s="89"/>
      <c r="AK517" s="34"/>
      <c r="AL517" s="31"/>
      <c r="AM517" s="31"/>
      <c r="AN517" s="31"/>
      <c r="AO517" s="31"/>
      <c r="AP517" s="31"/>
      <c r="AQ517" s="31"/>
      <c r="AR517" s="31"/>
      <c r="AS517" s="31"/>
      <c r="AT517" s="31"/>
    </row>
    <row r="518" spans="2:46" x14ac:dyDescent="0.3">
      <c r="B518" s="33">
        <v>42365</v>
      </c>
      <c r="C518" s="53"/>
      <c r="D518" s="53"/>
      <c r="E518" s="53"/>
      <c r="F518" s="53"/>
      <c r="G518" s="54">
        <f t="shared" si="282"/>
        <v>0</v>
      </c>
      <c r="H518" s="67"/>
      <c r="I518" s="68"/>
      <c r="J518" s="27"/>
      <c r="K518" s="30"/>
      <c r="L518" s="30"/>
      <c r="M518" s="30"/>
      <c r="N518" s="87"/>
      <c r="O518" s="26"/>
      <c r="P518" s="30"/>
      <c r="Q518" s="53"/>
      <c r="R518" s="30"/>
      <c r="S518" s="30"/>
      <c r="T518" s="30"/>
      <c r="U518" s="30"/>
      <c r="V518" s="30"/>
      <c r="W518" s="30"/>
      <c r="X518" s="30"/>
      <c r="Y518" s="53"/>
      <c r="Z518" s="53"/>
      <c r="AA518" s="53"/>
      <c r="AB518" s="53"/>
      <c r="AC518" s="54">
        <v>0</v>
      </c>
      <c r="AD518" s="67"/>
      <c r="AE518" s="68"/>
      <c r="AF518" s="27"/>
      <c r="AG518" s="30"/>
      <c r="AH518" s="30"/>
      <c r="AI518" s="30"/>
      <c r="AJ518" s="87"/>
      <c r="AK518" s="26"/>
      <c r="AL518" s="30"/>
      <c r="AM518" s="53"/>
      <c r="AN518" s="30"/>
      <c r="AO518" s="30"/>
      <c r="AP518" s="30"/>
      <c r="AQ518" s="30"/>
      <c r="AR518" s="30"/>
      <c r="AS518" s="30"/>
      <c r="AT518" s="30"/>
    </row>
    <row r="519" spans="2:46" x14ac:dyDescent="0.3">
      <c r="B519" s="5">
        <v>42366</v>
      </c>
      <c r="C519" s="6"/>
      <c r="D519" s="6"/>
      <c r="E519" s="6"/>
      <c r="F519" s="6"/>
      <c r="G519" s="17">
        <f t="shared" si="282"/>
        <v>0</v>
      </c>
      <c r="H519" s="20"/>
      <c r="I519" s="22"/>
      <c r="J519" s="8"/>
      <c r="K519" s="6"/>
      <c r="L519" s="6"/>
      <c r="M519" s="6"/>
      <c r="N519" s="88"/>
      <c r="O519" s="10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17">
        <v>0</v>
      </c>
      <c r="AD519" s="20"/>
      <c r="AE519" s="22"/>
      <c r="AF519" s="8"/>
      <c r="AG519" s="6"/>
      <c r="AH519" s="6"/>
      <c r="AI519" s="6"/>
      <c r="AJ519" s="88"/>
      <c r="AK519" s="10"/>
      <c r="AL519" s="6"/>
      <c r="AM519" s="6"/>
      <c r="AN519" s="6"/>
      <c r="AO519" s="6"/>
      <c r="AP519" s="6"/>
      <c r="AQ519" s="6"/>
      <c r="AR519" s="6"/>
      <c r="AS519" s="6"/>
      <c r="AT519" s="6"/>
    </row>
    <row r="520" spans="2:46" x14ac:dyDescent="0.3">
      <c r="B520" s="5">
        <v>42367</v>
      </c>
      <c r="C520" s="6"/>
      <c r="D520" s="6"/>
      <c r="E520" s="6"/>
      <c r="F520" s="6"/>
      <c r="G520" s="17">
        <f t="shared" si="282"/>
        <v>0</v>
      </c>
      <c r="H520" s="20"/>
      <c r="I520" s="22"/>
      <c r="J520" s="8"/>
      <c r="K520" s="6"/>
      <c r="L520" s="6"/>
      <c r="M520" s="6"/>
      <c r="N520" s="88"/>
      <c r="O520" s="10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17">
        <v>0</v>
      </c>
      <c r="AD520" s="20"/>
      <c r="AE520" s="22"/>
      <c r="AF520" s="8"/>
      <c r="AG520" s="6"/>
      <c r="AH520" s="6"/>
      <c r="AI520" s="6"/>
      <c r="AJ520" s="88"/>
      <c r="AK520" s="10"/>
      <c r="AL520" s="6"/>
      <c r="AM520" s="6"/>
      <c r="AN520" s="6"/>
      <c r="AO520" s="6"/>
      <c r="AP520" s="6"/>
      <c r="AQ520" s="6"/>
      <c r="AR520" s="6"/>
      <c r="AS520" s="6"/>
      <c r="AT520" s="6"/>
    </row>
    <row r="521" spans="2:46" x14ac:dyDescent="0.3">
      <c r="B521" s="5">
        <v>42368</v>
      </c>
      <c r="C521" s="6"/>
      <c r="D521" s="6"/>
      <c r="E521" s="6"/>
      <c r="F521" s="6"/>
      <c r="G521" s="17">
        <f t="shared" si="282"/>
        <v>0</v>
      </c>
      <c r="H521" s="20"/>
      <c r="I521" s="22"/>
      <c r="J521" s="8"/>
      <c r="K521" s="6"/>
      <c r="L521" s="6"/>
      <c r="M521" s="6"/>
      <c r="N521" s="88"/>
      <c r="O521" s="10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17">
        <v>0</v>
      </c>
      <c r="AD521" s="20"/>
      <c r="AE521" s="22"/>
      <c r="AF521" s="8"/>
      <c r="AG521" s="6"/>
      <c r="AH521" s="6"/>
      <c r="AI521" s="6"/>
      <c r="AJ521" s="88"/>
      <c r="AK521" s="10"/>
      <c r="AL521" s="6"/>
      <c r="AM521" s="6"/>
      <c r="AN521" s="6"/>
      <c r="AO521" s="6"/>
      <c r="AP521" s="6"/>
      <c r="AQ521" s="6"/>
      <c r="AR521" s="6"/>
      <c r="AS521" s="6"/>
      <c r="AT521" s="6"/>
    </row>
    <row r="522" spans="2:46" x14ac:dyDescent="0.3">
      <c r="B522" s="5">
        <v>42369</v>
      </c>
      <c r="C522" s="6"/>
      <c r="D522" s="6"/>
      <c r="E522" s="6"/>
      <c r="F522" s="6"/>
      <c r="G522" s="17">
        <f t="shared" si="282"/>
        <v>0</v>
      </c>
      <c r="H522" s="20"/>
      <c r="I522" s="22"/>
      <c r="J522" s="8"/>
      <c r="K522" s="6"/>
      <c r="L522" s="6"/>
      <c r="M522" s="6"/>
      <c r="N522" s="88"/>
      <c r="O522" s="10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17">
        <v>0</v>
      </c>
      <c r="AD522" s="20"/>
      <c r="AE522" s="22"/>
      <c r="AF522" s="8"/>
      <c r="AG522" s="6"/>
      <c r="AH522" s="6"/>
      <c r="AI522" s="6"/>
      <c r="AJ522" s="88"/>
      <c r="AK522" s="10"/>
      <c r="AL522" s="6"/>
      <c r="AM522" s="6"/>
      <c r="AN522" s="6"/>
      <c r="AO522" s="6"/>
      <c r="AP522" s="6"/>
      <c r="AQ522" s="6"/>
      <c r="AR522" s="6"/>
      <c r="AS522" s="6"/>
      <c r="AT522" s="6"/>
    </row>
    <row r="523" spans="2:46" x14ac:dyDescent="0.3">
      <c r="G523" s="91"/>
      <c r="I523" s="91"/>
      <c r="AC523" s="91"/>
      <c r="AE523" s="91"/>
    </row>
    <row r="524" spans="2:46" x14ac:dyDescent="0.3">
      <c r="G524" s="91"/>
      <c r="I524" s="91"/>
      <c r="AC524" s="91"/>
      <c r="AE524" s="91"/>
    </row>
    <row r="525" spans="2:46" x14ac:dyDescent="0.3">
      <c r="G525" s="91"/>
      <c r="I525" s="91"/>
      <c r="AC525" s="91"/>
      <c r="AE525" s="91"/>
    </row>
    <row r="526" spans="2:46" x14ac:dyDescent="0.3">
      <c r="G526" s="91"/>
      <c r="I526" s="91"/>
      <c r="AC526" s="91"/>
      <c r="AE526" s="91"/>
    </row>
    <row r="527" spans="2:46" x14ac:dyDescent="0.3">
      <c r="G527" s="91"/>
      <c r="I527" s="91"/>
      <c r="AC527" s="91"/>
      <c r="AE527" s="91"/>
    </row>
  </sheetData>
  <sortState xmlns:xlrd2="http://schemas.microsoft.com/office/spreadsheetml/2017/richdata2" ref="AX52:AX286">
    <sortCondition ref="AX52"/>
  </sortState>
  <mergeCells count="24">
    <mergeCell ref="DQ3:DW3"/>
    <mergeCell ref="DX3:EB3"/>
    <mergeCell ref="ED3:EL3"/>
    <mergeCell ref="DQ2:EL2"/>
    <mergeCell ref="BU2:CP2"/>
    <mergeCell ref="BU3:CA3"/>
    <mergeCell ref="CB3:CF3"/>
    <mergeCell ref="CH3:CP3"/>
    <mergeCell ref="AY2:BT2"/>
    <mergeCell ref="CU2:DP2"/>
    <mergeCell ref="Y2:AT2"/>
    <mergeCell ref="C2:X2"/>
    <mergeCell ref="C3:I3"/>
    <mergeCell ref="J3:N3"/>
    <mergeCell ref="P3:X3"/>
    <mergeCell ref="DH3:DP3"/>
    <mergeCell ref="AY3:BE3"/>
    <mergeCell ref="BF3:BJ3"/>
    <mergeCell ref="BL3:BT3"/>
    <mergeCell ref="CU3:DA3"/>
    <mergeCell ref="DB3:DF3"/>
    <mergeCell ref="Y3:AE3"/>
    <mergeCell ref="AF3:AJ3"/>
    <mergeCell ref="AL3:AT3"/>
  </mergeCells>
  <conditionalFormatting sqref="Q1 Q523:Q1048576">
    <cfRule type="cellIs" dxfId="5" priority="16" operator="lessThan">
      <formula>0</formula>
    </cfRule>
  </conditionalFormatting>
  <conditionalFormatting sqref="Q4">
    <cfRule type="cellIs" dxfId="4" priority="4" operator="lessThan">
      <formula>0</formula>
    </cfRule>
  </conditionalFormatting>
  <conditionalFormatting sqref="AM1 AM523:AM1048576">
    <cfRule type="cellIs" dxfId="3" priority="8" operator="lessThan">
      <formula>0</formula>
    </cfRule>
  </conditionalFormatting>
  <conditionalFormatting sqref="BM4">
    <cfRule type="cellIs" dxfId="2" priority="2" operator="lessThan">
      <formula>0</formula>
    </cfRule>
  </conditionalFormatting>
  <conditionalFormatting sqref="DI4:DI9">
    <cfRule type="cellIs" dxfId="1" priority="1" operator="lessThan">
      <formula>0</formula>
    </cfRule>
  </conditionalFormatting>
  <conditionalFormatting sqref="EE5:EE9"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 verticalDpi="0" r:id="rId1"/>
  <customProperties>
    <customPr name="ORB_SHEETNAM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762"/>
  <sheetViews>
    <sheetView showGridLines="0" workbookViewId="0">
      <selection activeCell="B21" sqref="B21"/>
    </sheetView>
  </sheetViews>
  <sheetFormatPr defaultColWidth="9.109375" defaultRowHeight="15" x14ac:dyDescent="0.25"/>
  <cols>
    <col min="1" max="1" width="9.109375" style="41"/>
    <col min="2" max="2" width="28.109375" style="41" bestFit="1" customWidth="1"/>
    <col min="3" max="5" width="13.6640625" style="41" customWidth="1"/>
    <col min="6" max="6" width="18.33203125" style="41" bestFit="1" customWidth="1"/>
    <col min="7" max="15" width="15.6640625" style="41" customWidth="1"/>
    <col min="16" max="16" width="25.44140625" style="41" bestFit="1" customWidth="1"/>
    <col min="17" max="17" width="10.109375" style="41" bestFit="1" customWidth="1"/>
    <col min="18" max="18" width="12.44140625" style="41" bestFit="1" customWidth="1"/>
    <col min="19" max="19" width="26.33203125" style="41" bestFit="1" customWidth="1"/>
    <col min="20" max="20" width="19.44140625" style="41" bestFit="1" customWidth="1"/>
    <col min="21" max="16384" width="9.109375" style="41"/>
  </cols>
  <sheetData>
    <row r="2" spans="2:20" ht="15.6" x14ac:dyDescent="0.3">
      <c r="B2" s="43" t="s">
        <v>38</v>
      </c>
      <c r="C2" s="43" t="s">
        <v>39</v>
      </c>
      <c r="D2" s="43" t="s">
        <v>32</v>
      </c>
      <c r="E2"/>
    </row>
    <row r="3" spans="2:20" ht="15.6" x14ac:dyDescent="0.3">
      <c r="B3" s="42" t="s">
        <v>33</v>
      </c>
      <c r="C3" s="121">
        <v>450</v>
      </c>
      <c r="D3" s="124">
        <v>12</v>
      </c>
      <c r="E3"/>
      <c r="G3"/>
      <c r="H3"/>
      <c r="I3"/>
      <c r="J3"/>
      <c r="K3"/>
      <c r="L3"/>
      <c r="M3"/>
      <c r="N3"/>
      <c r="O3"/>
    </row>
    <row r="4" spans="2:20" ht="15.6" x14ac:dyDescent="0.3">
      <c r="B4" s="42" t="s">
        <v>34</v>
      </c>
      <c r="C4" s="122"/>
      <c r="D4" s="124"/>
      <c r="E4"/>
      <c r="F4" s="49" t="s">
        <v>51</v>
      </c>
      <c r="G4" s="49" t="str">
        <f ca="1">OFFSET(Workbook!$B$4,0,14+($C$25-1)*22)</f>
        <v>Direct</v>
      </c>
      <c r="H4" s="49" t="str">
        <f ca="1">OFFSET(Workbook!$B$4,0,15+($C$25-1)*22)</f>
        <v>Referral</v>
      </c>
      <c r="I4" s="49" t="str">
        <f ca="1">OFFSET(Workbook!$B$4,0,16+($C$25-1)*22)</f>
        <v>Organic Search</v>
      </c>
      <c r="J4" s="49" t="str">
        <f ca="1">OFFSET(Workbook!$B$4,0,17+($C$25-1)*22)</f>
        <v>Paid Search</v>
      </c>
      <c r="K4" s="49" t="str">
        <f ca="1">OFFSET(Workbook!$B$4,0,18+($C$25-1)*22)</f>
        <v>Display Media</v>
      </c>
      <c r="L4" s="49" t="str">
        <f ca="1">OFFSET(Workbook!$B$4,0,19+($C$25-1)*22)</f>
        <v>EMP</v>
      </c>
      <c r="M4" s="49" t="str">
        <f ca="1">OFFSET(Workbook!$B$4,0,20+($C$25-1)*22)</f>
        <v>Facebook</v>
      </c>
      <c r="N4" s="49" t="str">
        <f ca="1">OFFSET(Workbook!$B$4,0,21+($C$25-1)*22)</f>
        <v>bancochile.cl</v>
      </c>
      <c r="O4" s="49" t="str">
        <f ca="1">OFFSET(Workbook!$B$4,0,22+($C$25-1)*22)</f>
        <v>Gateway</v>
      </c>
      <c r="P4" s="49" t="str">
        <f ca="1">OFFSET(Workbook!$B$4,0,8+($C$25-1)*22)</f>
        <v>Concierge &amp; Services</v>
      </c>
      <c r="Q4" s="49" t="str">
        <f ca="1">OFFSET(Workbook!$B$4,0,9+($C$25-1)*22)</f>
        <v>Travels</v>
      </c>
      <c r="R4" s="49" t="str">
        <f ca="1">OFFSET(Workbook!$B$4,0,10+($C$25-1)*22)</f>
        <v>Protections</v>
      </c>
      <c r="S4" s="49" t="str">
        <f ca="1">OFFSET(Workbook!$B$4,0,11+($C$25-1)*22)</f>
        <v>Products</v>
      </c>
      <c r="T4" s="49" t="str">
        <f ca="1">OFFSET(Workbook!$B$4,0,12+($C$25-1)*22)</f>
        <v>Sala Vip</v>
      </c>
    </row>
    <row r="5" spans="2:20" ht="15.6" x14ac:dyDescent="0.3">
      <c r="B5" s="42" t="s">
        <v>35</v>
      </c>
      <c r="C5" s="122"/>
      <c r="D5" s="124"/>
      <c r="E5"/>
      <c r="F5" s="48">
        <f ca="1">OFFSET(Workbook!$B$4,data!$C$19,0)</f>
        <v>42337</v>
      </c>
      <c r="G5" s="41">
        <f ca="1">OFFSET(Workbook!$B$4,data!$C$19,14+($C$25-1)*22)</f>
        <v>23</v>
      </c>
      <c r="H5" s="41">
        <f ca="1">OFFSET(Workbook!$B$4,data!$C$19,15+($C$25-1)*22)</f>
        <v>30</v>
      </c>
      <c r="I5" s="41">
        <f ca="1">OFFSET(Workbook!$B$4,data!$C$19,16+($C$25-1)*22)</f>
        <v>9</v>
      </c>
      <c r="J5" s="41">
        <f ca="1">OFFSET(Workbook!$B$4,data!$C$19,17+($C$25-1)*22)</f>
        <v>0</v>
      </c>
      <c r="K5" s="41">
        <f ca="1">OFFSET(Workbook!$B$4,data!$C$19,18+($C$25-1)*22)</f>
        <v>0</v>
      </c>
      <c r="L5" s="41">
        <f ca="1">OFFSET(Workbook!$B$4,data!$C$19,19+($C$25-1)*22)</f>
        <v>0</v>
      </c>
      <c r="M5" s="41">
        <f ca="1">OFFSET(Workbook!$B$4,data!$C$19,20+($C$25-1)*22)</f>
        <v>0</v>
      </c>
      <c r="N5" s="41">
        <f ca="1">OFFSET(Workbook!$B$4,data!$C$19,21+($C$25-1)*22)</f>
        <v>1</v>
      </c>
      <c r="O5" s="41">
        <f ca="1">OFFSET(Workbook!$B$4,data!$C$19,22+($C$25-1)*22)</f>
        <v>16</v>
      </c>
      <c r="P5" s="41">
        <f ca="1">OFFSET(Workbook!$B$4,data!$C$19,8+($C$25-1)*22)</f>
        <v>12</v>
      </c>
      <c r="Q5" s="41">
        <f ca="1">OFFSET(Workbook!$B$4,data!$C$19,9+($C$25-1)*22)</f>
        <v>19</v>
      </c>
      <c r="R5" s="41">
        <f ca="1">OFFSET(Workbook!$B$4,data!$C$19,10+($C$25-1)*22)</f>
        <v>11</v>
      </c>
      <c r="S5" s="41">
        <f ca="1">OFFSET(Workbook!$B$4,data!$C$19,11+($C$25-1)*22)</f>
        <v>13</v>
      </c>
      <c r="T5" s="41">
        <f ca="1">OFFSET(Workbook!$B$4,data!$C$19,12+($C$25-1)*22)</f>
        <v>0</v>
      </c>
    </row>
    <row r="6" spans="2:20" ht="15.6" x14ac:dyDescent="0.3">
      <c r="B6" s="42" t="s">
        <v>36</v>
      </c>
      <c r="C6" s="122"/>
      <c r="D6" s="124"/>
      <c r="E6"/>
    </row>
    <row r="7" spans="2:20" ht="16.2" thickBot="1" x14ac:dyDescent="0.35">
      <c r="B7" s="46" t="s">
        <v>37</v>
      </c>
      <c r="C7" s="123"/>
      <c r="D7" s="125"/>
      <c r="E7"/>
    </row>
    <row r="8" spans="2:20" ht="15.6" x14ac:dyDescent="0.3">
      <c r="B8" s="42" t="s">
        <v>40</v>
      </c>
      <c r="C8" s="126">
        <v>60</v>
      </c>
      <c r="D8" s="124">
        <v>12</v>
      </c>
      <c r="E8"/>
      <c r="G8"/>
      <c r="H8"/>
      <c r="I8"/>
      <c r="J8"/>
      <c r="K8"/>
      <c r="L8"/>
      <c r="M8"/>
      <c r="N8"/>
      <c r="O8"/>
    </row>
    <row r="9" spans="2:20" ht="15.6" x14ac:dyDescent="0.3">
      <c r="B9" s="42" t="s">
        <v>41</v>
      </c>
      <c r="C9" s="124"/>
      <c r="D9" s="124"/>
      <c r="E9"/>
      <c r="F9" s="49" t="s">
        <v>48</v>
      </c>
      <c r="G9" s="49" t="str">
        <f ca="1">OFFSET(Workbook!$B$4,0,14+($C$25-1)*22)</f>
        <v>Direct</v>
      </c>
      <c r="H9" s="49" t="str">
        <f ca="1">OFFSET(Workbook!$B$4,0,15+($C$25-1)*22)</f>
        <v>Referral</v>
      </c>
      <c r="I9" s="49" t="str">
        <f ca="1">OFFSET(Workbook!$B$4,0,16+($C$25-1)*22)</f>
        <v>Organic Search</v>
      </c>
      <c r="J9" s="49" t="str">
        <f ca="1">OFFSET(Workbook!$B$4,0,17+($C$25-1)*22)</f>
        <v>Paid Search</v>
      </c>
      <c r="K9" s="49" t="str">
        <f ca="1">OFFSET(Workbook!$B$4,0,18+($C$25-1)*22)</f>
        <v>Display Media</v>
      </c>
      <c r="L9" s="49" t="str">
        <f ca="1">OFFSET(Workbook!$B$4,0,19+($C$25-1)*22)</f>
        <v>EMP</v>
      </c>
      <c r="M9" s="49" t="str">
        <f ca="1">OFFSET(Workbook!$B$4,0,20+($C$25-1)*22)</f>
        <v>Facebook</v>
      </c>
      <c r="N9" s="49" t="str">
        <f ca="1">OFFSET(Workbook!$B$4,0,21+($C$25-1)*22)</f>
        <v>bancochile.cl</v>
      </c>
      <c r="O9" s="49" t="str">
        <f ca="1">OFFSET(Workbook!$B$4,0,22+($C$25-1)*22)</f>
        <v>Gateway</v>
      </c>
      <c r="P9" s="49" t="str">
        <f ca="1">OFFSET(Workbook!$B$4,0,8+($C$25-1)*22)</f>
        <v>Concierge &amp; Services</v>
      </c>
      <c r="Q9" s="49" t="str">
        <f ca="1">OFFSET(Workbook!$B$4,0,9+($C$25-1)*22)</f>
        <v>Travels</v>
      </c>
      <c r="R9" s="49" t="str">
        <f ca="1">OFFSET(Workbook!$B$4,0,10+($C$25-1)*22)</f>
        <v>Protections</v>
      </c>
      <c r="S9" s="49" t="str">
        <f ca="1">OFFSET(Workbook!$B$4,0,11+($C$25-1)*22)</f>
        <v>Products</v>
      </c>
      <c r="T9" s="49" t="str">
        <f ca="1">OFFSET(Workbook!$B$4,0,12+($C$25-1)*22)</f>
        <v>Sala Vip</v>
      </c>
    </row>
    <row r="10" spans="2:20" ht="15.6" x14ac:dyDescent="0.3">
      <c r="B10" s="42" t="s">
        <v>42</v>
      </c>
      <c r="C10" s="124"/>
      <c r="D10" s="124"/>
      <c r="E10"/>
      <c r="F10" s="48" t="str">
        <f ca="1">OFFSET(Workbook!AX4,data!$C$20,0)</f>
        <v>Nov 30, 14</v>
      </c>
      <c r="G10" s="41">
        <f ca="1">OFFSET(Workbook!$AX$4,data!$C$20,14+($C$25-1)*22)</f>
        <v>85</v>
      </c>
      <c r="H10" s="41">
        <f ca="1">OFFSET(Workbook!$AX$4,data!$C$20,15+($C$25-1)*22)</f>
        <v>4</v>
      </c>
      <c r="I10" s="41">
        <f ca="1">OFFSET(Workbook!$AX$4,data!$C$20,16+($C$25-1)*22)</f>
        <v>30</v>
      </c>
      <c r="J10" s="41">
        <f ca="1">OFFSET(Workbook!$AX$4,data!$C$20,17+($C$25-1)*22)</f>
        <v>0</v>
      </c>
      <c r="K10" s="41">
        <f ca="1">OFFSET(Workbook!$AX$4,data!$C$20,18+($C$25-1)*22)</f>
        <v>0</v>
      </c>
      <c r="L10" s="41">
        <f ca="1">OFFSET(Workbook!$AX$4,data!$C$20,19+($C$25-1)*22)</f>
        <v>0</v>
      </c>
      <c r="M10" s="41">
        <f ca="1">OFFSET(Workbook!$AX$4,data!$C$20,20+($C$25-1)*22)</f>
        <v>0</v>
      </c>
      <c r="N10" s="41">
        <f ca="1">OFFSET(Workbook!$AX$4,data!$C$20,21+($C$25-1)*22)</f>
        <v>13</v>
      </c>
      <c r="O10" s="41">
        <f ca="1">OFFSET(Workbook!$AX$4,data!$C$20,22+($C$25-1)*22)</f>
        <v>2</v>
      </c>
      <c r="P10" s="41">
        <f ca="1">OFFSET(Workbook!$AX$4,data!$C$20,8+($C$25-1)*22)</f>
        <v>35</v>
      </c>
      <c r="Q10" s="41">
        <f ca="1">OFFSET(Workbook!$AX$4,data!$C$20,9+($C$25-1)*22)</f>
        <v>64</v>
      </c>
      <c r="R10" s="41">
        <f ca="1">OFFSET(Workbook!$AX$4,data!$C$20,10+($C$25-1)*22)</f>
        <v>26</v>
      </c>
      <c r="S10" s="41">
        <f ca="1">OFFSET(Workbook!$AX$4,data!$C$20,11+($C$25-1)*22)</f>
        <v>45</v>
      </c>
      <c r="T10" s="41">
        <f ca="1">OFFSET(Workbook!$AX$4,data!$C$20,12+($C$25-1)*22)</f>
        <v>12</v>
      </c>
    </row>
    <row r="11" spans="2:20" ht="15.6" x14ac:dyDescent="0.3">
      <c r="B11" s="42" t="s">
        <v>43</v>
      </c>
      <c r="C11" s="124"/>
      <c r="D11" s="124"/>
      <c r="E11"/>
      <c r="F11" s="48"/>
    </row>
    <row r="12" spans="2:20" ht="16.2" thickBot="1" x14ac:dyDescent="0.35">
      <c r="B12" s="46" t="s">
        <v>44</v>
      </c>
      <c r="C12" s="125"/>
      <c r="D12" s="125"/>
      <c r="E12"/>
      <c r="G12"/>
      <c r="H12"/>
      <c r="I12"/>
      <c r="J12"/>
      <c r="K12"/>
      <c r="L12"/>
      <c r="M12"/>
      <c r="N12"/>
      <c r="O12"/>
    </row>
    <row r="13" spans="2:20" ht="15.6" x14ac:dyDescent="0.3">
      <c r="B13" s="42" t="s">
        <v>76</v>
      </c>
      <c r="C13" s="124">
        <v>6</v>
      </c>
      <c r="D13" s="124">
        <v>12</v>
      </c>
      <c r="E13"/>
      <c r="F13" s="49" t="s">
        <v>52</v>
      </c>
      <c r="G13" s="49" t="str">
        <f ca="1">OFFSET(Workbook!$B$4,0,14+($C$25-1)*22)</f>
        <v>Direct</v>
      </c>
      <c r="H13" s="49" t="str">
        <f ca="1">OFFSET(Workbook!$B$4,0,15+($C$25-1)*22)</f>
        <v>Referral</v>
      </c>
      <c r="I13" s="49" t="str">
        <f ca="1">OFFSET(Workbook!$B$4,0,16+($C$25-1)*22)</f>
        <v>Organic Search</v>
      </c>
      <c r="J13" s="49" t="str">
        <f ca="1">OFFSET(Workbook!$B$4,0,17+($C$25-1)*22)</f>
        <v>Paid Search</v>
      </c>
      <c r="K13" s="49" t="str">
        <f ca="1">OFFSET(Workbook!$B$4,0,18+($C$25-1)*22)</f>
        <v>Display Media</v>
      </c>
      <c r="L13" s="49" t="str">
        <f ca="1">OFFSET(Workbook!$B$4,0,19+($C$25-1)*22)</f>
        <v>EMP</v>
      </c>
      <c r="M13" s="49" t="str">
        <f ca="1">OFFSET(Workbook!$B$4,0,20+($C$25-1)*22)</f>
        <v>Facebook</v>
      </c>
      <c r="N13" s="49" t="str">
        <f ca="1">OFFSET(Workbook!$B$4,0,21+($C$25-1)*22)</f>
        <v>bancochile.cl</v>
      </c>
      <c r="O13" s="49" t="str">
        <f ca="1">OFFSET(Workbook!$B$4,0,22+($C$25-1)*22)</f>
        <v>Gateway</v>
      </c>
      <c r="P13" s="49" t="str">
        <f ca="1">OFFSET(Workbook!$B$4,0,8+($C$25-1)*22)</f>
        <v>Concierge &amp; Services</v>
      </c>
      <c r="Q13" s="49" t="str">
        <f ca="1">OFFSET(Workbook!$B$4,0,9+($C$25-1)*22)</f>
        <v>Travels</v>
      </c>
      <c r="R13" s="49" t="str">
        <f ca="1">OFFSET(Workbook!$B$4,0,10+($C$25-1)*22)</f>
        <v>Protections</v>
      </c>
      <c r="S13" s="49" t="str">
        <f ca="1">OFFSET(Workbook!$B$4,0,11+($C$25-1)*22)</f>
        <v>Products</v>
      </c>
      <c r="T13" s="49" t="str">
        <f ca="1">OFFSET(Workbook!$B$4,0,12+($C$25-1)*22)</f>
        <v>Sala Vip</v>
      </c>
    </row>
    <row r="14" spans="2:20" ht="15.6" x14ac:dyDescent="0.3">
      <c r="B14" s="42" t="s">
        <v>77</v>
      </c>
      <c r="C14" s="124"/>
      <c r="D14" s="124"/>
      <c r="E14"/>
      <c r="F14" s="48" t="str">
        <f ca="1">OFFSET(Workbook!$CT$4,data!$C$21,0)</f>
        <v>Oct, 15</v>
      </c>
      <c r="G14" s="41">
        <f ca="1">OFFSET(Workbook!$CT$4,data!$C$21,14+($C$25-1)*22)</f>
        <v>527</v>
      </c>
      <c r="H14" s="41">
        <f ca="1">OFFSET(Workbook!$CT$4,data!$C$21,15+($C$25-1)*22)</f>
        <v>657</v>
      </c>
      <c r="I14" s="41">
        <f ca="1">OFFSET(Workbook!$CT$4,data!$C$21,16+($C$25-1)*22)</f>
        <v>987</v>
      </c>
      <c r="J14" s="41">
        <f ca="1">OFFSET(Workbook!$CT$4,data!$C$21,17+($C$25-1)*22)</f>
        <v>0</v>
      </c>
      <c r="K14" s="41">
        <f ca="1">OFFSET(Workbook!$CT$4,data!$C$21,18+($C$25-1)*22)</f>
        <v>0</v>
      </c>
      <c r="L14" s="41">
        <f ca="1">OFFSET(Workbook!$CT$4,data!$C$21,19+($C$25-1)*22)</f>
        <v>0</v>
      </c>
      <c r="M14" s="41">
        <f ca="1">OFFSET(Workbook!$CT$4,data!$C$21,20+($C$25-1)*22)</f>
        <v>14</v>
      </c>
      <c r="N14" s="41">
        <f ca="1">OFFSET(Workbook!$CT$4,data!$C$21,21+($C$25-1)*22)</f>
        <v>67</v>
      </c>
      <c r="O14" s="41">
        <f ca="1">OFFSET(Workbook!$CT$4,data!$C$21,22+($C$25-1)*22)</f>
        <v>40</v>
      </c>
      <c r="P14" s="41">
        <f ca="1">OFFSET(Workbook!$CT$4,data!$C$21,8+($C$25-1)*22)</f>
        <v>213</v>
      </c>
      <c r="Q14" s="41">
        <f ca="1">OFFSET(Workbook!$CT$4,data!$C$21,9+($C$25-1)*22)</f>
        <v>316</v>
      </c>
      <c r="R14" s="41">
        <f ca="1">OFFSET(Workbook!$CT$4,data!$C$21,10+($C$25-1)*22)</f>
        <v>182</v>
      </c>
      <c r="S14" s="41">
        <f ca="1">OFFSET(Workbook!$CT$4,data!$C$21,11+($C$25-1)*22)</f>
        <v>261</v>
      </c>
      <c r="T14" s="41">
        <f ca="1">OFFSET(Workbook!$CT$4,data!$C$21,12+($C$25-1)*22)</f>
        <v>36</v>
      </c>
    </row>
    <row r="15" spans="2:20" ht="15.6" x14ac:dyDescent="0.3">
      <c r="B15" s="42" t="s">
        <v>78</v>
      </c>
      <c r="C15" s="124"/>
      <c r="D15" s="124"/>
      <c r="E15"/>
    </row>
    <row r="16" spans="2:20" ht="15.6" x14ac:dyDescent="0.3">
      <c r="B16" s="42" t="s">
        <v>79</v>
      </c>
      <c r="C16" s="124"/>
      <c r="D16" s="124"/>
      <c r="E16"/>
    </row>
    <row r="17" spans="1:11" ht="16.2" thickBot="1" x14ac:dyDescent="0.35">
      <c r="B17" s="46" t="s">
        <v>80</v>
      </c>
      <c r="C17" s="125"/>
      <c r="D17" s="125"/>
      <c r="E17"/>
    </row>
    <row r="18" spans="1:11" ht="15.6" x14ac:dyDescent="0.3">
      <c r="E18"/>
      <c r="G18"/>
      <c r="H18"/>
    </row>
    <row r="19" spans="1:11" ht="15.6" x14ac:dyDescent="0.3">
      <c r="B19" s="41" t="s">
        <v>50</v>
      </c>
      <c r="C19" s="41">
        <v>486</v>
      </c>
      <c r="F19"/>
      <c r="G19"/>
      <c r="H19"/>
    </row>
    <row r="20" spans="1:11" ht="15.6" x14ac:dyDescent="0.3">
      <c r="B20" s="41" t="s">
        <v>47</v>
      </c>
      <c r="C20" s="41">
        <v>19</v>
      </c>
      <c r="F20" s="48"/>
      <c r="G20"/>
      <c r="H20"/>
    </row>
    <row r="21" spans="1:11" ht="15.6" x14ac:dyDescent="0.3">
      <c r="B21" s="41" t="s">
        <v>49</v>
      </c>
      <c r="C21" s="41">
        <v>15</v>
      </c>
      <c r="F21" s="48"/>
      <c r="G21"/>
      <c r="H21"/>
    </row>
    <row r="22" spans="1:11" ht="15.6" x14ac:dyDescent="0.3">
      <c r="F22" s="48"/>
      <c r="G22"/>
      <c r="H22"/>
    </row>
    <row r="23" spans="1:11" ht="15.6" x14ac:dyDescent="0.3">
      <c r="A23"/>
      <c r="B23"/>
      <c r="C23"/>
      <c r="D23"/>
      <c r="E23"/>
      <c r="F23" s="48"/>
      <c r="G23"/>
      <c r="H23"/>
    </row>
    <row r="24" spans="1:11" ht="15.6" x14ac:dyDescent="0.3">
      <c r="A24"/>
      <c r="B24"/>
      <c r="C24"/>
      <c r="D24"/>
      <c r="E24"/>
      <c r="F24" s="48"/>
    </row>
    <row r="25" spans="1:11" ht="15.6" x14ac:dyDescent="0.3">
      <c r="A25"/>
      <c r="B25" t="s">
        <v>107</v>
      </c>
      <c r="C25">
        <v>1</v>
      </c>
      <c r="D25"/>
      <c r="E25"/>
      <c r="F25" s="48"/>
      <c r="G25"/>
      <c r="H25"/>
      <c r="I25"/>
      <c r="J25"/>
      <c r="K25"/>
    </row>
    <row r="26" spans="1:11" ht="15.6" x14ac:dyDescent="0.3">
      <c r="A26"/>
      <c r="B26" t="s">
        <v>108</v>
      </c>
      <c r="C26"/>
      <c r="D26"/>
      <c r="E26"/>
      <c r="F26" s="48"/>
      <c r="G26"/>
      <c r="H26"/>
      <c r="I26"/>
      <c r="J26"/>
      <c r="K26"/>
    </row>
    <row r="27" spans="1:11" ht="15.6" x14ac:dyDescent="0.3">
      <c r="A27"/>
      <c r="B27"/>
      <c r="C27"/>
      <c r="D27"/>
      <c r="E27"/>
      <c r="F27" s="48"/>
      <c r="G27"/>
      <c r="H27"/>
      <c r="I27"/>
      <c r="J27"/>
      <c r="K27"/>
    </row>
    <row r="28" spans="1:11" ht="15.6" x14ac:dyDescent="0.3">
      <c r="A28"/>
      <c r="B28"/>
      <c r="C28"/>
      <c r="D28"/>
      <c r="E28"/>
      <c r="F28" s="48"/>
      <c r="G28"/>
      <c r="H28"/>
      <c r="I28"/>
      <c r="J28"/>
      <c r="K28"/>
    </row>
    <row r="29" spans="1:11" ht="15.6" x14ac:dyDescent="0.3">
      <c r="A29"/>
      <c r="B29"/>
      <c r="C29"/>
      <c r="D29"/>
      <c r="E29"/>
      <c r="F29"/>
      <c r="G29"/>
      <c r="H29"/>
      <c r="I29"/>
      <c r="J29"/>
      <c r="K29"/>
    </row>
    <row r="30" spans="1:11" ht="15.6" x14ac:dyDescent="0.3">
      <c r="A30"/>
      <c r="B30" t="s">
        <v>109</v>
      </c>
      <c r="C30">
        <f ca="1">MONTH(TODAY())-1</f>
        <v>3</v>
      </c>
      <c r="D30"/>
      <c r="E30"/>
      <c r="F30"/>
      <c r="G30"/>
      <c r="H30"/>
      <c r="I30"/>
      <c r="J30"/>
      <c r="K30"/>
    </row>
    <row r="31" spans="1:11" ht="15.6" x14ac:dyDescent="0.3">
      <c r="A31"/>
      <c r="B31"/>
      <c r="C31"/>
      <c r="D31"/>
      <c r="E31"/>
      <c r="F31"/>
      <c r="G31"/>
      <c r="H31"/>
      <c r="I31"/>
      <c r="J31"/>
      <c r="K31"/>
    </row>
    <row r="32" spans="1:11" ht="15.6" x14ac:dyDescent="0.3">
      <c r="A32"/>
      <c r="B32"/>
      <c r="C32"/>
      <c r="D32"/>
      <c r="E32"/>
      <c r="F32"/>
      <c r="G32"/>
      <c r="H32"/>
      <c r="I32"/>
      <c r="J32"/>
      <c r="K32"/>
    </row>
    <row r="33" spans="1:11" ht="15.6" x14ac:dyDescent="0.3">
      <c r="A33"/>
      <c r="B33"/>
      <c r="C33"/>
      <c r="D33"/>
      <c r="E33"/>
      <c r="F33"/>
      <c r="G33"/>
      <c r="H33"/>
      <c r="I33"/>
      <c r="J33"/>
      <c r="K33"/>
    </row>
    <row r="34" spans="1:11" ht="15.6" x14ac:dyDescent="0.3">
      <c r="F34"/>
      <c r="G34"/>
      <c r="H34"/>
      <c r="I34"/>
      <c r="J34"/>
      <c r="K34"/>
    </row>
    <row r="35" spans="1:11" ht="15.6" x14ac:dyDescent="0.3">
      <c r="F35"/>
      <c r="G35"/>
      <c r="H35"/>
      <c r="I35"/>
      <c r="J35"/>
      <c r="K35"/>
    </row>
    <row r="36" spans="1:11" ht="15.6" x14ac:dyDescent="0.3">
      <c r="F36"/>
      <c r="G36"/>
      <c r="H36"/>
      <c r="I36"/>
      <c r="J36"/>
      <c r="K36"/>
    </row>
    <row r="37" spans="1:11" ht="15.6" x14ac:dyDescent="0.3">
      <c r="F37"/>
      <c r="G37"/>
      <c r="H37"/>
      <c r="I37"/>
      <c r="J37"/>
      <c r="K37"/>
    </row>
    <row r="38" spans="1:11" ht="15.6" x14ac:dyDescent="0.3">
      <c r="F38"/>
      <c r="G38"/>
      <c r="H38"/>
      <c r="I38"/>
      <c r="J38"/>
      <c r="K38"/>
    </row>
    <row r="39" spans="1:11" ht="15.6" x14ac:dyDescent="0.3">
      <c r="F39"/>
      <c r="G39"/>
      <c r="H39"/>
      <c r="I39"/>
      <c r="J39"/>
      <c r="K39"/>
    </row>
    <row r="40" spans="1:11" ht="15.6" x14ac:dyDescent="0.3">
      <c r="F40"/>
      <c r="G40"/>
      <c r="H40"/>
      <c r="I40"/>
      <c r="J40"/>
      <c r="K40"/>
    </row>
    <row r="41" spans="1:11" ht="15.6" x14ac:dyDescent="0.3">
      <c r="F41"/>
      <c r="G41"/>
      <c r="H41"/>
      <c r="I41"/>
      <c r="J41"/>
      <c r="K41"/>
    </row>
    <row r="42" spans="1:11" ht="15.6" x14ac:dyDescent="0.3">
      <c r="F42"/>
      <c r="G42"/>
      <c r="H42"/>
      <c r="I42"/>
      <c r="J42"/>
      <c r="K42"/>
    </row>
    <row r="43" spans="1:11" ht="15.6" x14ac:dyDescent="0.3">
      <c r="F43"/>
      <c r="G43"/>
      <c r="H43"/>
      <c r="I43"/>
      <c r="J43"/>
      <c r="K43"/>
    </row>
    <row r="44" spans="1:11" ht="15.6" x14ac:dyDescent="0.3">
      <c r="F44"/>
      <c r="G44"/>
      <c r="H44"/>
      <c r="I44"/>
      <c r="J44"/>
      <c r="K44"/>
    </row>
    <row r="45" spans="1:11" ht="15.6" x14ac:dyDescent="0.3">
      <c r="F45"/>
      <c r="G45"/>
      <c r="H45"/>
      <c r="I45"/>
      <c r="J45"/>
      <c r="K45"/>
    </row>
    <row r="46" spans="1:11" ht="15.6" x14ac:dyDescent="0.3">
      <c r="F46"/>
      <c r="G46"/>
      <c r="H46"/>
      <c r="I46"/>
      <c r="J46"/>
      <c r="K46"/>
    </row>
    <row r="47" spans="1:11" ht="15.6" x14ac:dyDescent="0.3">
      <c r="F47"/>
      <c r="G47"/>
      <c r="H47"/>
      <c r="I47"/>
      <c r="J47"/>
      <c r="K47"/>
    </row>
    <row r="48" spans="1:11" ht="15.6" x14ac:dyDescent="0.3">
      <c r="F48"/>
      <c r="G48"/>
      <c r="H48"/>
      <c r="I48"/>
      <c r="J48"/>
      <c r="K48"/>
    </row>
    <row r="49" spans="6:11" ht="15.6" x14ac:dyDescent="0.3">
      <c r="F49"/>
      <c r="G49"/>
      <c r="H49"/>
      <c r="I49"/>
      <c r="J49"/>
      <c r="K49"/>
    </row>
    <row r="50" spans="6:11" ht="15.6" x14ac:dyDescent="0.3">
      <c r="F50"/>
      <c r="G50"/>
      <c r="H50"/>
      <c r="I50"/>
      <c r="J50"/>
      <c r="K50"/>
    </row>
    <row r="51" spans="6:11" ht="15.6" x14ac:dyDescent="0.3">
      <c r="F51"/>
      <c r="G51"/>
      <c r="H51"/>
      <c r="I51"/>
      <c r="J51"/>
      <c r="K51"/>
    </row>
    <row r="52" spans="6:11" ht="15.6" x14ac:dyDescent="0.3">
      <c r="F52"/>
      <c r="G52"/>
      <c r="H52"/>
      <c r="I52"/>
      <c r="J52"/>
      <c r="K52"/>
    </row>
    <row r="53" spans="6:11" ht="15.6" x14ac:dyDescent="0.3">
      <c r="F53"/>
      <c r="G53"/>
      <c r="H53"/>
      <c r="I53"/>
      <c r="J53"/>
      <c r="K53"/>
    </row>
    <row r="54" spans="6:11" ht="15.6" x14ac:dyDescent="0.3">
      <c r="F54"/>
      <c r="G54"/>
      <c r="H54"/>
      <c r="I54"/>
      <c r="J54"/>
      <c r="K54"/>
    </row>
    <row r="55" spans="6:11" ht="15.6" x14ac:dyDescent="0.3">
      <c r="F55"/>
      <c r="G55"/>
      <c r="H55"/>
      <c r="I55"/>
      <c r="J55"/>
      <c r="K55"/>
    </row>
    <row r="56" spans="6:11" ht="15.6" x14ac:dyDescent="0.3">
      <c r="F56"/>
      <c r="G56"/>
      <c r="H56"/>
      <c r="I56"/>
      <c r="J56"/>
      <c r="K56"/>
    </row>
    <row r="57" spans="6:11" ht="15.6" x14ac:dyDescent="0.3">
      <c r="F57"/>
      <c r="G57"/>
      <c r="H57"/>
      <c r="I57"/>
      <c r="J57"/>
      <c r="K57"/>
    </row>
    <row r="58" spans="6:11" ht="15.6" x14ac:dyDescent="0.3">
      <c r="F58"/>
      <c r="G58"/>
      <c r="H58"/>
      <c r="I58"/>
      <c r="J58"/>
      <c r="K58"/>
    </row>
    <row r="59" spans="6:11" ht="15.6" x14ac:dyDescent="0.3">
      <c r="F59"/>
      <c r="G59"/>
      <c r="H59"/>
      <c r="I59"/>
      <c r="J59"/>
      <c r="K59"/>
    </row>
    <row r="60" spans="6:11" ht="15.6" x14ac:dyDescent="0.3">
      <c r="F60"/>
      <c r="G60"/>
      <c r="H60"/>
      <c r="I60"/>
      <c r="J60"/>
      <c r="K60"/>
    </row>
    <row r="61" spans="6:11" ht="15.6" x14ac:dyDescent="0.3">
      <c r="F61"/>
      <c r="G61"/>
      <c r="H61"/>
      <c r="I61"/>
      <c r="J61"/>
      <c r="K61"/>
    </row>
    <row r="62" spans="6:11" ht="15.6" x14ac:dyDescent="0.3">
      <c r="F62"/>
      <c r="G62"/>
      <c r="H62"/>
      <c r="I62"/>
      <c r="J62"/>
      <c r="K62"/>
    </row>
    <row r="63" spans="6:11" ht="15.6" x14ac:dyDescent="0.3">
      <c r="F63"/>
      <c r="G63"/>
      <c r="H63"/>
      <c r="I63"/>
      <c r="J63"/>
      <c r="K63"/>
    </row>
    <row r="64" spans="6:11" ht="15.6" x14ac:dyDescent="0.3">
      <c r="F64"/>
      <c r="G64"/>
      <c r="H64"/>
      <c r="I64"/>
      <c r="J64"/>
      <c r="K64"/>
    </row>
    <row r="65" spans="6:11" ht="15.6" x14ac:dyDescent="0.3">
      <c r="F65"/>
      <c r="G65"/>
      <c r="H65"/>
      <c r="I65"/>
      <c r="J65"/>
      <c r="K65"/>
    </row>
    <row r="66" spans="6:11" ht="15.6" x14ac:dyDescent="0.3">
      <c r="F66"/>
      <c r="G66"/>
      <c r="H66"/>
      <c r="I66"/>
      <c r="J66"/>
      <c r="K66"/>
    </row>
    <row r="67" spans="6:11" ht="15.6" x14ac:dyDescent="0.3">
      <c r="F67"/>
      <c r="G67"/>
      <c r="H67"/>
      <c r="I67"/>
      <c r="J67"/>
      <c r="K67"/>
    </row>
    <row r="68" spans="6:11" ht="15.6" x14ac:dyDescent="0.3">
      <c r="F68"/>
      <c r="G68"/>
      <c r="H68"/>
      <c r="I68"/>
      <c r="J68"/>
      <c r="K68"/>
    </row>
    <row r="69" spans="6:11" ht="15.6" x14ac:dyDescent="0.3">
      <c r="F69"/>
      <c r="G69"/>
      <c r="H69"/>
      <c r="I69"/>
      <c r="J69"/>
      <c r="K69"/>
    </row>
    <row r="70" spans="6:11" ht="15.6" x14ac:dyDescent="0.3">
      <c r="F70"/>
      <c r="G70"/>
      <c r="H70"/>
      <c r="I70"/>
      <c r="J70"/>
      <c r="K70"/>
    </row>
    <row r="71" spans="6:11" ht="15.6" x14ac:dyDescent="0.3">
      <c r="F71"/>
      <c r="G71"/>
      <c r="H71"/>
      <c r="I71"/>
      <c r="J71"/>
      <c r="K71"/>
    </row>
    <row r="72" spans="6:11" ht="15.6" x14ac:dyDescent="0.3">
      <c r="F72"/>
      <c r="G72"/>
      <c r="H72"/>
      <c r="I72"/>
      <c r="J72"/>
      <c r="K72"/>
    </row>
    <row r="73" spans="6:11" ht="15.6" x14ac:dyDescent="0.3">
      <c r="F73"/>
      <c r="G73"/>
      <c r="H73"/>
      <c r="I73"/>
      <c r="J73"/>
      <c r="K73"/>
    </row>
    <row r="74" spans="6:11" ht="15.6" x14ac:dyDescent="0.3">
      <c r="F74"/>
      <c r="G74"/>
      <c r="H74"/>
      <c r="I74"/>
      <c r="J74"/>
      <c r="K74"/>
    </row>
    <row r="75" spans="6:11" ht="15.6" x14ac:dyDescent="0.3">
      <c r="F75"/>
      <c r="G75"/>
      <c r="H75"/>
      <c r="I75"/>
      <c r="J75"/>
      <c r="K75"/>
    </row>
    <row r="76" spans="6:11" ht="15.6" x14ac:dyDescent="0.3">
      <c r="F76"/>
      <c r="G76"/>
      <c r="H76"/>
      <c r="I76"/>
      <c r="J76"/>
      <c r="K76"/>
    </row>
    <row r="77" spans="6:11" ht="15.6" x14ac:dyDescent="0.3">
      <c r="F77"/>
      <c r="G77"/>
      <c r="H77"/>
      <c r="I77"/>
      <c r="J77"/>
      <c r="K77"/>
    </row>
    <row r="78" spans="6:11" ht="15.6" x14ac:dyDescent="0.3">
      <c r="F78"/>
      <c r="G78"/>
      <c r="H78"/>
      <c r="I78"/>
      <c r="J78"/>
      <c r="K78"/>
    </row>
    <row r="79" spans="6:11" ht="15.6" x14ac:dyDescent="0.3">
      <c r="F79"/>
      <c r="G79"/>
      <c r="H79"/>
      <c r="I79"/>
      <c r="J79"/>
      <c r="K79"/>
    </row>
    <row r="80" spans="6:11" ht="15.6" x14ac:dyDescent="0.3">
      <c r="F80"/>
      <c r="G80"/>
      <c r="H80"/>
      <c r="I80"/>
      <c r="J80"/>
      <c r="K80"/>
    </row>
    <row r="81" spans="6:11" ht="15.6" x14ac:dyDescent="0.3">
      <c r="F81"/>
      <c r="G81"/>
      <c r="H81"/>
      <c r="I81"/>
      <c r="J81"/>
      <c r="K81"/>
    </row>
    <row r="82" spans="6:11" ht="15.6" x14ac:dyDescent="0.3">
      <c r="F82"/>
      <c r="G82"/>
      <c r="H82"/>
      <c r="I82"/>
      <c r="J82"/>
      <c r="K82"/>
    </row>
    <row r="83" spans="6:11" ht="15.6" x14ac:dyDescent="0.3">
      <c r="F83"/>
      <c r="G83"/>
      <c r="H83"/>
      <c r="I83"/>
      <c r="J83"/>
      <c r="K83"/>
    </row>
    <row r="84" spans="6:11" ht="15.6" x14ac:dyDescent="0.3">
      <c r="F84"/>
      <c r="G84"/>
      <c r="H84"/>
      <c r="I84"/>
      <c r="J84"/>
      <c r="K84"/>
    </row>
    <row r="85" spans="6:11" ht="15.6" x14ac:dyDescent="0.3">
      <c r="F85"/>
      <c r="G85"/>
      <c r="H85"/>
      <c r="I85"/>
      <c r="J85"/>
      <c r="K85"/>
    </row>
    <row r="86" spans="6:11" ht="15.6" x14ac:dyDescent="0.3">
      <c r="F86"/>
      <c r="G86"/>
      <c r="H86"/>
      <c r="I86"/>
      <c r="J86"/>
      <c r="K86"/>
    </row>
    <row r="87" spans="6:11" ht="15.6" x14ac:dyDescent="0.3">
      <c r="F87"/>
      <c r="G87"/>
      <c r="H87"/>
      <c r="I87"/>
      <c r="J87"/>
      <c r="K87"/>
    </row>
    <row r="88" spans="6:11" ht="15.6" x14ac:dyDescent="0.3">
      <c r="F88"/>
      <c r="G88"/>
      <c r="H88"/>
      <c r="I88"/>
      <c r="J88"/>
      <c r="K88"/>
    </row>
    <row r="89" spans="6:11" ht="15.6" x14ac:dyDescent="0.3">
      <c r="F89"/>
      <c r="G89"/>
      <c r="H89"/>
      <c r="I89"/>
      <c r="J89"/>
      <c r="K89"/>
    </row>
    <row r="90" spans="6:11" ht="15.6" x14ac:dyDescent="0.3">
      <c r="F90"/>
      <c r="G90"/>
      <c r="H90"/>
      <c r="I90"/>
      <c r="J90"/>
      <c r="K90"/>
    </row>
    <row r="91" spans="6:11" ht="15.6" x14ac:dyDescent="0.3">
      <c r="F91"/>
      <c r="G91"/>
      <c r="H91"/>
      <c r="I91"/>
      <c r="J91"/>
      <c r="K91"/>
    </row>
    <row r="92" spans="6:11" ht="15.6" x14ac:dyDescent="0.3">
      <c r="F92"/>
      <c r="G92"/>
      <c r="H92"/>
      <c r="I92"/>
      <c r="J92"/>
      <c r="K92"/>
    </row>
    <row r="93" spans="6:11" ht="15.6" x14ac:dyDescent="0.3">
      <c r="F93"/>
      <c r="G93"/>
      <c r="H93"/>
      <c r="I93"/>
      <c r="J93"/>
      <c r="K93"/>
    </row>
    <row r="94" spans="6:11" ht="15.6" x14ac:dyDescent="0.3">
      <c r="F94"/>
      <c r="G94"/>
      <c r="H94"/>
      <c r="I94"/>
      <c r="J94"/>
      <c r="K94"/>
    </row>
    <row r="95" spans="6:11" ht="15.6" x14ac:dyDescent="0.3">
      <c r="F95"/>
      <c r="G95"/>
      <c r="H95"/>
      <c r="I95"/>
      <c r="J95"/>
      <c r="K95"/>
    </row>
    <row r="96" spans="6:11" ht="15.6" x14ac:dyDescent="0.3">
      <c r="F96"/>
      <c r="G96"/>
      <c r="H96"/>
      <c r="I96"/>
      <c r="J96"/>
      <c r="K96"/>
    </row>
    <row r="97" spans="6:11" ht="15.6" x14ac:dyDescent="0.3">
      <c r="F97"/>
      <c r="G97"/>
      <c r="H97"/>
      <c r="I97"/>
      <c r="J97"/>
      <c r="K97"/>
    </row>
    <row r="98" spans="6:11" ht="15.6" x14ac:dyDescent="0.3">
      <c r="F98"/>
      <c r="G98"/>
      <c r="H98"/>
      <c r="I98"/>
      <c r="J98"/>
      <c r="K98"/>
    </row>
    <row r="99" spans="6:11" ht="15.6" x14ac:dyDescent="0.3">
      <c r="F99"/>
      <c r="G99"/>
      <c r="H99"/>
      <c r="I99"/>
      <c r="J99"/>
      <c r="K99"/>
    </row>
    <row r="100" spans="6:11" ht="15.6" x14ac:dyDescent="0.3">
      <c r="F100"/>
      <c r="G100"/>
      <c r="H100"/>
      <c r="I100"/>
      <c r="J100"/>
      <c r="K100"/>
    </row>
    <row r="101" spans="6:11" ht="15.6" x14ac:dyDescent="0.3">
      <c r="F101"/>
      <c r="G101"/>
      <c r="H101"/>
      <c r="I101"/>
      <c r="J101"/>
      <c r="K101"/>
    </row>
    <row r="102" spans="6:11" ht="15.6" x14ac:dyDescent="0.3">
      <c r="F102"/>
      <c r="G102"/>
      <c r="H102"/>
      <c r="I102"/>
      <c r="J102"/>
      <c r="K102"/>
    </row>
    <row r="103" spans="6:11" ht="15.6" x14ac:dyDescent="0.3">
      <c r="F103"/>
      <c r="G103"/>
      <c r="H103"/>
      <c r="I103"/>
      <c r="J103"/>
      <c r="K103"/>
    </row>
    <row r="104" spans="6:11" ht="15.6" x14ac:dyDescent="0.3">
      <c r="F104"/>
      <c r="G104"/>
      <c r="H104"/>
      <c r="I104"/>
      <c r="J104"/>
      <c r="K104"/>
    </row>
    <row r="105" spans="6:11" ht="15.6" x14ac:dyDescent="0.3">
      <c r="F105"/>
      <c r="G105"/>
      <c r="H105"/>
      <c r="I105"/>
      <c r="J105"/>
      <c r="K105"/>
    </row>
    <row r="106" spans="6:11" ht="15.6" x14ac:dyDescent="0.3">
      <c r="F106"/>
      <c r="G106"/>
      <c r="H106"/>
      <c r="I106"/>
      <c r="J106"/>
      <c r="K106"/>
    </row>
    <row r="107" spans="6:11" ht="15.6" x14ac:dyDescent="0.3">
      <c r="F107"/>
      <c r="G107"/>
      <c r="H107"/>
      <c r="I107"/>
      <c r="J107"/>
      <c r="K107"/>
    </row>
    <row r="108" spans="6:11" ht="15.6" x14ac:dyDescent="0.3">
      <c r="F108"/>
      <c r="G108"/>
      <c r="H108"/>
      <c r="I108"/>
      <c r="J108"/>
      <c r="K108"/>
    </row>
    <row r="109" spans="6:11" ht="15.6" x14ac:dyDescent="0.3">
      <c r="F109"/>
      <c r="G109"/>
      <c r="H109"/>
      <c r="I109"/>
      <c r="J109"/>
      <c r="K109"/>
    </row>
    <row r="110" spans="6:11" ht="15.6" x14ac:dyDescent="0.3">
      <c r="F110"/>
      <c r="G110"/>
      <c r="H110"/>
      <c r="I110"/>
      <c r="J110"/>
      <c r="K110"/>
    </row>
    <row r="111" spans="6:11" ht="15.6" x14ac:dyDescent="0.3">
      <c r="F111"/>
      <c r="G111"/>
      <c r="H111"/>
      <c r="I111"/>
      <c r="J111"/>
      <c r="K111"/>
    </row>
    <row r="112" spans="6:11" ht="15.6" x14ac:dyDescent="0.3">
      <c r="F112"/>
      <c r="G112"/>
      <c r="H112"/>
      <c r="I112"/>
      <c r="J112"/>
      <c r="K112"/>
    </row>
    <row r="113" spans="6:11" ht="15.6" x14ac:dyDescent="0.3">
      <c r="F113"/>
      <c r="G113"/>
      <c r="H113"/>
      <c r="I113"/>
      <c r="J113"/>
      <c r="K113"/>
    </row>
    <row r="114" spans="6:11" ht="15.6" x14ac:dyDescent="0.3">
      <c r="F114"/>
      <c r="G114"/>
      <c r="H114"/>
      <c r="I114"/>
      <c r="J114"/>
      <c r="K114"/>
    </row>
    <row r="115" spans="6:11" ht="15.6" x14ac:dyDescent="0.3">
      <c r="F115"/>
      <c r="G115"/>
      <c r="H115"/>
      <c r="I115"/>
      <c r="J115"/>
      <c r="K115"/>
    </row>
    <row r="116" spans="6:11" ht="15.6" x14ac:dyDescent="0.3">
      <c r="F116"/>
      <c r="G116"/>
      <c r="H116"/>
      <c r="I116"/>
      <c r="J116"/>
      <c r="K116"/>
    </row>
    <row r="117" spans="6:11" ht="15.6" x14ac:dyDescent="0.3">
      <c r="F117"/>
      <c r="G117"/>
      <c r="H117"/>
      <c r="I117"/>
      <c r="J117"/>
      <c r="K117"/>
    </row>
    <row r="118" spans="6:11" ht="15.6" x14ac:dyDescent="0.3">
      <c r="F118"/>
      <c r="G118"/>
      <c r="H118"/>
      <c r="I118"/>
      <c r="J118"/>
      <c r="K118"/>
    </row>
    <row r="119" spans="6:11" ht="15.6" x14ac:dyDescent="0.3">
      <c r="F119"/>
      <c r="G119"/>
      <c r="H119"/>
      <c r="I119"/>
      <c r="J119"/>
      <c r="K119"/>
    </row>
    <row r="120" spans="6:11" ht="15.6" x14ac:dyDescent="0.3">
      <c r="F120"/>
      <c r="G120"/>
      <c r="H120"/>
      <c r="I120"/>
      <c r="J120"/>
      <c r="K120"/>
    </row>
    <row r="121" spans="6:11" ht="15.6" x14ac:dyDescent="0.3">
      <c r="F121"/>
      <c r="G121"/>
      <c r="H121"/>
      <c r="I121"/>
      <c r="J121"/>
      <c r="K121"/>
    </row>
    <row r="122" spans="6:11" ht="15.6" x14ac:dyDescent="0.3">
      <c r="F122"/>
      <c r="G122"/>
      <c r="H122"/>
      <c r="I122"/>
      <c r="J122"/>
      <c r="K122"/>
    </row>
    <row r="123" spans="6:11" ht="15.6" x14ac:dyDescent="0.3">
      <c r="F123"/>
      <c r="G123"/>
      <c r="H123"/>
      <c r="I123"/>
      <c r="J123"/>
      <c r="K123"/>
    </row>
    <row r="124" spans="6:11" ht="15.6" x14ac:dyDescent="0.3">
      <c r="F124"/>
      <c r="G124"/>
      <c r="H124"/>
      <c r="I124"/>
      <c r="J124"/>
      <c r="K124"/>
    </row>
    <row r="125" spans="6:11" ht="15.6" x14ac:dyDescent="0.3">
      <c r="F125"/>
      <c r="G125"/>
      <c r="H125"/>
      <c r="I125"/>
      <c r="J125"/>
      <c r="K125"/>
    </row>
    <row r="126" spans="6:11" ht="15.6" x14ac:dyDescent="0.3">
      <c r="F126"/>
      <c r="G126"/>
      <c r="H126"/>
      <c r="I126"/>
      <c r="J126"/>
      <c r="K126"/>
    </row>
    <row r="127" spans="6:11" ht="15.6" x14ac:dyDescent="0.3">
      <c r="F127"/>
      <c r="G127"/>
      <c r="H127"/>
      <c r="I127"/>
      <c r="J127"/>
      <c r="K127"/>
    </row>
    <row r="128" spans="6:11" ht="15.6" x14ac:dyDescent="0.3">
      <c r="F128"/>
      <c r="G128"/>
      <c r="H128"/>
      <c r="I128"/>
      <c r="J128"/>
      <c r="K128"/>
    </row>
    <row r="129" spans="6:11" ht="15.6" x14ac:dyDescent="0.3">
      <c r="F129"/>
      <c r="G129"/>
      <c r="H129"/>
      <c r="I129"/>
      <c r="J129"/>
      <c r="K129"/>
    </row>
    <row r="130" spans="6:11" ht="15.6" x14ac:dyDescent="0.3">
      <c r="F130"/>
      <c r="G130"/>
      <c r="H130"/>
      <c r="I130"/>
      <c r="J130"/>
      <c r="K130"/>
    </row>
    <row r="131" spans="6:11" ht="15.6" x14ac:dyDescent="0.3">
      <c r="F131"/>
      <c r="G131"/>
      <c r="H131"/>
      <c r="I131"/>
      <c r="J131"/>
      <c r="K131"/>
    </row>
    <row r="132" spans="6:11" ht="15.6" x14ac:dyDescent="0.3">
      <c r="F132"/>
      <c r="G132"/>
      <c r="H132"/>
      <c r="I132"/>
      <c r="J132"/>
      <c r="K132"/>
    </row>
    <row r="133" spans="6:11" ht="15.6" x14ac:dyDescent="0.3">
      <c r="F133"/>
      <c r="G133"/>
      <c r="H133"/>
      <c r="I133"/>
      <c r="J133"/>
      <c r="K133"/>
    </row>
    <row r="134" spans="6:11" ht="15.6" x14ac:dyDescent="0.3">
      <c r="F134"/>
      <c r="G134"/>
      <c r="H134"/>
      <c r="I134"/>
      <c r="J134"/>
      <c r="K134"/>
    </row>
    <row r="135" spans="6:11" ht="15.6" x14ac:dyDescent="0.3">
      <c r="F135"/>
      <c r="G135"/>
      <c r="H135"/>
      <c r="I135"/>
      <c r="J135"/>
      <c r="K135"/>
    </row>
    <row r="136" spans="6:11" ht="15.6" x14ac:dyDescent="0.3">
      <c r="F136"/>
      <c r="G136"/>
      <c r="H136"/>
      <c r="I136"/>
      <c r="J136"/>
      <c r="K136"/>
    </row>
    <row r="137" spans="6:11" ht="15.6" x14ac:dyDescent="0.3">
      <c r="F137"/>
      <c r="G137"/>
      <c r="H137"/>
      <c r="I137"/>
      <c r="J137"/>
      <c r="K137"/>
    </row>
    <row r="138" spans="6:11" ht="15.6" x14ac:dyDescent="0.3">
      <c r="F138"/>
      <c r="G138"/>
      <c r="H138"/>
      <c r="I138"/>
      <c r="J138"/>
      <c r="K138"/>
    </row>
    <row r="139" spans="6:11" ht="15.6" x14ac:dyDescent="0.3">
      <c r="F139"/>
      <c r="G139"/>
      <c r="H139"/>
      <c r="I139"/>
      <c r="J139"/>
      <c r="K139"/>
    </row>
    <row r="140" spans="6:11" ht="15.6" x14ac:dyDescent="0.3">
      <c r="F140"/>
      <c r="G140"/>
      <c r="H140"/>
      <c r="I140"/>
      <c r="J140"/>
      <c r="K140"/>
    </row>
    <row r="141" spans="6:11" ht="15.6" x14ac:dyDescent="0.3">
      <c r="F141"/>
      <c r="G141"/>
      <c r="H141"/>
      <c r="I141"/>
      <c r="J141"/>
      <c r="K141"/>
    </row>
    <row r="142" spans="6:11" ht="15.6" x14ac:dyDescent="0.3">
      <c r="F142"/>
      <c r="G142"/>
      <c r="H142"/>
      <c r="I142"/>
      <c r="J142"/>
      <c r="K142"/>
    </row>
    <row r="143" spans="6:11" ht="15.6" x14ac:dyDescent="0.3">
      <c r="F143"/>
      <c r="G143"/>
      <c r="H143"/>
      <c r="I143"/>
      <c r="J143"/>
      <c r="K143"/>
    </row>
    <row r="144" spans="6:11" ht="15.6" x14ac:dyDescent="0.3">
      <c r="F144"/>
      <c r="G144"/>
      <c r="H144"/>
      <c r="I144"/>
      <c r="J144"/>
      <c r="K144"/>
    </row>
    <row r="145" spans="6:11" ht="15.6" x14ac:dyDescent="0.3">
      <c r="F145"/>
      <c r="G145"/>
      <c r="H145"/>
      <c r="I145"/>
      <c r="J145"/>
      <c r="K145"/>
    </row>
    <row r="146" spans="6:11" ht="15.6" x14ac:dyDescent="0.3">
      <c r="F146"/>
      <c r="G146"/>
      <c r="H146"/>
      <c r="I146"/>
      <c r="J146"/>
      <c r="K146"/>
    </row>
    <row r="147" spans="6:11" ht="15.6" x14ac:dyDescent="0.3">
      <c r="F147"/>
      <c r="G147"/>
      <c r="H147"/>
      <c r="I147"/>
      <c r="J147"/>
      <c r="K147"/>
    </row>
    <row r="148" spans="6:11" ht="15.6" x14ac:dyDescent="0.3">
      <c r="F148"/>
      <c r="G148"/>
      <c r="H148"/>
      <c r="I148"/>
      <c r="J148"/>
      <c r="K148"/>
    </row>
    <row r="149" spans="6:11" ht="15.6" x14ac:dyDescent="0.3">
      <c r="F149"/>
      <c r="G149"/>
      <c r="H149"/>
      <c r="I149"/>
      <c r="J149"/>
      <c r="K149"/>
    </row>
    <row r="150" spans="6:11" ht="15.6" x14ac:dyDescent="0.3">
      <c r="F150"/>
      <c r="G150"/>
      <c r="H150"/>
      <c r="I150"/>
      <c r="J150"/>
      <c r="K150"/>
    </row>
    <row r="151" spans="6:11" ht="15.6" x14ac:dyDescent="0.3">
      <c r="F151"/>
      <c r="G151"/>
      <c r="H151"/>
      <c r="I151"/>
      <c r="J151"/>
      <c r="K151"/>
    </row>
    <row r="152" spans="6:11" ht="15.6" x14ac:dyDescent="0.3">
      <c r="F152"/>
      <c r="G152"/>
      <c r="H152"/>
      <c r="I152"/>
      <c r="J152"/>
      <c r="K152"/>
    </row>
    <row r="153" spans="6:11" ht="15.6" x14ac:dyDescent="0.3">
      <c r="F153"/>
      <c r="G153"/>
      <c r="H153"/>
      <c r="I153"/>
      <c r="J153"/>
      <c r="K153"/>
    </row>
    <row r="154" spans="6:11" ht="15.6" x14ac:dyDescent="0.3">
      <c r="F154"/>
      <c r="G154"/>
      <c r="H154"/>
      <c r="I154"/>
      <c r="J154"/>
      <c r="K154"/>
    </row>
    <row r="155" spans="6:11" ht="15.6" x14ac:dyDescent="0.3">
      <c r="F155"/>
      <c r="G155"/>
      <c r="H155"/>
      <c r="I155"/>
      <c r="J155"/>
      <c r="K155"/>
    </row>
    <row r="156" spans="6:11" ht="15.6" x14ac:dyDescent="0.3">
      <c r="F156"/>
      <c r="G156"/>
      <c r="H156"/>
      <c r="I156"/>
      <c r="J156"/>
      <c r="K156"/>
    </row>
    <row r="157" spans="6:11" ht="15.6" x14ac:dyDescent="0.3">
      <c r="F157"/>
      <c r="G157"/>
      <c r="H157"/>
      <c r="I157"/>
      <c r="J157"/>
      <c r="K157"/>
    </row>
    <row r="158" spans="6:11" ht="15.6" x14ac:dyDescent="0.3">
      <c r="F158"/>
      <c r="G158"/>
      <c r="H158"/>
      <c r="I158"/>
      <c r="J158"/>
      <c r="K158"/>
    </row>
    <row r="159" spans="6:11" ht="15.6" x14ac:dyDescent="0.3">
      <c r="F159"/>
      <c r="G159"/>
      <c r="H159"/>
      <c r="I159"/>
      <c r="J159"/>
      <c r="K159"/>
    </row>
    <row r="160" spans="6:11" ht="15.6" x14ac:dyDescent="0.3">
      <c r="F160"/>
      <c r="G160"/>
      <c r="H160"/>
      <c r="I160"/>
      <c r="J160"/>
      <c r="K160"/>
    </row>
    <row r="161" spans="6:11" ht="15.6" x14ac:dyDescent="0.3">
      <c r="F161"/>
      <c r="G161"/>
      <c r="H161"/>
      <c r="I161"/>
      <c r="J161"/>
      <c r="K161"/>
    </row>
    <row r="162" spans="6:11" ht="15.6" x14ac:dyDescent="0.3">
      <c r="F162"/>
      <c r="G162"/>
      <c r="H162"/>
      <c r="I162"/>
      <c r="J162"/>
      <c r="K162"/>
    </row>
    <row r="163" spans="6:11" ht="15.6" x14ac:dyDescent="0.3">
      <c r="F163"/>
      <c r="G163"/>
      <c r="H163"/>
      <c r="I163"/>
      <c r="J163"/>
      <c r="K163"/>
    </row>
    <row r="164" spans="6:11" ht="15.6" x14ac:dyDescent="0.3">
      <c r="F164"/>
      <c r="G164"/>
      <c r="H164"/>
      <c r="I164"/>
      <c r="J164"/>
      <c r="K164"/>
    </row>
    <row r="165" spans="6:11" ht="15.6" x14ac:dyDescent="0.3">
      <c r="F165"/>
      <c r="G165"/>
      <c r="H165"/>
      <c r="I165"/>
      <c r="J165"/>
      <c r="K165"/>
    </row>
    <row r="166" spans="6:11" ht="15.6" x14ac:dyDescent="0.3">
      <c r="F166"/>
      <c r="G166"/>
      <c r="H166"/>
      <c r="I166"/>
      <c r="J166"/>
      <c r="K166"/>
    </row>
    <row r="167" spans="6:11" ht="15.6" x14ac:dyDescent="0.3">
      <c r="F167"/>
      <c r="G167"/>
      <c r="H167"/>
      <c r="I167"/>
      <c r="J167"/>
      <c r="K167"/>
    </row>
    <row r="168" spans="6:11" ht="15.6" x14ac:dyDescent="0.3">
      <c r="F168"/>
      <c r="G168"/>
      <c r="H168"/>
      <c r="I168"/>
      <c r="J168"/>
      <c r="K168"/>
    </row>
    <row r="169" spans="6:11" ht="15.6" x14ac:dyDescent="0.3">
      <c r="F169"/>
      <c r="G169"/>
      <c r="H169"/>
      <c r="I169"/>
      <c r="J169"/>
      <c r="K169"/>
    </row>
    <row r="170" spans="6:11" ht="15.6" x14ac:dyDescent="0.3">
      <c r="F170"/>
      <c r="G170"/>
      <c r="H170"/>
      <c r="I170"/>
      <c r="J170"/>
      <c r="K170"/>
    </row>
    <row r="171" spans="6:11" ht="15.6" x14ac:dyDescent="0.3">
      <c r="F171"/>
      <c r="G171"/>
      <c r="H171"/>
      <c r="I171"/>
      <c r="J171"/>
      <c r="K171"/>
    </row>
    <row r="172" spans="6:11" ht="15.6" x14ac:dyDescent="0.3">
      <c r="F172"/>
      <c r="G172"/>
      <c r="H172"/>
      <c r="I172"/>
      <c r="J172"/>
      <c r="K172"/>
    </row>
    <row r="173" spans="6:11" ht="15.6" x14ac:dyDescent="0.3">
      <c r="F173"/>
      <c r="G173"/>
      <c r="H173"/>
      <c r="I173"/>
      <c r="J173"/>
      <c r="K173"/>
    </row>
    <row r="174" spans="6:11" ht="15.6" x14ac:dyDescent="0.3">
      <c r="F174"/>
      <c r="G174"/>
      <c r="H174"/>
      <c r="I174"/>
      <c r="J174"/>
      <c r="K174"/>
    </row>
    <row r="175" spans="6:11" ht="15.6" x14ac:dyDescent="0.3">
      <c r="F175"/>
      <c r="G175"/>
      <c r="H175"/>
      <c r="I175"/>
      <c r="J175"/>
      <c r="K175"/>
    </row>
    <row r="176" spans="6:11" ht="15.6" x14ac:dyDescent="0.3">
      <c r="F176"/>
      <c r="G176"/>
      <c r="H176"/>
      <c r="I176"/>
      <c r="J176"/>
      <c r="K176"/>
    </row>
    <row r="177" spans="6:11" ht="15.6" x14ac:dyDescent="0.3">
      <c r="F177"/>
      <c r="G177"/>
      <c r="H177"/>
      <c r="I177"/>
      <c r="J177"/>
      <c r="K177"/>
    </row>
    <row r="178" spans="6:11" ht="15.6" x14ac:dyDescent="0.3">
      <c r="F178"/>
      <c r="G178"/>
      <c r="H178"/>
      <c r="I178"/>
      <c r="J178"/>
      <c r="K178"/>
    </row>
    <row r="179" spans="6:11" ht="15.6" x14ac:dyDescent="0.3">
      <c r="F179"/>
      <c r="G179"/>
      <c r="H179"/>
      <c r="I179"/>
      <c r="J179"/>
      <c r="K179"/>
    </row>
    <row r="180" spans="6:11" ht="15.6" x14ac:dyDescent="0.3">
      <c r="F180"/>
      <c r="G180"/>
      <c r="H180"/>
      <c r="I180"/>
      <c r="J180"/>
      <c r="K180"/>
    </row>
    <row r="181" spans="6:11" ht="15.6" x14ac:dyDescent="0.3">
      <c r="F181"/>
      <c r="G181"/>
      <c r="H181"/>
      <c r="I181"/>
      <c r="J181"/>
      <c r="K181"/>
    </row>
    <row r="182" spans="6:11" ht="15.6" x14ac:dyDescent="0.3">
      <c r="F182"/>
      <c r="G182"/>
      <c r="H182"/>
      <c r="I182"/>
      <c r="J182"/>
      <c r="K182"/>
    </row>
    <row r="183" spans="6:11" ht="15.6" x14ac:dyDescent="0.3">
      <c r="F183"/>
      <c r="G183"/>
      <c r="H183"/>
      <c r="I183"/>
      <c r="J183"/>
      <c r="K183"/>
    </row>
    <row r="184" spans="6:11" ht="15.6" x14ac:dyDescent="0.3">
      <c r="F184"/>
      <c r="G184"/>
      <c r="H184"/>
      <c r="I184"/>
      <c r="J184"/>
      <c r="K184"/>
    </row>
    <row r="185" spans="6:11" ht="15.6" x14ac:dyDescent="0.3">
      <c r="F185"/>
      <c r="G185"/>
      <c r="H185"/>
      <c r="I185"/>
      <c r="J185"/>
      <c r="K185"/>
    </row>
    <row r="186" spans="6:11" ht="15.6" x14ac:dyDescent="0.3">
      <c r="F186"/>
      <c r="G186"/>
      <c r="H186"/>
      <c r="I186"/>
      <c r="J186"/>
      <c r="K186"/>
    </row>
    <row r="187" spans="6:11" ht="15.6" x14ac:dyDescent="0.3">
      <c r="F187"/>
      <c r="G187"/>
      <c r="H187"/>
      <c r="I187"/>
      <c r="J187"/>
      <c r="K187"/>
    </row>
    <row r="188" spans="6:11" ht="15.6" x14ac:dyDescent="0.3">
      <c r="F188"/>
      <c r="G188"/>
      <c r="H188"/>
      <c r="I188"/>
      <c r="J188"/>
      <c r="K188"/>
    </row>
    <row r="189" spans="6:11" ht="15.6" x14ac:dyDescent="0.3">
      <c r="F189"/>
      <c r="G189"/>
      <c r="H189"/>
      <c r="I189"/>
      <c r="J189"/>
      <c r="K189"/>
    </row>
    <row r="190" spans="6:11" ht="15.6" x14ac:dyDescent="0.3">
      <c r="F190"/>
      <c r="G190"/>
      <c r="H190"/>
      <c r="I190"/>
      <c r="J190"/>
      <c r="K190"/>
    </row>
    <row r="191" spans="6:11" ht="15.6" x14ac:dyDescent="0.3">
      <c r="F191"/>
      <c r="G191"/>
      <c r="H191"/>
      <c r="I191"/>
      <c r="J191"/>
      <c r="K191"/>
    </row>
    <row r="192" spans="6:11" ht="15.6" x14ac:dyDescent="0.3">
      <c r="F192"/>
      <c r="G192"/>
      <c r="H192"/>
      <c r="I192"/>
      <c r="J192"/>
      <c r="K192"/>
    </row>
    <row r="193" spans="6:11" ht="15.6" x14ac:dyDescent="0.3">
      <c r="F193"/>
      <c r="G193"/>
      <c r="H193"/>
      <c r="I193"/>
      <c r="J193"/>
      <c r="K193"/>
    </row>
    <row r="194" spans="6:11" ht="15.6" x14ac:dyDescent="0.3">
      <c r="F194"/>
      <c r="G194"/>
      <c r="H194"/>
      <c r="I194"/>
      <c r="J194"/>
      <c r="K194"/>
    </row>
    <row r="195" spans="6:11" ht="15.6" x14ac:dyDescent="0.3">
      <c r="F195"/>
      <c r="G195"/>
      <c r="H195"/>
      <c r="I195"/>
      <c r="J195"/>
      <c r="K195"/>
    </row>
    <row r="196" spans="6:11" ht="15.6" x14ac:dyDescent="0.3">
      <c r="F196"/>
      <c r="G196"/>
      <c r="H196"/>
      <c r="I196"/>
      <c r="J196"/>
      <c r="K196"/>
    </row>
    <row r="197" spans="6:11" ht="15.6" x14ac:dyDescent="0.3">
      <c r="F197"/>
      <c r="G197"/>
      <c r="H197"/>
      <c r="I197"/>
      <c r="J197"/>
      <c r="K197"/>
    </row>
    <row r="198" spans="6:11" ht="15.6" x14ac:dyDescent="0.3">
      <c r="F198"/>
      <c r="G198"/>
      <c r="H198"/>
      <c r="I198"/>
      <c r="J198"/>
      <c r="K198"/>
    </row>
    <row r="199" spans="6:11" ht="15.6" x14ac:dyDescent="0.3">
      <c r="F199"/>
      <c r="G199"/>
      <c r="H199"/>
      <c r="I199"/>
      <c r="J199"/>
      <c r="K199"/>
    </row>
    <row r="200" spans="6:11" ht="15.6" x14ac:dyDescent="0.3">
      <c r="F200"/>
      <c r="G200"/>
      <c r="H200"/>
      <c r="I200"/>
      <c r="J200"/>
      <c r="K200"/>
    </row>
    <row r="201" spans="6:11" ht="15.6" x14ac:dyDescent="0.3">
      <c r="F201"/>
      <c r="G201"/>
      <c r="H201"/>
      <c r="I201"/>
      <c r="J201"/>
      <c r="K201"/>
    </row>
    <row r="202" spans="6:11" ht="15.6" x14ac:dyDescent="0.3">
      <c r="F202"/>
      <c r="G202"/>
      <c r="H202"/>
      <c r="I202"/>
      <c r="J202"/>
      <c r="K202"/>
    </row>
    <row r="203" spans="6:11" ht="15.6" x14ac:dyDescent="0.3">
      <c r="F203"/>
      <c r="G203"/>
      <c r="H203"/>
      <c r="I203"/>
      <c r="J203"/>
      <c r="K203"/>
    </row>
    <row r="204" spans="6:11" ht="15.6" x14ac:dyDescent="0.3">
      <c r="F204"/>
      <c r="G204"/>
      <c r="H204"/>
      <c r="I204"/>
      <c r="J204"/>
      <c r="K204"/>
    </row>
    <row r="205" spans="6:11" ht="15.6" x14ac:dyDescent="0.3">
      <c r="F205"/>
      <c r="G205"/>
      <c r="H205"/>
      <c r="I205"/>
      <c r="J205"/>
      <c r="K205"/>
    </row>
    <row r="206" spans="6:11" ht="15.6" x14ac:dyDescent="0.3">
      <c r="F206"/>
      <c r="G206"/>
      <c r="H206"/>
      <c r="I206"/>
      <c r="J206"/>
      <c r="K206"/>
    </row>
    <row r="207" spans="6:11" ht="15.6" x14ac:dyDescent="0.3">
      <c r="F207"/>
      <c r="G207"/>
      <c r="H207"/>
      <c r="I207"/>
      <c r="J207"/>
      <c r="K207"/>
    </row>
    <row r="208" spans="6:11" ht="15.6" x14ac:dyDescent="0.3">
      <c r="F208"/>
      <c r="G208"/>
      <c r="H208"/>
      <c r="I208"/>
      <c r="J208"/>
      <c r="K208"/>
    </row>
    <row r="209" spans="6:11" ht="15.6" x14ac:dyDescent="0.3">
      <c r="F209"/>
      <c r="G209"/>
      <c r="H209"/>
      <c r="I209"/>
      <c r="J209"/>
      <c r="K209"/>
    </row>
    <row r="210" spans="6:11" ht="15.6" x14ac:dyDescent="0.3">
      <c r="F210"/>
      <c r="G210"/>
      <c r="H210"/>
      <c r="I210"/>
      <c r="J210"/>
      <c r="K210"/>
    </row>
    <row r="211" spans="6:11" ht="15.6" x14ac:dyDescent="0.3">
      <c r="F211"/>
      <c r="G211"/>
      <c r="H211"/>
      <c r="I211"/>
      <c r="J211"/>
      <c r="K211"/>
    </row>
    <row r="212" spans="6:11" ht="15.6" x14ac:dyDescent="0.3">
      <c r="F212"/>
      <c r="G212"/>
      <c r="H212"/>
      <c r="I212"/>
      <c r="J212"/>
      <c r="K212"/>
    </row>
    <row r="213" spans="6:11" ht="15.6" x14ac:dyDescent="0.3">
      <c r="F213"/>
      <c r="G213"/>
      <c r="H213"/>
      <c r="I213"/>
      <c r="J213"/>
      <c r="K213"/>
    </row>
    <row r="214" spans="6:11" ht="15.6" x14ac:dyDescent="0.3">
      <c r="F214"/>
      <c r="G214"/>
      <c r="H214"/>
      <c r="I214"/>
      <c r="J214"/>
      <c r="K214"/>
    </row>
    <row r="215" spans="6:11" ht="15.6" x14ac:dyDescent="0.3">
      <c r="F215"/>
      <c r="G215"/>
      <c r="H215"/>
      <c r="I215"/>
      <c r="J215"/>
      <c r="K215"/>
    </row>
    <row r="216" spans="6:11" ht="15.6" x14ac:dyDescent="0.3">
      <c r="F216"/>
      <c r="G216"/>
      <c r="H216"/>
      <c r="I216"/>
      <c r="J216"/>
      <c r="K216"/>
    </row>
    <row r="217" spans="6:11" ht="15.6" x14ac:dyDescent="0.3">
      <c r="F217"/>
      <c r="G217"/>
      <c r="H217"/>
      <c r="I217"/>
      <c r="J217"/>
      <c r="K217"/>
    </row>
    <row r="218" spans="6:11" ht="15.6" x14ac:dyDescent="0.3">
      <c r="F218"/>
      <c r="G218"/>
      <c r="H218"/>
      <c r="I218"/>
      <c r="J218"/>
      <c r="K218"/>
    </row>
    <row r="219" spans="6:11" ht="15.6" x14ac:dyDescent="0.3">
      <c r="F219"/>
      <c r="G219"/>
      <c r="H219"/>
      <c r="I219"/>
      <c r="J219"/>
      <c r="K219"/>
    </row>
    <row r="220" spans="6:11" ht="15.6" x14ac:dyDescent="0.3">
      <c r="F220"/>
      <c r="G220"/>
      <c r="H220"/>
      <c r="I220"/>
      <c r="J220"/>
      <c r="K220"/>
    </row>
    <row r="221" spans="6:11" ht="15.6" x14ac:dyDescent="0.3">
      <c r="F221"/>
      <c r="G221"/>
      <c r="H221"/>
      <c r="I221"/>
      <c r="J221"/>
      <c r="K221"/>
    </row>
    <row r="222" spans="6:11" ht="15.6" x14ac:dyDescent="0.3">
      <c r="F222"/>
      <c r="G222"/>
      <c r="H222"/>
      <c r="I222"/>
      <c r="J222"/>
      <c r="K222"/>
    </row>
    <row r="223" spans="6:11" ht="15.6" x14ac:dyDescent="0.3">
      <c r="F223"/>
      <c r="G223"/>
      <c r="H223"/>
      <c r="I223"/>
      <c r="J223"/>
      <c r="K223"/>
    </row>
    <row r="224" spans="6:11" ht="15.6" x14ac:dyDescent="0.3">
      <c r="F224"/>
      <c r="G224"/>
      <c r="H224"/>
      <c r="I224"/>
      <c r="J224"/>
      <c r="K224"/>
    </row>
    <row r="225" spans="6:11" ht="15.6" x14ac:dyDescent="0.3">
      <c r="F225"/>
      <c r="G225"/>
      <c r="H225"/>
      <c r="I225"/>
      <c r="J225"/>
      <c r="K225"/>
    </row>
    <row r="226" spans="6:11" ht="15.6" x14ac:dyDescent="0.3">
      <c r="F226"/>
      <c r="G226"/>
      <c r="H226"/>
      <c r="I226"/>
      <c r="J226"/>
      <c r="K226"/>
    </row>
    <row r="227" spans="6:11" ht="15.6" x14ac:dyDescent="0.3">
      <c r="F227"/>
      <c r="G227"/>
      <c r="H227"/>
      <c r="I227"/>
      <c r="J227"/>
      <c r="K227"/>
    </row>
    <row r="228" spans="6:11" ht="15.6" x14ac:dyDescent="0.3">
      <c r="F228"/>
      <c r="G228"/>
      <c r="H228"/>
      <c r="I228"/>
      <c r="J228"/>
      <c r="K228"/>
    </row>
    <row r="229" spans="6:11" ht="15.6" x14ac:dyDescent="0.3">
      <c r="F229"/>
      <c r="G229"/>
      <c r="H229"/>
      <c r="I229"/>
      <c r="J229"/>
      <c r="K229"/>
    </row>
    <row r="230" spans="6:11" ht="15.6" x14ac:dyDescent="0.3">
      <c r="F230"/>
      <c r="G230"/>
      <c r="H230"/>
      <c r="I230"/>
      <c r="J230"/>
      <c r="K230"/>
    </row>
    <row r="231" spans="6:11" ht="15.6" x14ac:dyDescent="0.3">
      <c r="F231"/>
      <c r="G231"/>
      <c r="H231"/>
      <c r="I231"/>
      <c r="J231"/>
      <c r="K231"/>
    </row>
    <row r="232" spans="6:11" ht="15.6" x14ac:dyDescent="0.3">
      <c r="F232"/>
      <c r="G232"/>
      <c r="H232"/>
      <c r="I232"/>
      <c r="J232"/>
      <c r="K232"/>
    </row>
    <row r="233" spans="6:11" ht="15.6" x14ac:dyDescent="0.3">
      <c r="F233"/>
      <c r="G233"/>
      <c r="H233"/>
      <c r="I233"/>
      <c r="J233"/>
      <c r="K233"/>
    </row>
    <row r="234" spans="6:11" ht="15.6" x14ac:dyDescent="0.3">
      <c r="F234"/>
      <c r="G234"/>
      <c r="H234"/>
      <c r="I234"/>
      <c r="J234"/>
      <c r="K234"/>
    </row>
    <row r="235" spans="6:11" ht="15.6" x14ac:dyDescent="0.3">
      <c r="F235"/>
      <c r="G235"/>
      <c r="H235"/>
      <c r="I235"/>
      <c r="J235"/>
      <c r="K235"/>
    </row>
    <row r="236" spans="6:11" ht="15.6" x14ac:dyDescent="0.3">
      <c r="F236"/>
      <c r="G236"/>
      <c r="H236"/>
      <c r="I236"/>
      <c r="J236"/>
      <c r="K236"/>
    </row>
    <row r="237" spans="6:11" ht="15.6" x14ac:dyDescent="0.3">
      <c r="F237"/>
      <c r="G237"/>
      <c r="H237"/>
      <c r="I237"/>
      <c r="J237"/>
      <c r="K237"/>
    </row>
    <row r="238" spans="6:11" ht="15.6" x14ac:dyDescent="0.3">
      <c r="F238"/>
      <c r="G238"/>
      <c r="H238"/>
      <c r="I238"/>
      <c r="J238"/>
      <c r="K238"/>
    </row>
    <row r="239" spans="6:11" ht="15.6" x14ac:dyDescent="0.3">
      <c r="F239"/>
      <c r="G239"/>
      <c r="H239"/>
      <c r="I239"/>
      <c r="J239"/>
      <c r="K239"/>
    </row>
    <row r="240" spans="6:11" ht="15.6" x14ac:dyDescent="0.3">
      <c r="F240"/>
      <c r="G240"/>
      <c r="H240"/>
      <c r="I240"/>
      <c r="J240"/>
      <c r="K240"/>
    </row>
    <row r="241" spans="6:11" ht="15.6" x14ac:dyDescent="0.3">
      <c r="F241"/>
      <c r="G241"/>
      <c r="H241"/>
      <c r="I241"/>
      <c r="J241"/>
      <c r="K241"/>
    </row>
    <row r="242" spans="6:11" ht="15.6" x14ac:dyDescent="0.3">
      <c r="F242"/>
      <c r="G242"/>
      <c r="H242"/>
      <c r="I242"/>
      <c r="J242"/>
      <c r="K242"/>
    </row>
    <row r="243" spans="6:11" ht="15.6" x14ac:dyDescent="0.3">
      <c r="F243"/>
      <c r="G243"/>
      <c r="H243"/>
      <c r="I243"/>
      <c r="J243"/>
      <c r="K243"/>
    </row>
    <row r="244" spans="6:11" ht="15.6" x14ac:dyDescent="0.3">
      <c r="F244"/>
      <c r="G244"/>
      <c r="H244"/>
      <c r="I244"/>
      <c r="J244"/>
      <c r="K244"/>
    </row>
    <row r="245" spans="6:11" ht="15.6" x14ac:dyDescent="0.3">
      <c r="F245"/>
      <c r="G245"/>
      <c r="H245"/>
      <c r="I245"/>
      <c r="J245"/>
      <c r="K245"/>
    </row>
    <row r="246" spans="6:11" ht="15.6" x14ac:dyDescent="0.3">
      <c r="F246"/>
      <c r="G246"/>
      <c r="H246"/>
      <c r="I246"/>
      <c r="J246"/>
      <c r="K246"/>
    </row>
    <row r="247" spans="6:11" ht="15.6" x14ac:dyDescent="0.3">
      <c r="F247"/>
      <c r="G247"/>
      <c r="H247"/>
      <c r="I247"/>
      <c r="J247"/>
      <c r="K247"/>
    </row>
    <row r="248" spans="6:11" ht="15.6" x14ac:dyDescent="0.3">
      <c r="F248"/>
      <c r="G248"/>
      <c r="H248"/>
      <c r="I248"/>
      <c r="J248"/>
      <c r="K248"/>
    </row>
    <row r="249" spans="6:11" ht="15.6" x14ac:dyDescent="0.3">
      <c r="F249"/>
      <c r="G249"/>
      <c r="H249"/>
      <c r="I249"/>
      <c r="J249"/>
      <c r="K249"/>
    </row>
    <row r="250" spans="6:11" ht="15.6" x14ac:dyDescent="0.3">
      <c r="F250"/>
      <c r="G250"/>
      <c r="H250"/>
      <c r="I250"/>
      <c r="J250"/>
      <c r="K250"/>
    </row>
    <row r="251" spans="6:11" ht="15.6" x14ac:dyDescent="0.3">
      <c r="F251"/>
      <c r="G251"/>
      <c r="H251"/>
      <c r="I251"/>
      <c r="J251"/>
      <c r="K251"/>
    </row>
    <row r="252" spans="6:11" ht="15.6" x14ac:dyDescent="0.3">
      <c r="F252"/>
      <c r="G252"/>
      <c r="H252"/>
      <c r="I252"/>
      <c r="J252"/>
      <c r="K252"/>
    </row>
    <row r="253" spans="6:11" ht="15.6" x14ac:dyDescent="0.3">
      <c r="F253"/>
      <c r="G253"/>
      <c r="H253"/>
      <c r="I253"/>
      <c r="J253"/>
      <c r="K253"/>
    </row>
    <row r="254" spans="6:11" ht="15.6" x14ac:dyDescent="0.3">
      <c r="F254"/>
      <c r="G254"/>
      <c r="H254"/>
      <c r="I254"/>
      <c r="J254"/>
      <c r="K254"/>
    </row>
    <row r="255" spans="6:11" ht="15.6" x14ac:dyDescent="0.3">
      <c r="F255"/>
      <c r="G255"/>
      <c r="H255"/>
      <c r="I255"/>
      <c r="J255"/>
      <c r="K255"/>
    </row>
    <row r="256" spans="6:11" ht="15.6" x14ac:dyDescent="0.3">
      <c r="F256"/>
      <c r="G256"/>
      <c r="H256"/>
      <c r="I256"/>
      <c r="J256"/>
      <c r="K256"/>
    </row>
    <row r="257" spans="6:11" ht="15.6" x14ac:dyDescent="0.3">
      <c r="F257"/>
      <c r="G257"/>
      <c r="H257"/>
      <c r="I257"/>
      <c r="J257"/>
      <c r="K257"/>
    </row>
    <row r="258" spans="6:11" ht="15.6" x14ac:dyDescent="0.3">
      <c r="F258"/>
      <c r="G258"/>
      <c r="H258"/>
      <c r="I258"/>
      <c r="J258"/>
      <c r="K258"/>
    </row>
    <row r="259" spans="6:11" ht="15.6" x14ac:dyDescent="0.3">
      <c r="F259"/>
      <c r="G259"/>
      <c r="H259"/>
      <c r="I259"/>
      <c r="J259"/>
      <c r="K259"/>
    </row>
    <row r="260" spans="6:11" ht="15.6" x14ac:dyDescent="0.3">
      <c r="F260"/>
      <c r="G260"/>
      <c r="H260"/>
      <c r="I260"/>
      <c r="J260"/>
      <c r="K260"/>
    </row>
    <row r="261" spans="6:11" ht="15.6" x14ac:dyDescent="0.3">
      <c r="F261"/>
      <c r="G261"/>
      <c r="H261"/>
      <c r="I261"/>
      <c r="J261"/>
      <c r="K261"/>
    </row>
    <row r="262" spans="6:11" ht="15.6" x14ac:dyDescent="0.3">
      <c r="F262"/>
      <c r="G262"/>
      <c r="H262"/>
      <c r="I262"/>
      <c r="J262"/>
      <c r="K262"/>
    </row>
    <row r="263" spans="6:11" ht="15.6" x14ac:dyDescent="0.3">
      <c r="F263"/>
      <c r="G263"/>
      <c r="H263"/>
      <c r="I263"/>
      <c r="J263"/>
      <c r="K263"/>
    </row>
    <row r="264" spans="6:11" ht="15.6" x14ac:dyDescent="0.3">
      <c r="F264"/>
      <c r="G264"/>
      <c r="H264"/>
      <c r="I264"/>
      <c r="J264"/>
      <c r="K264"/>
    </row>
    <row r="265" spans="6:11" ht="15.6" x14ac:dyDescent="0.3">
      <c r="F265"/>
      <c r="G265"/>
      <c r="H265"/>
      <c r="I265"/>
      <c r="J265"/>
      <c r="K265"/>
    </row>
    <row r="266" spans="6:11" ht="15.6" x14ac:dyDescent="0.3">
      <c r="F266"/>
      <c r="G266"/>
      <c r="H266"/>
      <c r="I266"/>
      <c r="J266"/>
      <c r="K266"/>
    </row>
    <row r="267" spans="6:11" ht="15.6" x14ac:dyDescent="0.3">
      <c r="F267"/>
      <c r="G267"/>
      <c r="H267"/>
      <c r="I267"/>
      <c r="J267"/>
      <c r="K267"/>
    </row>
    <row r="268" spans="6:11" ht="15.6" x14ac:dyDescent="0.3">
      <c r="F268"/>
      <c r="G268"/>
      <c r="H268"/>
      <c r="I268"/>
      <c r="J268"/>
      <c r="K268"/>
    </row>
    <row r="269" spans="6:11" ht="15.6" x14ac:dyDescent="0.3">
      <c r="F269"/>
      <c r="G269"/>
      <c r="H269"/>
      <c r="I269"/>
      <c r="J269"/>
      <c r="K269"/>
    </row>
    <row r="270" spans="6:11" ht="15.6" x14ac:dyDescent="0.3">
      <c r="F270"/>
      <c r="G270"/>
      <c r="H270"/>
      <c r="I270"/>
      <c r="J270"/>
      <c r="K270"/>
    </row>
    <row r="271" spans="6:11" ht="15.6" x14ac:dyDescent="0.3">
      <c r="F271"/>
      <c r="G271"/>
      <c r="H271"/>
      <c r="I271"/>
      <c r="J271"/>
      <c r="K271"/>
    </row>
    <row r="272" spans="6:11" ht="15.6" x14ac:dyDescent="0.3">
      <c r="F272"/>
      <c r="G272"/>
      <c r="H272"/>
      <c r="I272"/>
      <c r="J272"/>
      <c r="K272"/>
    </row>
    <row r="273" spans="6:11" ht="15.6" x14ac:dyDescent="0.3">
      <c r="F273"/>
      <c r="G273"/>
      <c r="H273"/>
      <c r="I273"/>
      <c r="J273"/>
      <c r="K273"/>
    </row>
    <row r="274" spans="6:11" ht="15.6" x14ac:dyDescent="0.3">
      <c r="F274"/>
      <c r="G274"/>
      <c r="H274"/>
      <c r="I274"/>
      <c r="J274"/>
      <c r="K274"/>
    </row>
    <row r="275" spans="6:11" ht="15.6" x14ac:dyDescent="0.3">
      <c r="F275"/>
      <c r="G275"/>
      <c r="H275"/>
      <c r="I275"/>
      <c r="J275"/>
      <c r="K275"/>
    </row>
    <row r="276" spans="6:11" ht="15.6" x14ac:dyDescent="0.3">
      <c r="F276"/>
      <c r="G276"/>
      <c r="H276"/>
      <c r="I276"/>
      <c r="J276"/>
      <c r="K276"/>
    </row>
    <row r="277" spans="6:11" ht="15.6" x14ac:dyDescent="0.3">
      <c r="F277"/>
      <c r="G277"/>
      <c r="H277"/>
      <c r="I277"/>
      <c r="J277"/>
      <c r="K277"/>
    </row>
    <row r="278" spans="6:11" ht="15.6" x14ac:dyDescent="0.3">
      <c r="F278"/>
      <c r="G278"/>
      <c r="H278"/>
      <c r="I278"/>
      <c r="J278"/>
      <c r="K278"/>
    </row>
    <row r="279" spans="6:11" ht="15.6" x14ac:dyDescent="0.3">
      <c r="F279"/>
      <c r="G279"/>
      <c r="H279"/>
      <c r="I279"/>
      <c r="J279"/>
      <c r="K279"/>
    </row>
    <row r="280" spans="6:11" ht="15.6" x14ac:dyDescent="0.3">
      <c r="F280"/>
      <c r="G280"/>
      <c r="H280"/>
      <c r="I280"/>
      <c r="J280"/>
      <c r="K280"/>
    </row>
    <row r="281" spans="6:11" ht="15.6" x14ac:dyDescent="0.3">
      <c r="F281"/>
      <c r="G281"/>
      <c r="H281"/>
      <c r="I281"/>
      <c r="J281"/>
      <c r="K281"/>
    </row>
    <row r="282" spans="6:11" ht="15.6" x14ac:dyDescent="0.3">
      <c r="F282"/>
      <c r="G282"/>
      <c r="H282"/>
      <c r="I282"/>
      <c r="J282"/>
      <c r="K282"/>
    </row>
    <row r="283" spans="6:11" ht="15.6" x14ac:dyDescent="0.3">
      <c r="F283"/>
      <c r="G283"/>
      <c r="H283"/>
      <c r="I283"/>
      <c r="J283"/>
      <c r="K283"/>
    </row>
    <row r="284" spans="6:11" ht="15.6" x14ac:dyDescent="0.3">
      <c r="F284"/>
      <c r="G284"/>
      <c r="H284"/>
      <c r="I284"/>
      <c r="J284"/>
      <c r="K284"/>
    </row>
    <row r="285" spans="6:11" ht="15.6" x14ac:dyDescent="0.3">
      <c r="F285"/>
      <c r="G285"/>
      <c r="H285"/>
      <c r="I285"/>
      <c r="J285"/>
      <c r="K285"/>
    </row>
    <row r="286" spans="6:11" ht="15.6" x14ac:dyDescent="0.3">
      <c r="F286"/>
      <c r="G286"/>
      <c r="H286"/>
      <c r="I286"/>
      <c r="J286"/>
      <c r="K286"/>
    </row>
    <row r="287" spans="6:11" ht="15.6" x14ac:dyDescent="0.3">
      <c r="F287"/>
      <c r="G287"/>
      <c r="H287"/>
      <c r="I287"/>
      <c r="J287"/>
      <c r="K287"/>
    </row>
    <row r="288" spans="6:11" ht="15.6" x14ac:dyDescent="0.3">
      <c r="F288"/>
      <c r="G288"/>
      <c r="H288"/>
      <c r="I288"/>
      <c r="J288"/>
      <c r="K288"/>
    </row>
    <row r="289" spans="6:11" ht="15.6" x14ac:dyDescent="0.3">
      <c r="F289"/>
      <c r="G289"/>
      <c r="H289"/>
      <c r="I289"/>
      <c r="J289"/>
      <c r="K289"/>
    </row>
    <row r="290" spans="6:11" ht="15.6" x14ac:dyDescent="0.3">
      <c r="F290"/>
      <c r="G290"/>
      <c r="H290"/>
      <c r="I290"/>
      <c r="J290"/>
      <c r="K290"/>
    </row>
    <row r="291" spans="6:11" ht="15.6" x14ac:dyDescent="0.3">
      <c r="F291"/>
      <c r="G291"/>
      <c r="H291"/>
      <c r="I291"/>
      <c r="J291"/>
      <c r="K291"/>
    </row>
    <row r="292" spans="6:11" ht="15.6" x14ac:dyDescent="0.3">
      <c r="F292"/>
      <c r="G292"/>
      <c r="H292"/>
      <c r="I292"/>
      <c r="J292"/>
      <c r="K292"/>
    </row>
    <row r="293" spans="6:11" ht="15.6" x14ac:dyDescent="0.3">
      <c r="F293"/>
      <c r="G293"/>
      <c r="H293"/>
      <c r="I293"/>
      <c r="J293"/>
      <c r="K293"/>
    </row>
    <row r="294" spans="6:11" ht="15.6" x14ac:dyDescent="0.3">
      <c r="F294"/>
      <c r="G294"/>
      <c r="H294"/>
      <c r="I294"/>
      <c r="J294"/>
      <c r="K294"/>
    </row>
    <row r="295" spans="6:11" ht="15.6" x14ac:dyDescent="0.3">
      <c r="F295"/>
      <c r="G295"/>
      <c r="H295"/>
      <c r="I295"/>
      <c r="J295"/>
      <c r="K295"/>
    </row>
    <row r="296" spans="6:11" ht="15.6" x14ac:dyDescent="0.3">
      <c r="F296"/>
      <c r="G296"/>
      <c r="H296"/>
      <c r="I296"/>
      <c r="J296"/>
      <c r="K296"/>
    </row>
    <row r="297" spans="6:11" ht="15.6" x14ac:dyDescent="0.3">
      <c r="F297"/>
      <c r="G297"/>
      <c r="H297"/>
      <c r="I297"/>
      <c r="J297"/>
      <c r="K297"/>
    </row>
    <row r="298" spans="6:11" ht="15.6" x14ac:dyDescent="0.3">
      <c r="F298"/>
      <c r="G298"/>
      <c r="H298"/>
      <c r="I298"/>
      <c r="J298"/>
      <c r="K298"/>
    </row>
    <row r="299" spans="6:11" ht="15.6" x14ac:dyDescent="0.3">
      <c r="F299"/>
      <c r="G299"/>
      <c r="H299"/>
      <c r="I299"/>
      <c r="J299"/>
      <c r="K299"/>
    </row>
    <row r="300" spans="6:11" ht="15.6" x14ac:dyDescent="0.3">
      <c r="F300"/>
      <c r="G300"/>
      <c r="H300"/>
      <c r="I300"/>
      <c r="J300"/>
      <c r="K300"/>
    </row>
    <row r="301" spans="6:11" ht="15.6" x14ac:dyDescent="0.3">
      <c r="F301"/>
      <c r="G301"/>
      <c r="H301"/>
      <c r="I301"/>
      <c r="J301"/>
      <c r="K301"/>
    </row>
    <row r="302" spans="6:11" ht="15.6" x14ac:dyDescent="0.3">
      <c r="F302"/>
      <c r="G302"/>
      <c r="H302"/>
      <c r="I302"/>
      <c r="J302"/>
      <c r="K302"/>
    </row>
    <row r="303" spans="6:11" ht="15.6" x14ac:dyDescent="0.3">
      <c r="F303"/>
      <c r="G303"/>
      <c r="H303"/>
      <c r="I303"/>
      <c r="J303"/>
      <c r="K303"/>
    </row>
    <row r="304" spans="6:11" ht="15.6" x14ac:dyDescent="0.3">
      <c r="F304"/>
      <c r="G304"/>
      <c r="H304"/>
      <c r="I304"/>
      <c r="J304"/>
      <c r="K304"/>
    </row>
    <row r="305" spans="6:11" ht="15.6" x14ac:dyDescent="0.3">
      <c r="F305"/>
      <c r="G305"/>
      <c r="H305"/>
      <c r="I305"/>
      <c r="J305"/>
      <c r="K305"/>
    </row>
    <row r="306" spans="6:11" ht="15.6" x14ac:dyDescent="0.3">
      <c r="F306"/>
      <c r="G306"/>
      <c r="H306"/>
      <c r="I306"/>
      <c r="J306"/>
      <c r="K306"/>
    </row>
    <row r="307" spans="6:11" ht="15.6" x14ac:dyDescent="0.3">
      <c r="F307"/>
      <c r="G307"/>
      <c r="H307"/>
      <c r="I307"/>
      <c r="J307"/>
      <c r="K307"/>
    </row>
    <row r="308" spans="6:11" ht="15.6" x14ac:dyDescent="0.3">
      <c r="F308"/>
      <c r="G308"/>
      <c r="H308"/>
      <c r="I308"/>
      <c r="J308"/>
      <c r="K308"/>
    </row>
    <row r="309" spans="6:11" ht="15.6" x14ac:dyDescent="0.3">
      <c r="F309"/>
      <c r="G309"/>
      <c r="H309"/>
      <c r="I309"/>
      <c r="J309"/>
      <c r="K309"/>
    </row>
    <row r="310" spans="6:11" ht="15.6" x14ac:dyDescent="0.3">
      <c r="F310"/>
      <c r="G310"/>
      <c r="H310"/>
      <c r="I310"/>
      <c r="J310"/>
      <c r="K310"/>
    </row>
    <row r="311" spans="6:11" ht="15.6" x14ac:dyDescent="0.3">
      <c r="F311"/>
      <c r="G311"/>
      <c r="H311"/>
      <c r="I311"/>
      <c r="J311"/>
      <c r="K311"/>
    </row>
    <row r="312" spans="6:11" ht="15.6" x14ac:dyDescent="0.3">
      <c r="F312"/>
      <c r="G312"/>
      <c r="H312"/>
      <c r="I312"/>
      <c r="J312"/>
      <c r="K312"/>
    </row>
    <row r="313" spans="6:11" ht="15.6" x14ac:dyDescent="0.3">
      <c r="F313"/>
      <c r="G313"/>
      <c r="H313"/>
      <c r="I313"/>
      <c r="J313"/>
      <c r="K313"/>
    </row>
    <row r="314" spans="6:11" ht="15.6" x14ac:dyDescent="0.3">
      <c r="F314"/>
      <c r="G314"/>
      <c r="H314"/>
      <c r="I314"/>
      <c r="J314"/>
      <c r="K314"/>
    </row>
    <row r="315" spans="6:11" ht="15.6" x14ac:dyDescent="0.3">
      <c r="F315"/>
      <c r="G315"/>
      <c r="H315"/>
      <c r="I315"/>
      <c r="J315"/>
      <c r="K315"/>
    </row>
    <row r="316" spans="6:11" ht="15.6" x14ac:dyDescent="0.3">
      <c r="F316"/>
      <c r="G316"/>
      <c r="H316"/>
      <c r="I316"/>
      <c r="J316"/>
      <c r="K316"/>
    </row>
    <row r="317" spans="6:11" ht="15.6" x14ac:dyDescent="0.3">
      <c r="F317"/>
      <c r="G317"/>
      <c r="H317"/>
      <c r="I317"/>
      <c r="J317"/>
      <c r="K317"/>
    </row>
    <row r="318" spans="6:11" ht="15.6" x14ac:dyDescent="0.3">
      <c r="F318"/>
      <c r="G318"/>
      <c r="H318"/>
      <c r="I318"/>
      <c r="J318"/>
      <c r="K318"/>
    </row>
    <row r="319" spans="6:11" ht="15.6" x14ac:dyDescent="0.3">
      <c r="F319"/>
      <c r="G319"/>
      <c r="H319"/>
      <c r="I319"/>
      <c r="J319"/>
      <c r="K319"/>
    </row>
    <row r="320" spans="6:11" ht="15.6" x14ac:dyDescent="0.3">
      <c r="F320"/>
      <c r="G320"/>
      <c r="H320"/>
      <c r="I320"/>
      <c r="J320"/>
      <c r="K320"/>
    </row>
    <row r="321" spans="6:11" ht="15.6" x14ac:dyDescent="0.3">
      <c r="F321"/>
      <c r="G321"/>
      <c r="H321"/>
      <c r="I321"/>
      <c r="J321"/>
      <c r="K321"/>
    </row>
    <row r="322" spans="6:11" ht="15.6" x14ac:dyDescent="0.3">
      <c r="F322"/>
      <c r="G322"/>
      <c r="H322"/>
      <c r="I322"/>
      <c r="J322"/>
      <c r="K322"/>
    </row>
    <row r="323" spans="6:11" ht="15.6" x14ac:dyDescent="0.3">
      <c r="F323"/>
      <c r="G323"/>
      <c r="H323"/>
      <c r="I323"/>
      <c r="J323"/>
      <c r="K323"/>
    </row>
    <row r="324" spans="6:11" ht="15.6" x14ac:dyDescent="0.3">
      <c r="F324"/>
      <c r="G324"/>
      <c r="H324"/>
      <c r="I324"/>
      <c r="J324"/>
      <c r="K324"/>
    </row>
    <row r="325" spans="6:11" ht="15.6" x14ac:dyDescent="0.3">
      <c r="F325"/>
      <c r="G325"/>
      <c r="H325"/>
      <c r="I325"/>
      <c r="J325"/>
      <c r="K325"/>
    </row>
    <row r="326" spans="6:11" ht="15.6" x14ac:dyDescent="0.3">
      <c r="F326"/>
      <c r="G326"/>
      <c r="H326"/>
      <c r="I326"/>
      <c r="J326"/>
      <c r="K326"/>
    </row>
    <row r="327" spans="6:11" ht="15.6" x14ac:dyDescent="0.3">
      <c r="F327"/>
      <c r="G327"/>
      <c r="H327"/>
      <c r="I327"/>
      <c r="J327"/>
      <c r="K327"/>
    </row>
    <row r="328" spans="6:11" ht="15.6" x14ac:dyDescent="0.3">
      <c r="F328"/>
      <c r="G328"/>
      <c r="H328"/>
      <c r="I328"/>
      <c r="J328"/>
      <c r="K328"/>
    </row>
    <row r="329" spans="6:11" ht="15.6" x14ac:dyDescent="0.3">
      <c r="F329"/>
      <c r="G329"/>
      <c r="H329"/>
      <c r="I329"/>
      <c r="J329"/>
      <c r="K329"/>
    </row>
    <row r="330" spans="6:11" ht="15.6" x14ac:dyDescent="0.3">
      <c r="F330"/>
      <c r="G330"/>
      <c r="H330"/>
      <c r="I330"/>
      <c r="J330"/>
      <c r="K330"/>
    </row>
    <row r="331" spans="6:11" ht="15.6" x14ac:dyDescent="0.3">
      <c r="F331"/>
      <c r="G331"/>
      <c r="H331"/>
      <c r="I331"/>
      <c r="J331"/>
      <c r="K331"/>
    </row>
    <row r="332" spans="6:11" ht="15.6" x14ac:dyDescent="0.3">
      <c r="F332"/>
      <c r="G332"/>
      <c r="H332"/>
      <c r="I332"/>
      <c r="J332"/>
      <c r="K332"/>
    </row>
    <row r="333" spans="6:11" ht="15.6" x14ac:dyDescent="0.3">
      <c r="F333"/>
      <c r="G333"/>
      <c r="H333"/>
      <c r="I333"/>
      <c r="J333"/>
      <c r="K333"/>
    </row>
    <row r="334" spans="6:11" ht="15.6" x14ac:dyDescent="0.3">
      <c r="F334"/>
      <c r="G334"/>
      <c r="H334"/>
      <c r="I334"/>
      <c r="J334"/>
      <c r="K334"/>
    </row>
    <row r="335" spans="6:11" ht="15.6" x14ac:dyDescent="0.3">
      <c r="F335"/>
      <c r="G335"/>
      <c r="H335"/>
      <c r="I335"/>
      <c r="J335"/>
      <c r="K335"/>
    </row>
    <row r="336" spans="6:11" ht="15.6" x14ac:dyDescent="0.3">
      <c r="F336"/>
      <c r="G336"/>
      <c r="H336"/>
      <c r="I336"/>
      <c r="J336"/>
      <c r="K336"/>
    </row>
    <row r="337" spans="6:11" ht="15.6" x14ac:dyDescent="0.3">
      <c r="F337"/>
      <c r="G337"/>
      <c r="H337"/>
      <c r="I337"/>
      <c r="J337"/>
      <c r="K337"/>
    </row>
    <row r="338" spans="6:11" ht="15.6" x14ac:dyDescent="0.3">
      <c r="F338"/>
      <c r="G338"/>
      <c r="H338"/>
      <c r="I338"/>
      <c r="J338"/>
      <c r="K338"/>
    </row>
    <row r="339" spans="6:11" ht="15.6" x14ac:dyDescent="0.3">
      <c r="F339"/>
      <c r="G339"/>
      <c r="H339"/>
      <c r="I339"/>
      <c r="J339"/>
      <c r="K339"/>
    </row>
    <row r="340" spans="6:11" ht="15.6" x14ac:dyDescent="0.3">
      <c r="F340"/>
      <c r="G340"/>
      <c r="H340"/>
      <c r="I340"/>
      <c r="J340"/>
      <c r="K340"/>
    </row>
    <row r="341" spans="6:11" ht="15.6" x14ac:dyDescent="0.3">
      <c r="F341"/>
      <c r="G341"/>
      <c r="H341"/>
      <c r="I341"/>
      <c r="J341"/>
      <c r="K341"/>
    </row>
    <row r="342" spans="6:11" ht="15.6" x14ac:dyDescent="0.3">
      <c r="F342"/>
      <c r="G342"/>
      <c r="H342"/>
      <c r="I342"/>
      <c r="J342"/>
      <c r="K342"/>
    </row>
    <row r="343" spans="6:11" ht="15.6" x14ac:dyDescent="0.3">
      <c r="F343"/>
      <c r="G343"/>
      <c r="H343"/>
      <c r="I343"/>
      <c r="J343"/>
      <c r="K343"/>
    </row>
    <row r="344" spans="6:11" ht="15.6" x14ac:dyDescent="0.3">
      <c r="F344"/>
      <c r="G344"/>
      <c r="H344"/>
      <c r="I344"/>
      <c r="J344"/>
      <c r="K344"/>
    </row>
    <row r="345" spans="6:11" ht="15.6" x14ac:dyDescent="0.3">
      <c r="F345"/>
      <c r="G345"/>
      <c r="H345"/>
      <c r="I345"/>
      <c r="J345"/>
      <c r="K345"/>
    </row>
    <row r="346" spans="6:11" ht="15.6" x14ac:dyDescent="0.3">
      <c r="F346"/>
      <c r="G346"/>
      <c r="H346"/>
      <c r="I346"/>
      <c r="J346"/>
      <c r="K346"/>
    </row>
    <row r="347" spans="6:11" ht="15.6" x14ac:dyDescent="0.3">
      <c r="F347"/>
      <c r="G347"/>
      <c r="H347"/>
      <c r="I347"/>
      <c r="J347"/>
      <c r="K347"/>
    </row>
    <row r="348" spans="6:11" ht="15.6" x14ac:dyDescent="0.3">
      <c r="F348"/>
      <c r="G348"/>
      <c r="H348"/>
      <c r="I348"/>
      <c r="J348"/>
      <c r="K348"/>
    </row>
    <row r="349" spans="6:11" ht="15.6" x14ac:dyDescent="0.3">
      <c r="F349"/>
      <c r="G349"/>
      <c r="H349"/>
      <c r="I349"/>
      <c r="J349"/>
      <c r="K349"/>
    </row>
    <row r="350" spans="6:11" ht="15.6" x14ac:dyDescent="0.3">
      <c r="F350"/>
      <c r="G350"/>
      <c r="H350"/>
      <c r="I350"/>
      <c r="J350"/>
      <c r="K350"/>
    </row>
    <row r="351" spans="6:11" ht="15.6" x14ac:dyDescent="0.3">
      <c r="F351"/>
      <c r="G351"/>
      <c r="H351"/>
      <c r="I351"/>
      <c r="J351"/>
      <c r="K351"/>
    </row>
    <row r="352" spans="6:11" ht="15.6" x14ac:dyDescent="0.3">
      <c r="F352"/>
      <c r="G352"/>
      <c r="H352"/>
      <c r="I352"/>
      <c r="J352"/>
      <c r="K352"/>
    </row>
    <row r="353" spans="6:11" ht="15.6" x14ac:dyDescent="0.3">
      <c r="F353"/>
      <c r="G353"/>
      <c r="H353"/>
      <c r="I353"/>
      <c r="J353"/>
      <c r="K353"/>
    </row>
    <row r="354" spans="6:11" ht="15.6" x14ac:dyDescent="0.3">
      <c r="F354"/>
      <c r="G354"/>
      <c r="H354"/>
      <c r="I354"/>
      <c r="J354"/>
      <c r="K354"/>
    </row>
    <row r="355" spans="6:11" ht="15.6" x14ac:dyDescent="0.3">
      <c r="F355"/>
      <c r="G355"/>
      <c r="H355"/>
      <c r="I355"/>
      <c r="J355"/>
      <c r="K355"/>
    </row>
    <row r="356" spans="6:11" ht="15.6" x14ac:dyDescent="0.3">
      <c r="F356"/>
      <c r="G356"/>
      <c r="H356"/>
      <c r="I356"/>
      <c r="J356"/>
      <c r="K356"/>
    </row>
    <row r="357" spans="6:11" ht="15.6" x14ac:dyDescent="0.3">
      <c r="F357"/>
      <c r="G357"/>
      <c r="H357"/>
      <c r="I357"/>
      <c r="J357"/>
      <c r="K357"/>
    </row>
    <row r="358" spans="6:11" ht="15.6" x14ac:dyDescent="0.3">
      <c r="F358"/>
      <c r="G358"/>
      <c r="H358"/>
      <c r="I358"/>
      <c r="J358"/>
      <c r="K358"/>
    </row>
    <row r="359" spans="6:11" ht="15.6" x14ac:dyDescent="0.3">
      <c r="F359"/>
      <c r="G359"/>
      <c r="H359"/>
      <c r="I359"/>
      <c r="J359"/>
      <c r="K359"/>
    </row>
    <row r="360" spans="6:11" ht="15.6" x14ac:dyDescent="0.3">
      <c r="F360"/>
      <c r="G360"/>
      <c r="H360"/>
      <c r="I360"/>
      <c r="J360"/>
      <c r="K360"/>
    </row>
    <row r="361" spans="6:11" ht="15.6" x14ac:dyDescent="0.3">
      <c r="F361"/>
      <c r="G361"/>
      <c r="H361"/>
      <c r="I361"/>
      <c r="J361"/>
      <c r="K361"/>
    </row>
    <row r="362" spans="6:11" ht="15.6" x14ac:dyDescent="0.3">
      <c r="F362"/>
      <c r="G362"/>
      <c r="H362"/>
      <c r="I362"/>
      <c r="J362"/>
      <c r="K362"/>
    </row>
    <row r="363" spans="6:11" ht="15.6" x14ac:dyDescent="0.3">
      <c r="F363"/>
      <c r="G363"/>
      <c r="H363"/>
      <c r="I363"/>
      <c r="J363"/>
      <c r="K363"/>
    </row>
    <row r="364" spans="6:11" ht="15.6" x14ac:dyDescent="0.3">
      <c r="F364"/>
      <c r="G364"/>
      <c r="H364"/>
      <c r="I364"/>
      <c r="J364"/>
      <c r="K364"/>
    </row>
    <row r="365" spans="6:11" ht="15.6" x14ac:dyDescent="0.3">
      <c r="F365"/>
      <c r="G365"/>
      <c r="H365"/>
      <c r="I365"/>
      <c r="J365"/>
      <c r="K365"/>
    </row>
    <row r="366" spans="6:11" ht="15.6" x14ac:dyDescent="0.3">
      <c r="F366"/>
      <c r="G366"/>
      <c r="H366"/>
      <c r="I366"/>
      <c r="J366"/>
      <c r="K366"/>
    </row>
    <row r="367" spans="6:11" ht="15.6" x14ac:dyDescent="0.3">
      <c r="F367"/>
      <c r="G367"/>
      <c r="H367"/>
      <c r="I367"/>
      <c r="J367"/>
      <c r="K367"/>
    </row>
    <row r="368" spans="6:11" ht="15.6" x14ac:dyDescent="0.3">
      <c r="F368"/>
      <c r="G368"/>
      <c r="H368"/>
      <c r="I368"/>
      <c r="J368"/>
      <c r="K368"/>
    </row>
    <row r="369" spans="6:11" ht="15.6" x14ac:dyDescent="0.3">
      <c r="F369"/>
      <c r="G369"/>
      <c r="H369"/>
      <c r="I369"/>
      <c r="J369"/>
      <c r="K369"/>
    </row>
    <row r="370" spans="6:11" ht="15.6" x14ac:dyDescent="0.3">
      <c r="F370"/>
      <c r="G370"/>
      <c r="H370"/>
      <c r="I370"/>
      <c r="J370"/>
      <c r="K370"/>
    </row>
    <row r="371" spans="6:11" ht="15.6" x14ac:dyDescent="0.3">
      <c r="F371"/>
      <c r="G371"/>
      <c r="H371"/>
      <c r="I371"/>
      <c r="J371"/>
      <c r="K371"/>
    </row>
    <row r="372" spans="6:11" ht="15.6" x14ac:dyDescent="0.3">
      <c r="F372"/>
      <c r="G372"/>
      <c r="H372"/>
      <c r="I372"/>
      <c r="J372"/>
      <c r="K372"/>
    </row>
    <row r="373" spans="6:11" ht="15.6" x14ac:dyDescent="0.3">
      <c r="F373"/>
      <c r="G373"/>
      <c r="H373"/>
      <c r="I373"/>
      <c r="J373"/>
      <c r="K373"/>
    </row>
    <row r="374" spans="6:11" ht="15.6" x14ac:dyDescent="0.3">
      <c r="F374"/>
      <c r="G374"/>
      <c r="H374"/>
      <c r="I374"/>
      <c r="J374"/>
      <c r="K374"/>
    </row>
    <row r="375" spans="6:11" ht="15.6" x14ac:dyDescent="0.3">
      <c r="F375"/>
      <c r="G375"/>
      <c r="H375"/>
      <c r="I375"/>
      <c r="J375"/>
      <c r="K375"/>
    </row>
    <row r="376" spans="6:11" ht="15.6" x14ac:dyDescent="0.3">
      <c r="F376"/>
      <c r="G376"/>
      <c r="H376"/>
      <c r="I376"/>
      <c r="J376"/>
      <c r="K376"/>
    </row>
    <row r="377" spans="6:11" ht="15.6" x14ac:dyDescent="0.3">
      <c r="F377"/>
      <c r="G377"/>
      <c r="H377"/>
      <c r="I377"/>
      <c r="J377"/>
      <c r="K377"/>
    </row>
    <row r="378" spans="6:11" ht="15.6" x14ac:dyDescent="0.3">
      <c r="F378"/>
      <c r="G378"/>
      <c r="H378"/>
      <c r="I378"/>
      <c r="J378"/>
      <c r="K378"/>
    </row>
    <row r="379" spans="6:11" ht="15.6" x14ac:dyDescent="0.3">
      <c r="F379"/>
      <c r="G379"/>
      <c r="H379"/>
      <c r="I379"/>
      <c r="J379"/>
      <c r="K379"/>
    </row>
    <row r="380" spans="6:11" ht="15.6" x14ac:dyDescent="0.3">
      <c r="F380"/>
      <c r="G380"/>
      <c r="H380"/>
      <c r="I380"/>
      <c r="J380"/>
      <c r="K380"/>
    </row>
    <row r="381" spans="6:11" ht="15.6" x14ac:dyDescent="0.3">
      <c r="F381"/>
      <c r="G381"/>
      <c r="H381"/>
      <c r="I381"/>
      <c r="J381"/>
      <c r="K381"/>
    </row>
    <row r="382" spans="6:11" ht="15.6" x14ac:dyDescent="0.3">
      <c r="F382"/>
      <c r="G382"/>
      <c r="H382"/>
      <c r="I382"/>
      <c r="J382"/>
      <c r="K382"/>
    </row>
    <row r="383" spans="6:11" ht="15.6" x14ac:dyDescent="0.3">
      <c r="F383"/>
      <c r="G383"/>
      <c r="H383"/>
      <c r="I383"/>
      <c r="J383"/>
      <c r="K383"/>
    </row>
    <row r="384" spans="6:11" ht="15.6" x14ac:dyDescent="0.3">
      <c r="F384"/>
      <c r="G384"/>
      <c r="H384"/>
      <c r="I384"/>
      <c r="J384"/>
      <c r="K384"/>
    </row>
    <row r="385" spans="6:11" ht="15.6" x14ac:dyDescent="0.3">
      <c r="F385"/>
      <c r="G385"/>
      <c r="H385"/>
      <c r="I385"/>
      <c r="J385"/>
      <c r="K385"/>
    </row>
    <row r="386" spans="6:11" ht="15.6" x14ac:dyDescent="0.3">
      <c r="F386"/>
      <c r="G386"/>
      <c r="H386"/>
      <c r="I386"/>
      <c r="J386"/>
      <c r="K386"/>
    </row>
    <row r="387" spans="6:11" ht="15.6" x14ac:dyDescent="0.3">
      <c r="F387"/>
      <c r="G387"/>
      <c r="H387"/>
      <c r="I387"/>
      <c r="J387"/>
      <c r="K387"/>
    </row>
    <row r="388" spans="6:11" ht="15.6" x14ac:dyDescent="0.3">
      <c r="F388"/>
      <c r="G388"/>
      <c r="H388"/>
      <c r="I388"/>
      <c r="J388"/>
      <c r="K388"/>
    </row>
    <row r="389" spans="6:11" ht="15.6" x14ac:dyDescent="0.3">
      <c r="F389"/>
      <c r="G389"/>
      <c r="H389"/>
      <c r="I389"/>
      <c r="J389"/>
      <c r="K389"/>
    </row>
    <row r="390" spans="6:11" ht="15.6" x14ac:dyDescent="0.3">
      <c r="F390"/>
      <c r="G390"/>
      <c r="H390"/>
      <c r="I390"/>
      <c r="J390"/>
      <c r="K390"/>
    </row>
    <row r="391" spans="6:11" ht="15.6" x14ac:dyDescent="0.3">
      <c r="F391"/>
      <c r="G391"/>
      <c r="H391"/>
      <c r="I391"/>
      <c r="J391"/>
      <c r="K391"/>
    </row>
    <row r="392" spans="6:11" ht="15.6" x14ac:dyDescent="0.3">
      <c r="F392"/>
      <c r="G392"/>
      <c r="H392"/>
      <c r="I392"/>
      <c r="J392"/>
      <c r="K392"/>
    </row>
    <row r="393" spans="6:11" ht="15.6" x14ac:dyDescent="0.3">
      <c r="F393"/>
      <c r="G393"/>
      <c r="H393"/>
      <c r="I393"/>
      <c r="J393"/>
      <c r="K393"/>
    </row>
    <row r="394" spans="6:11" ht="15.6" x14ac:dyDescent="0.3">
      <c r="F394"/>
      <c r="G394"/>
      <c r="H394"/>
      <c r="I394"/>
      <c r="J394"/>
      <c r="K394"/>
    </row>
    <row r="395" spans="6:11" ht="15.6" x14ac:dyDescent="0.3">
      <c r="F395"/>
      <c r="G395"/>
      <c r="H395"/>
      <c r="I395"/>
      <c r="J395"/>
      <c r="K395"/>
    </row>
    <row r="396" spans="6:11" ht="15.6" x14ac:dyDescent="0.3">
      <c r="F396"/>
      <c r="G396"/>
      <c r="H396"/>
      <c r="I396"/>
      <c r="J396"/>
      <c r="K396"/>
    </row>
    <row r="397" spans="6:11" ht="15.6" x14ac:dyDescent="0.3">
      <c r="F397"/>
      <c r="G397"/>
      <c r="H397"/>
      <c r="I397"/>
      <c r="J397"/>
      <c r="K397"/>
    </row>
    <row r="398" spans="6:11" ht="15.6" x14ac:dyDescent="0.3">
      <c r="F398"/>
      <c r="G398"/>
      <c r="H398"/>
      <c r="I398"/>
      <c r="J398"/>
      <c r="K398"/>
    </row>
    <row r="399" spans="6:11" ht="15.6" x14ac:dyDescent="0.3">
      <c r="F399"/>
      <c r="G399"/>
      <c r="H399"/>
      <c r="I399"/>
      <c r="J399"/>
      <c r="K399"/>
    </row>
    <row r="400" spans="6:11" ht="15.6" x14ac:dyDescent="0.3">
      <c r="F400"/>
      <c r="G400"/>
      <c r="H400"/>
      <c r="I400"/>
      <c r="J400"/>
      <c r="K400"/>
    </row>
    <row r="401" spans="6:11" ht="15.6" x14ac:dyDescent="0.3">
      <c r="F401"/>
      <c r="G401"/>
      <c r="H401"/>
      <c r="I401"/>
      <c r="J401"/>
      <c r="K401"/>
    </row>
    <row r="402" spans="6:11" ht="15.6" x14ac:dyDescent="0.3">
      <c r="F402"/>
      <c r="G402"/>
      <c r="H402"/>
      <c r="I402"/>
      <c r="J402"/>
      <c r="K402"/>
    </row>
    <row r="403" spans="6:11" ht="15.6" x14ac:dyDescent="0.3">
      <c r="F403"/>
      <c r="G403"/>
      <c r="H403"/>
      <c r="I403"/>
      <c r="J403"/>
      <c r="K403"/>
    </row>
    <row r="404" spans="6:11" ht="15.6" x14ac:dyDescent="0.3">
      <c r="F404"/>
      <c r="G404"/>
      <c r="H404"/>
      <c r="I404"/>
      <c r="J404"/>
      <c r="K404"/>
    </row>
    <row r="405" spans="6:11" ht="15.6" x14ac:dyDescent="0.3">
      <c r="F405"/>
      <c r="G405"/>
      <c r="H405"/>
      <c r="I405"/>
      <c r="J405"/>
      <c r="K405"/>
    </row>
    <row r="406" spans="6:11" ht="15.6" x14ac:dyDescent="0.3">
      <c r="F406"/>
      <c r="G406"/>
      <c r="H406"/>
      <c r="I406"/>
      <c r="J406"/>
      <c r="K406"/>
    </row>
    <row r="407" spans="6:11" ht="15.6" x14ac:dyDescent="0.3">
      <c r="F407"/>
      <c r="G407"/>
      <c r="H407"/>
      <c r="I407"/>
      <c r="J407"/>
      <c r="K407"/>
    </row>
    <row r="408" spans="6:11" ht="15.6" x14ac:dyDescent="0.3">
      <c r="F408"/>
      <c r="G408"/>
      <c r="H408"/>
      <c r="I408"/>
      <c r="J408"/>
      <c r="K408"/>
    </row>
    <row r="409" spans="6:11" ht="15.6" x14ac:dyDescent="0.3">
      <c r="F409"/>
      <c r="G409"/>
      <c r="H409"/>
      <c r="I409"/>
      <c r="J409"/>
      <c r="K409"/>
    </row>
    <row r="410" spans="6:11" ht="15.6" x14ac:dyDescent="0.3">
      <c r="F410"/>
      <c r="G410"/>
      <c r="H410"/>
      <c r="I410"/>
      <c r="J410"/>
      <c r="K410"/>
    </row>
    <row r="411" spans="6:11" ht="15.6" x14ac:dyDescent="0.3">
      <c r="F411"/>
      <c r="G411"/>
      <c r="H411"/>
      <c r="I411"/>
      <c r="J411"/>
      <c r="K411"/>
    </row>
    <row r="412" spans="6:11" ht="15.6" x14ac:dyDescent="0.3">
      <c r="F412"/>
      <c r="G412"/>
      <c r="H412"/>
      <c r="I412"/>
      <c r="J412"/>
      <c r="K412"/>
    </row>
    <row r="413" spans="6:11" ht="15.6" x14ac:dyDescent="0.3">
      <c r="F413"/>
      <c r="G413"/>
      <c r="H413"/>
      <c r="I413"/>
      <c r="J413"/>
      <c r="K413"/>
    </row>
    <row r="414" spans="6:11" ht="15.6" x14ac:dyDescent="0.3">
      <c r="F414"/>
      <c r="G414"/>
      <c r="H414"/>
      <c r="I414"/>
      <c r="J414"/>
      <c r="K414"/>
    </row>
    <row r="415" spans="6:11" ht="15.6" x14ac:dyDescent="0.3">
      <c r="F415"/>
      <c r="G415"/>
      <c r="H415"/>
      <c r="I415"/>
      <c r="J415"/>
      <c r="K415"/>
    </row>
    <row r="416" spans="6:11" ht="15.6" x14ac:dyDescent="0.3">
      <c r="F416"/>
      <c r="G416"/>
      <c r="H416"/>
      <c r="I416"/>
      <c r="J416"/>
      <c r="K416"/>
    </row>
    <row r="417" spans="6:11" ht="15.6" x14ac:dyDescent="0.3">
      <c r="F417"/>
      <c r="G417"/>
      <c r="H417"/>
      <c r="I417"/>
      <c r="J417"/>
      <c r="K417"/>
    </row>
    <row r="418" spans="6:11" ht="15.6" x14ac:dyDescent="0.3">
      <c r="F418"/>
      <c r="G418"/>
      <c r="H418"/>
      <c r="I418"/>
      <c r="J418"/>
      <c r="K418"/>
    </row>
    <row r="419" spans="6:11" ht="15.6" x14ac:dyDescent="0.3">
      <c r="F419"/>
      <c r="G419"/>
      <c r="H419"/>
      <c r="I419"/>
      <c r="J419"/>
      <c r="K419"/>
    </row>
    <row r="420" spans="6:11" ht="15.6" x14ac:dyDescent="0.3">
      <c r="F420"/>
      <c r="G420"/>
      <c r="H420"/>
      <c r="I420"/>
      <c r="J420"/>
      <c r="K420"/>
    </row>
    <row r="421" spans="6:11" ht="15.6" x14ac:dyDescent="0.3">
      <c r="F421"/>
      <c r="G421"/>
      <c r="H421"/>
      <c r="I421"/>
      <c r="J421"/>
      <c r="K421"/>
    </row>
    <row r="422" spans="6:11" ht="15.6" x14ac:dyDescent="0.3">
      <c r="F422"/>
      <c r="G422"/>
      <c r="H422"/>
      <c r="I422"/>
      <c r="J422"/>
      <c r="K422"/>
    </row>
    <row r="423" spans="6:11" ht="15.6" x14ac:dyDescent="0.3">
      <c r="F423"/>
      <c r="G423"/>
      <c r="H423"/>
      <c r="I423"/>
      <c r="J423"/>
      <c r="K423"/>
    </row>
    <row r="424" spans="6:11" ht="15.6" x14ac:dyDescent="0.3">
      <c r="F424"/>
      <c r="G424"/>
      <c r="H424"/>
      <c r="I424"/>
      <c r="J424"/>
      <c r="K424"/>
    </row>
    <row r="425" spans="6:11" ht="15.6" x14ac:dyDescent="0.3">
      <c r="F425"/>
      <c r="G425"/>
      <c r="H425"/>
      <c r="I425"/>
      <c r="J425"/>
      <c r="K425"/>
    </row>
    <row r="426" spans="6:11" ht="15.6" x14ac:dyDescent="0.3">
      <c r="F426"/>
      <c r="G426"/>
      <c r="H426"/>
      <c r="I426"/>
      <c r="J426"/>
      <c r="K426"/>
    </row>
    <row r="427" spans="6:11" ht="15.6" x14ac:dyDescent="0.3">
      <c r="F427"/>
      <c r="G427"/>
      <c r="H427"/>
      <c r="I427"/>
      <c r="J427"/>
      <c r="K427"/>
    </row>
    <row r="428" spans="6:11" ht="15.6" x14ac:dyDescent="0.3">
      <c r="F428"/>
      <c r="G428"/>
      <c r="H428"/>
      <c r="I428"/>
      <c r="J428"/>
      <c r="K428"/>
    </row>
    <row r="429" spans="6:11" ht="15.6" x14ac:dyDescent="0.3">
      <c r="F429"/>
      <c r="G429"/>
      <c r="H429"/>
      <c r="I429"/>
      <c r="J429"/>
      <c r="K429"/>
    </row>
    <row r="430" spans="6:11" ht="15.6" x14ac:dyDescent="0.3">
      <c r="F430"/>
      <c r="G430"/>
      <c r="H430"/>
      <c r="I430"/>
      <c r="J430"/>
      <c r="K430"/>
    </row>
    <row r="431" spans="6:11" ht="15.6" x14ac:dyDescent="0.3">
      <c r="F431"/>
      <c r="G431"/>
      <c r="H431"/>
      <c r="I431"/>
      <c r="J431"/>
      <c r="K431"/>
    </row>
    <row r="432" spans="6:11" ht="15.6" x14ac:dyDescent="0.3">
      <c r="F432"/>
      <c r="G432"/>
      <c r="H432"/>
      <c r="I432"/>
      <c r="J432"/>
      <c r="K432"/>
    </row>
    <row r="433" spans="6:11" ht="15.6" x14ac:dyDescent="0.3">
      <c r="F433"/>
      <c r="G433"/>
      <c r="H433"/>
      <c r="I433"/>
      <c r="J433"/>
      <c r="K433"/>
    </row>
    <row r="434" spans="6:11" ht="15.6" x14ac:dyDescent="0.3">
      <c r="F434"/>
      <c r="G434"/>
      <c r="H434"/>
      <c r="I434"/>
      <c r="J434"/>
      <c r="K434"/>
    </row>
    <row r="435" spans="6:11" ht="15.6" x14ac:dyDescent="0.3">
      <c r="F435"/>
      <c r="G435"/>
      <c r="H435"/>
      <c r="I435"/>
      <c r="J435"/>
      <c r="K435"/>
    </row>
    <row r="436" spans="6:11" ht="15.6" x14ac:dyDescent="0.3">
      <c r="F436"/>
      <c r="G436"/>
      <c r="H436"/>
      <c r="I436"/>
      <c r="J436"/>
      <c r="K436"/>
    </row>
    <row r="437" spans="6:11" ht="15.6" x14ac:dyDescent="0.3">
      <c r="F437"/>
      <c r="G437"/>
      <c r="H437"/>
      <c r="I437"/>
      <c r="J437"/>
      <c r="K437"/>
    </row>
    <row r="438" spans="6:11" ht="15.6" x14ac:dyDescent="0.3">
      <c r="F438"/>
      <c r="G438"/>
      <c r="H438"/>
      <c r="I438"/>
      <c r="J438"/>
      <c r="K438"/>
    </row>
    <row r="439" spans="6:11" ht="15.6" x14ac:dyDescent="0.3">
      <c r="F439"/>
      <c r="G439"/>
      <c r="H439"/>
      <c r="I439"/>
      <c r="J439"/>
      <c r="K439"/>
    </row>
    <row r="440" spans="6:11" ht="15.6" x14ac:dyDescent="0.3">
      <c r="F440"/>
      <c r="G440"/>
      <c r="H440"/>
      <c r="I440"/>
      <c r="J440"/>
      <c r="K440"/>
    </row>
    <row r="441" spans="6:11" ht="15.6" x14ac:dyDescent="0.3">
      <c r="F441"/>
      <c r="G441"/>
      <c r="H441"/>
      <c r="I441"/>
      <c r="J441"/>
      <c r="K441"/>
    </row>
    <row r="442" spans="6:11" ht="15.6" x14ac:dyDescent="0.3">
      <c r="F442"/>
      <c r="G442"/>
      <c r="H442"/>
      <c r="I442"/>
      <c r="J442"/>
      <c r="K442"/>
    </row>
    <row r="443" spans="6:11" ht="15.6" x14ac:dyDescent="0.3">
      <c r="F443"/>
      <c r="G443"/>
      <c r="H443"/>
      <c r="I443"/>
      <c r="J443"/>
      <c r="K443"/>
    </row>
    <row r="444" spans="6:11" ht="15.6" x14ac:dyDescent="0.3">
      <c r="F444"/>
      <c r="G444"/>
      <c r="H444"/>
      <c r="I444"/>
      <c r="J444"/>
      <c r="K444"/>
    </row>
    <row r="445" spans="6:11" ht="15.6" x14ac:dyDescent="0.3">
      <c r="F445"/>
      <c r="G445"/>
      <c r="H445"/>
      <c r="I445"/>
      <c r="J445"/>
      <c r="K445"/>
    </row>
    <row r="446" spans="6:11" ht="15.6" x14ac:dyDescent="0.3">
      <c r="F446"/>
      <c r="G446"/>
      <c r="H446"/>
      <c r="I446"/>
      <c r="J446"/>
      <c r="K446"/>
    </row>
    <row r="447" spans="6:11" ht="15.6" x14ac:dyDescent="0.3">
      <c r="F447"/>
      <c r="G447"/>
      <c r="H447"/>
      <c r="I447"/>
      <c r="J447"/>
      <c r="K447"/>
    </row>
    <row r="448" spans="6:11" ht="15.6" x14ac:dyDescent="0.3">
      <c r="F448"/>
      <c r="G448"/>
      <c r="H448"/>
      <c r="I448"/>
      <c r="J448"/>
      <c r="K448"/>
    </row>
    <row r="449" spans="6:11" ht="15.6" x14ac:dyDescent="0.3">
      <c r="F449"/>
      <c r="G449"/>
      <c r="H449"/>
      <c r="I449"/>
      <c r="J449"/>
      <c r="K449"/>
    </row>
    <row r="450" spans="6:11" ht="15.6" x14ac:dyDescent="0.3">
      <c r="F450"/>
      <c r="G450"/>
      <c r="H450"/>
      <c r="I450"/>
      <c r="J450"/>
      <c r="K450"/>
    </row>
    <row r="451" spans="6:11" ht="15.6" x14ac:dyDescent="0.3">
      <c r="F451"/>
      <c r="G451"/>
      <c r="H451"/>
      <c r="I451"/>
      <c r="J451"/>
      <c r="K451"/>
    </row>
    <row r="452" spans="6:11" ht="15.6" x14ac:dyDescent="0.3">
      <c r="F452"/>
      <c r="G452"/>
      <c r="H452"/>
      <c r="I452"/>
      <c r="J452"/>
      <c r="K452"/>
    </row>
    <row r="453" spans="6:11" ht="15.6" x14ac:dyDescent="0.3">
      <c r="F453"/>
      <c r="G453"/>
      <c r="H453"/>
      <c r="I453"/>
      <c r="J453"/>
      <c r="K453"/>
    </row>
    <row r="454" spans="6:11" ht="15.6" x14ac:dyDescent="0.3">
      <c r="F454"/>
      <c r="G454"/>
      <c r="H454"/>
      <c r="I454"/>
      <c r="J454"/>
      <c r="K454"/>
    </row>
    <row r="455" spans="6:11" ht="15.6" x14ac:dyDescent="0.3">
      <c r="F455"/>
      <c r="G455"/>
      <c r="H455"/>
      <c r="I455"/>
      <c r="J455"/>
      <c r="K455"/>
    </row>
    <row r="456" spans="6:11" ht="15.6" x14ac:dyDescent="0.3">
      <c r="F456"/>
      <c r="G456"/>
      <c r="H456"/>
      <c r="I456"/>
      <c r="J456"/>
      <c r="K456"/>
    </row>
    <row r="457" spans="6:11" ht="15.6" x14ac:dyDescent="0.3">
      <c r="F457"/>
      <c r="G457"/>
      <c r="H457"/>
      <c r="I457"/>
      <c r="J457"/>
      <c r="K457"/>
    </row>
    <row r="458" spans="6:11" ht="15.6" x14ac:dyDescent="0.3">
      <c r="F458"/>
      <c r="G458"/>
      <c r="H458"/>
      <c r="I458"/>
      <c r="J458"/>
      <c r="K458"/>
    </row>
    <row r="459" spans="6:11" ht="15.6" x14ac:dyDescent="0.3">
      <c r="F459"/>
      <c r="G459"/>
      <c r="H459"/>
      <c r="I459"/>
      <c r="J459"/>
      <c r="K459"/>
    </row>
    <row r="460" spans="6:11" ht="15.6" x14ac:dyDescent="0.3">
      <c r="F460"/>
      <c r="G460"/>
      <c r="H460"/>
      <c r="I460"/>
      <c r="J460"/>
      <c r="K460"/>
    </row>
    <row r="461" spans="6:11" ht="15.6" x14ac:dyDescent="0.3">
      <c r="F461"/>
      <c r="G461"/>
      <c r="H461"/>
      <c r="I461"/>
      <c r="J461"/>
      <c r="K461"/>
    </row>
    <row r="462" spans="6:11" ht="15.6" x14ac:dyDescent="0.3">
      <c r="F462"/>
      <c r="G462"/>
      <c r="H462"/>
      <c r="I462"/>
      <c r="J462"/>
      <c r="K462"/>
    </row>
    <row r="463" spans="6:11" ht="15.6" x14ac:dyDescent="0.3">
      <c r="F463"/>
      <c r="G463"/>
      <c r="H463"/>
      <c r="I463"/>
      <c r="J463"/>
      <c r="K463"/>
    </row>
    <row r="464" spans="6:11" ht="15.6" x14ac:dyDescent="0.3">
      <c r="F464"/>
      <c r="G464"/>
      <c r="H464"/>
      <c r="I464"/>
      <c r="J464"/>
      <c r="K464"/>
    </row>
    <row r="465" spans="6:11" ht="15.6" x14ac:dyDescent="0.3">
      <c r="F465"/>
      <c r="G465"/>
      <c r="H465"/>
      <c r="I465"/>
      <c r="J465"/>
      <c r="K465"/>
    </row>
    <row r="466" spans="6:11" ht="15.6" x14ac:dyDescent="0.3">
      <c r="F466"/>
      <c r="G466"/>
      <c r="H466"/>
      <c r="I466"/>
      <c r="J466"/>
      <c r="K466"/>
    </row>
    <row r="467" spans="6:11" ht="15.6" x14ac:dyDescent="0.3">
      <c r="F467"/>
      <c r="G467"/>
      <c r="H467"/>
      <c r="I467"/>
      <c r="J467"/>
      <c r="K467"/>
    </row>
    <row r="468" spans="6:11" ht="15.6" x14ac:dyDescent="0.3">
      <c r="F468"/>
      <c r="G468"/>
      <c r="H468"/>
      <c r="I468"/>
      <c r="J468"/>
      <c r="K468"/>
    </row>
    <row r="469" spans="6:11" ht="15.6" x14ac:dyDescent="0.3">
      <c r="F469"/>
      <c r="G469"/>
      <c r="H469"/>
      <c r="I469"/>
      <c r="J469"/>
      <c r="K469"/>
    </row>
    <row r="470" spans="6:11" ht="15.6" x14ac:dyDescent="0.3">
      <c r="F470"/>
      <c r="G470"/>
      <c r="H470"/>
      <c r="I470"/>
      <c r="J470"/>
      <c r="K470"/>
    </row>
    <row r="471" spans="6:11" ht="15.6" x14ac:dyDescent="0.3">
      <c r="F471"/>
      <c r="G471"/>
      <c r="H471"/>
      <c r="I471"/>
      <c r="J471"/>
      <c r="K471"/>
    </row>
    <row r="472" spans="6:11" ht="15.6" x14ac:dyDescent="0.3">
      <c r="F472"/>
      <c r="G472"/>
      <c r="H472"/>
      <c r="I472"/>
      <c r="J472"/>
      <c r="K472"/>
    </row>
    <row r="473" spans="6:11" ht="15.6" x14ac:dyDescent="0.3">
      <c r="F473"/>
      <c r="G473"/>
      <c r="H473"/>
      <c r="I473"/>
      <c r="J473"/>
      <c r="K473"/>
    </row>
    <row r="474" spans="6:11" ht="15.6" x14ac:dyDescent="0.3">
      <c r="F474"/>
      <c r="G474"/>
      <c r="H474"/>
      <c r="I474"/>
      <c r="J474"/>
      <c r="K474"/>
    </row>
    <row r="475" spans="6:11" ht="15.6" x14ac:dyDescent="0.3">
      <c r="F475"/>
      <c r="G475"/>
      <c r="H475"/>
      <c r="I475"/>
      <c r="J475"/>
      <c r="K475"/>
    </row>
    <row r="476" spans="6:11" ht="15.6" x14ac:dyDescent="0.3">
      <c r="F476"/>
      <c r="G476"/>
      <c r="H476"/>
      <c r="I476"/>
      <c r="J476"/>
      <c r="K476"/>
    </row>
    <row r="477" spans="6:11" ht="15.6" x14ac:dyDescent="0.3">
      <c r="F477"/>
      <c r="G477"/>
      <c r="H477"/>
      <c r="I477"/>
      <c r="J477"/>
      <c r="K477"/>
    </row>
    <row r="478" spans="6:11" ht="15.6" x14ac:dyDescent="0.3">
      <c r="F478"/>
      <c r="G478"/>
      <c r="H478"/>
      <c r="I478"/>
      <c r="J478"/>
      <c r="K478"/>
    </row>
    <row r="479" spans="6:11" ht="15.6" x14ac:dyDescent="0.3">
      <c r="F479"/>
      <c r="G479"/>
      <c r="H479"/>
      <c r="I479"/>
      <c r="J479"/>
      <c r="K479"/>
    </row>
    <row r="480" spans="6:11" ht="15.6" x14ac:dyDescent="0.3">
      <c r="F480"/>
      <c r="G480"/>
      <c r="H480"/>
      <c r="I480"/>
      <c r="J480"/>
      <c r="K480"/>
    </row>
    <row r="481" spans="6:11" ht="15.6" x14ac:dyDescent="0.3">
      <c r="F481"/>
      <c r="G481"/>
      <c r="H481"/>
      <c r="I481"/>
      <c r="J481"/>
      <c r="K481"/>
    </row>
    <row r="482" spans="6:11" ht="15.6" x14ac:dyDescent="0.3">
      <c r="F482"/>
      <c r="G482"/>
      <c r="H482"/>
      <c r="I482"/>
      <c r="J482"/>
      <c r="K482"/>
    </row>
    <row r="483" spans="6:11" ht="15.6" x14ac:dyDescent="0.3">
      <c r="F483"/>
      <c r="G483"/>
      <c r="H483"/>
      <c r="I483"/>
      <c r="J483"/>
      <c r="K483"/>
    </row>
    <row r="484" spans="6:11" ht="15.6" x14ac:dyDescent="0.3">
      <c r="F484"/>
      <c r="G484"/>
      <c r="H484"/>
      <c r="I484"/>
      <c r="J484"/>
      <c r="K484"/>
    </row>
    <row r="485" spans="6:11" ht="15.6" x14ac:dyDescent="0.3">
      <c r="F485"/>
      <c r="G485"/>
      <c r="H485"/>
      <c r="I485"/>
      <c r="J485"/>
      <c r="K485"/>
    </row>
    <row r="486" spans="6:11" ht="15.6" x14ac:dyDescent="0.3">
      <c r="F486"/>
      <c r="G486"/>
      <c r="H486"/>
      <c r="I486"/>
      <c r="J486"/>
      <c r="K486"/>
    </row>
    <row r="487" spans="6:11" ht="15.6" x14ac:dyDescent="0.3">
      <c r="F487"/>
      <c r="G487"/>
      <c r="H487"/>
      <c r="I487"/>
      <c r="J487"/>
      <c r="K487"/>
    </row>
    <row r="488" spans="6:11" ht="15.6" x14ac:dyDescent="0.3">
      <c r="F488"/>
      <c r="G488"/>
      <c r="H488"/>
      <c r="I488"/>
      <c r="J488"/>
      <c r="K488"/>
    </row>
    <row r="489" spans="6:11" ht="15.6" x14ac:dyDescent="0.3">
      <c r="F489"/>
      <c r="G489"/>
      <c r="H489"/>
      <c r="I489"/>
      <c r="J489"/>
      <c r="K489"/>
    </row>
    <row r="490" spans="6:11" ht="15.6" x14ac:dyDescent="0.3">
      <c r="F490"/>
      <c r="G490"/>
      <c r="H490"/>
      <c r="I490"/>
      <c r="J490"/>
      <c r="K490"/>
    </row>
    <row r="491" spans="6:11" ht="15.6" x14ac:dyDescent="0.3">
      <c r="F491"/>
      <c r="G491"/>
      <c r="H491"/>
      <c r="I491"/>
      <c r="J491"/>
      <c r="K491"/>
    </row>
    <row r="492" spans="6:11" ht="15.6" x14ac:dyDescent="0.3">
      <c r="F492"/>
      <c r="G492"/>
      <c r="H492"/>
      <c r="I492"/>
      <c r="J492"/>
      <c r="K492"/>
    </row>
    <row r="493" spans="6:11" ht="15.6" x14ac:dyDescent="0.3">
      <c r="F493"/>
      <c r="G493"/>
      <c r="H493"/>
      <c r="I493"/>
      <c r="J493"/>
      <c r="K493"/>
    </row>
    <row r="494" spans="6:11" ht="15.6" x14ac:dyDescent="0.3">
      <c r="F494"/>
      <c r="G494"/>
      <c r="H494"/>
      <c r="I494"/>
      <c r="J494"/>
      <c r="K494"/>
    </row>
    <row r="495" spans="6:11" ht="15.6" x14ac:dyDescent="0.3">
      <c r="F495"/>
      <c r="G495"/>
      <c r="H495"/>
      <c r="I495"/>
      <c r="J495"/>
      <c r="K495"/>
    </row>
    <row r="496" spans="6:11" ht="15.6" x14ac:dyDescent="0.3">
      <c r="F496"/>
      <c r="G496"/>
      <c r="H496"/>
      <c r="I496"/>
      <c r="J496"/>
      <c r="K496"/>
    </row>
    <row r="497" spans="6:11" ht="15.6" x14ac:dyDescent="0.3">
      <c r="F497"/>
      <c r="G497"/>
      <c r="H497"/>
      <c r="I497"/>
      <c r="J497"/>
      <c r="K497"/>
    </row>
    <row r="498" spans="6:11" ht="15.6" x14ac:dyDescent="0.3">
      <c r="F498"/>
      <c r="G498"/>
      <c r="H498"/>
      <c r="I498"/>
      <c r="J498"/>
      <c r="K498"/>
    </row>
    <row r="499" spans="6:11" ht="15.6" x14ac:dyDescent="0.3">
      <c r="F499"/>
      <c r="G499"/>
      <c r="H499"/>
      <c r="I499"/>
      <c r="J499"/>
      <c r="K499"/>
    </row>
    <row r="500" spans="6:11" ht="15.6" x14ac:dyDescent="0.3">
      <c r="F500"/>
      <c r="G500"/>
      <c r="H500"/>
      <c r="I500"/>
      <c r="J500"/>
      <c r="K500"/>
    </row>
    <row r="501" spans="6:11" ht="15.6" x14ac:dyDescent="0.3">
      <c r="F501"/>
      <c r="G501"/>
      <c r="H501"/>
      <c r="I501"/>
      <c r="J501"/>
      <c r="K501"/>
    </row>
    <row r="502" spans="6:11" ht="15.6" x14ac:dyDescent="0.3">
      <c r="F502"/>
      <c r="G502"/>
      <c r="H502"/>
      <c r="I502"/>
      <c r="J502"/>
      <c r="K502"/>
    </row>
    <row r="503" spans="6:11" ht="15.6" x14ac:dyDescent="0.3">
      <c r="F503"/>
      <c r="G503"/>
      <c r="H503"/>
      <c r="I503"/>
      <c r="J503"/>
      <c r="K503"/>
    </row>
    <row r="504" spans="6:11" ht="15.6" x14ac:dyDescent="0.3">
      <c r="F504"/>
      <c r="G504"/>
      <c r="H504"/>
      <c r="I504"/>
      <c r="J504"/>
      <c r="K504"/>
    </row>
    <row r="505" spans="6:11" ht="15.6" x14ac:dyDescent="0.3">
      <c r="F505"/>
      <c r="G505"/>
      <c r="H505"/>
      <c r="I505"/>
      <c r="J505"/>
      <c r="K505"/>
    </row>
    <row r="506" spans="6:11" ht="15.6" x14ac:dyDescent="0.3">
      <c r="F506"/>
      <c r="G506"/>
      <c r="H506"/>
      <c r="I506"/>
      <c r="J506"/>
      <c r="K506"/>
    </row>
    <row r="507" spans="6:11" ht="15.6" x14ac:dyDescent="0.3">
      <c r="F507"/>
      <c r="G507"/>
      <c r="H507"/>
      <c r="I507"/>
      <c r="J507"/>
      <c r="K507"/>
    </row>
    <row r="508" spans="6:11" ht="15.6" x14ac:dyDescent="0.3">
      <c r="F508"/>
      <c r="G508"/>
      <c r="H508"/>
      <c r="I508"/>
      <c r="J508"/>
      <c r="K508"/>
    </row>
    <row r="509" spans="6:11" ht="15.6" x14ac:dyDescent="0.3">
      <c r="F509"/>
      <c r="G509"/>
      <c r="H509"/>
      <c r="I509"/>
      <c r="J509"/>
      <c r="K509"/>
    </row>
    <row r="510" spans="6:11" ht="15.6" x14ac:dyDescent="0.3">
      <c r="F510"/>
      <c r="G510"/>
      <c r="H510"/>
      <c r="I510"/>
      <c r="J510"/>
      <c r="K510"/>
    </row>
    <row r="511" spans="6:11" ht="15.6" x14ac:dyDescent="0.3">
      <c r="F511"/>
      <c r="G511"/>
      <c r="H511"/>
      <c r="I511"/>
      <c r="J511"/>
      <c r="K511"/>
    </row>
    <row r="512" spans="6:11" ht="15.6" x14ac:dyDescent="0.3">
      <c r="F512"/>
      <c r="G512"/>
      <c r="H512"/>
      <c r="I512"/>
      <c r="J512"/>
      <c r="K512"/>
    </row>
    <row r="513" spans="6:11" ht="15.6" x14ac:dyDescent="0.3">
      <c r="F513"/>
      <c r="G513"/>
      <c r="H513"/>
      <c r="I513"/>
      <c r="J513"/>
      <c r="K513"/>
    </row>
    <row r="514" spans="6:11" ht="15.6" x14ac:dyDescent="0.3">
      <c r="F514"/>
      <c r="G514"/>
      <c r="H514"/>
      <c r="I514"/>
      <c r="J514"/>
      <c r="K514"/>
    </row>
    <row r="515" spans="6:11" ht="15.6" x14ac:dyDescent="0.3">
      <c r="F515"/>
      <c r="G515"/>
      <c r="H515"/>
      <c r="I515"/>
      <c r="J515"/>
      <c r="K515"/>
    </row>
    <row r="516" spans="6:11" ht="15.6" x14ac:dyDescent="0.3">
      <c r="F516"/>
      <c r="G516"/>
      <c r="H516"/>
      <c r="I516"/>
      <c r="J516"/>
      <c r="K516"/>
    </row>
    <row r="517" spans="6:11" ht="15.6" x14ac:dyDescent="0.3">
      <c r="F517"/>
      <c r="G517"/>
      <c r="H517"/>
      <c r="I517"/>
      <c r="J517"/>
      <c r="K517"/>
    </row>
    <row r="518" spans="6:11" ht="15.6" x14ac:dyDescent="0.3">
      <c r="F518"/>
      <c r="G518"/>
      <c r="H518"/>
      <c r="I518"/>
      <c r="J518"/>
      <c r="K518"/>
    </row>
    <row r="519" spans="6:11" ht="15.6" x14ac:dyDescent="0.3">
      <c r="F519"/>
      <c r="G519"/>
      <c r="H519"/>
      <c r="I519"/>
      <c r="J519"/>
      <c r="K519"/>
    </row>
    <row r="520" spans="6:11" ht="15.6" x14ac:dyDescent="0.3">
      <c r="F520"/>
      <c r="G520"/>
      <c r="H520"/>
      <c r="I520"/>
      <c r="J520"/>
      <c r="K520"/>
    </row>
    <row r="521" spans="6:11" ht="15.6" x14ac:dyDescent="0.3">
      <c r="F521"/>
      <c r="G521"/>
      <c r="H521"/>
      <c r="I521"/>
      <c r="J521"/>
      <c r="K521"/>
    </row>
    <row r="522" spans="6:11" ht="15.6" x14ac:dyDescent="0.3">
      <c r="F522"/>
      <c r="G522"/>
      <c r="H522"/>
      <c r="I522"/>
      <c r="J522"/>
      <c r="K522"/>
    </row>
    <row r="523" spans="6:11" ht="15.6" x14ac:dyDescent="0.3">
      <c r="F523"/>
      <c r="G523"/>
      <c r="H523"/>
      <c r="I523"/>
      <c r="J523"/>
      <c r="K523"/>
    </row>
    <row r="524" spans="6:11" ht="15.6" x14ac:dyDescent="0.3">
      <c r="F524"/>
      <c r="G524"/>
      <c r="H524"/>
      <c r="I524"/>
      <c r="J524"/>
      <c r="K524"/>
    </row>
    <row r="525" spans="6:11" ht="15.6" x14ac:dyDescent="0.3">
      <c r="F525"/>
      <c r="G525"/>
      <c r="H525"/>
      <c r="I525"/>
      <c r="J525"/>
      <c r="K525"/>
    </row>
    <row r="526" spans="6:11" ht="15.6" x14ac:dyDescent="0.3">
      <c r="F526"/>
      <c r="G526"/>
      <c r="H526"/>
      <c r="I526"/>
      <c r="J526"/>
      <c r="K526"/>
    </row>
    <row r="527" spans="6:11" ht="15.6" x14ac:dyDescent="0.3">
      <c r="F527"/>
      <c r="G527"/>
      <c r="H527"/>
      <c r="I527"/>
      <c r="J527"/>
      <c r="K527"/>
    </row>
    <row r="528" spans="6:11" ht="15.6" x14ac:dyDescent="0.3">
      <c r="F528"/>
      <c r="G528"/>
      <c r="H528"/>
      <c r="I528"/>
      <c r="J528"/>
      <c r="K528"/>
    </row>
    <row r="529" spans="6:11" ht="15.6" x14ac:dyDescent="0.3">
      <c r="F529"/>
      <c r="G529"/>
      <c r="H529"/>
      <c r="I529"/>
      <c r="J529"/>
      <c r="K529"/>
    </row>
    <row r="530" spans="6:11" ht="15.6" x14ac:dyDescent="0.3">
      <c r="F530"/>
      <c r="G530"/>
      <c r="H530"/>
      <c r="I530"/>
      <c r="J530"/>
      <c r="K530"/>
    </row>
    <row r="531" spans="6:11" ht="15.6" x14ac:dyDescent="0.3">
      <c r="F531"/>
      <c r="G531"/>
      <c r="H531"/>
      <c r="I531"/>
      <c r="J531"/>
      <c r="K531"/>
    </row>
    <row r="532" spans="6:11" ht="15.6" x14ac:dyDescent="0.3">
      <c r="F532"/>
      <c r="G532"/>
      <c r="H532"/>
      <c r="I532"/>
      <c r="J532"/>
      <c r="K532"/>
    </row>
    <row r="533" spans="6:11" ht="15.6" x14ac:dyDescent="0.3">
      <c r="F533"/>
      <c r="G533"/>
      <c r="H533"/>
      <c r="I533"/>
      <c r="J533"/>
      <c r="K533"/>
    </row>
    <row r="534" spans="6:11" ht="15.6" x14ac:dyDescent="0.3">
      <c r="F534"/>
      <c r="G534"/>
      <c r="H534"/>
      <c r="I534"/>
      <c r="J534"/>
      <c r="K534"/>
    </row>
    <row r="535" spans="6:11" ht="15.6" x14ac:dyDescent="0.3">
      <c r="F535"/>
      <c r="G535"/>
      <c r="H535"/>
      <c r="I535"/>
      <c r="J535"/>
      <c r="K535"/>
    </row>
    <row r="536" spans="6:11" ht="15.6" x14ac:dyDescent="0.3">
      <c r="F536"/>
      <c r="G536"/>
      <c r="H536"/>
      <c r="I536"/>
      <c r="J536"/>
      <c r="K536"/>
    </row>
    <row r="537" spans="6:11" ht="15.6" x14ac:dyDescent="0.3">
      <c r="F537"/>
      <c r="G537"/>
      <c r="H537"/>
      <c r="I537"/>
      <c r="J537"/>
      <c r="K537"/>
    </row>
    <row r="538" spans="6:11" ht="15.6" x14ac:dyDescent="0.3">
      <c r="F538"/>
      <c r="G538"/>
      <c r="H538"/>
      <c r="I538"/>
      <c r="J538"/>
      <c r="K538"/>
    </row>
    <row r="539" spans="6:11" ht="15.6" x14ac:dyDescent="0.3">
      <c r="F539"/>
      <c r="G539"/>
      <c r="H539"/>
      <c r="I539"/>
      <c r="J539"/>
      <c r="K539"/>
    </row>
    <row r="540" spans="6:11" ht="15.6" x14ac:dyDescent="0.3">
      <c r="F540"/>
      <c r="G540"/>
      <c r="H540"/>
      <c r="I540"/>
      <c r="J540"/>
      <c r="K540"/>
    </row>
    <row r="541" spans="6:11" ht="15.6" x14ac:dyDescent="0.3">
      <c r="F541"/>
      <c r="G541"/>
      <c r="H541"/>
      <c r="I541"/>
      <c r="J541"/>
      <c r="K541"/>
    </row>
    <row r="542" spans="6:11" ht="15.6" x14ac:dyDescent="0.3">
      <c r="F542"/>
      <c r="G542"/>
      <c r="H542"/>
      <c r="I542"/>
      <c r="J542"/>
      <c r="K542"/>
    </row>
    <row r="543" spans="6:11" ht="15.6" x14ac:dyDescent="0.3">
      <c r="F543"/>
      <c r="G543"/>
      <c r="H543"/>
      <c r="I543"/>
      <c r="J543"/>
      <c r="K543"/>
    </row>
    <row r="544" spans="6:11" ht="15.6" x14ac:dyDescent="0.3">
      <c r="F544"/>
      <c r="G544"/>
      <c r="H544"/>
      <c r="I544"/>
      <c r="J544"/>
      <c r="K544"/>
    </row>
    <row r="545" spans="6:11" ht="15.6" x14ac:dyDescent="0.3">
      <c r="F545"/>
      <c r="G545"/>
      <c r="H545"/>
      <c r="I545"/>
      <c r="J545"/>
      <c r="K545"/>
    </row>
    <row r="546" spans="6:11" ht="15.6" x14ac:dyDescent="0.3">
      <c r="F546"/>
      <c r="G546"/>
      <c r="H546"/>
      <c r="I546"/>
      <c r="J546"/>
      <c r="K546"/>
    </row>
    <row r="547" spans="6:11" ht="15.6" x14ac:dyDescent="0.3">
      <c r="F547"/>
      <c r="G547"/>
      <c r="H547"/>
      <c r="I547"/>
      <c r="J547"/>
      <c r="K547"/>
    </row>
    <row r="548" spans="6:11" ht="15.6" x14ac:dyDescent="0.3">
      <c r="F548"/>
      <c r="G548"/>
      <c r="H548"/>
      <c r="I548"/>
      <c r="J548"/>
      <c r="K548"/>
    </row>
    <row r="549" spans="6:11" ht="15.6" x14ac:dyDescent="0.3">
      <c r="F549"/>
      <c r="G549"/>
      <c r="H549"/>
      <c r="I549"/>
      <c r="J549"/>
      <c r="K549"/>
    </row>
    <row r="550" spans="6:11" ht="15.6" x14ac:dyDescent="0.3">
      <c r="F550"/>
      <c r="G550"/>
      <c r="H550"/>
      <c r="I550"/>
      <c r="J550"/>
      <c r="K550"/>
    </row>
    <row r="551" spans="6:11" ht="15.6" x14ac:dyDescent="0.3">
      <c r="F551"/>
      <c r="G551"/>
      <c r="H551"/>
      <c r="I551"/>
      <c r="J551"/>
      <c r="K551"/>
    </row>
    <row r="552" spans="6:11" ht="15.6" x14ac:dyDescent="0.3">
      <c r="F552"/>
      <c r="G552"/>
      <c r="H552"/>
      <c r="I552"/>
      <c r="J552"/>
      <c r="K552"/>
    </row>
    <row r="553" spans="6:11" ht="15.6" x14ac:dyDescent="0.3">
      <c r="F553"/>
      <c r="G553"/>
      <c r="H553"/>
      <c r="I553"/>
      <c r="J553"/>
      <c r="K553"/>
    </row>
    <row r="554" spans="6:11" ht="15.6" x14ac:dyDescent="0.3">
      <c r="F554"/>
      <c r="G554"/>
      <c r="H554"/>
      <c r="I554"/>
      <c r="J554"/>
      <c r="K554"/>
    </row>
    <row r="555" spans="6:11" ht="15.6" x14ac:dyDescent="0.3">
      <c r="F555"/>
      <c r="G555"/>
      <c r="H555"/>
      <c r="I555"/>
      <c r="J555"/>
      <c r="K555"/>
    </row>
    <row r="556" spans="6:11" ht="15.6" x14ac:dyDescent="0.3">
      <c r="F556"/>
      <c r="G556"/>
      <c r="H556"/>
      <c r="I556"/>
      <c r="J556"/>
      <c r="K556"/>
    </row>
    <row r="557" spans="6:11" ht="15.6" x14ac:dyDescent="0.3">
      <c r="F557"/>
      <c r="G557"/>
      <c r="H557"/>
      <c r="I557"/>
      <c r="J557"/>
      <c r="K557"/>
    </row>
    <row r="558" spans="6:11" ht="15.6" x14ac:dyDescent="0.3">
      <c r="F558"/>
      <c r="G558"/>
      <c r="H558"/>
      <c r="I558"/>
      <c r="J558"/>
      <c r="K558"/>
    </row>
    <row r="559" spans="6:11" ht="15.6" x14ac:dyDescent="0.3">
      <c r="F559"/>
      <c r="G559"/>
      <c r="H559"/>
      <c r="I559"/>
      <c r="J559"/>
      <c r="K559"/>
    </row>
    <row r="560" spans="6:11" ht="15.6" x14ac:dyDescent="0.3">
      <c r="F560"/>
      <c r="G560"/>
      <c r="H560"/>
      <c r="I560"/>
      <c r="J560"/>
      <c r="K560"/>
    </row>
    <row r="561" spans="6:11" ht="15.6" x14ac:dyDescent="0.3">
      <c r="F561"/>
      <c r="G561"/>
      <c r="H561"/>
      <c r="I561"/>
      <c r="J561"/>
      <c r="K561"/>
    </row>
    <row r="562" spans="6:11" ht="15.6" x14ac:dyDescent="0.3">
      <c r="F562"/>
      <c r="G562"/>
      <c r="H562"/>
      <c r="I562"/>
      <c r="J562"/>
      <c r="K562"/>
    </row>
    <row r="563" spans="6:11" ht="15.6" x14ac:dyDescent="0.3">
      <c r="F563"/>
      <c r="G563"/>
      <c r="H563"/>
      <c r="I563"/>
      <c r="J563"/>
      <c r="K563"/>
    </row>
    <row r="564" spans="6:11" ht="15.6" x14ac:dyDescent="0.3">
      <c r="F564"/>
      <c r="G564"/>
      <c r="H564"/>
      <c r="I564"/>
      <c r="J564"/>
      <c r="K564"/>
    </row>
    <row r="565" spans="6:11" ht="15.6" x14ac:dyDescent="0.3">
      <c r="F565"/>
      <c r="G565"/>
      <c r="H565"/>
      <c r="I565"/>
      <c r="J565"/>
      <c r="K565"/>
    </row>
    <row r="566" spans="6:11" ht="15.6" x14ac:dyDescent="0.3">
      <c r="F566"/>
      <c r="G566"/>
      <c r="H566"/>
      <c r="I566"/>
      <c r="J566"/>
      <c r="K566"/>
    </row>
    <row r="567" spans="6:11" ht="15.6" x14ac:dyDescent="0.3">
      <c r="F567"/>
      <c r="G567"/>
      <c r="H567"/>
      <c r="I567"/>
      <c r="J567"/>
      <c r="K567"/>
    </row>
    <row r="568" spans="6:11" ht="15.6" x14ac:dyDescent="0.3">
      <c r="F568"/>
      <c r="G568"/>
      <c r="H568"/>
      <c r="I568"/>
      <c r="J568"/>
      <c r="K568"/>
    </row>
    <row r="569" spans="6:11" ht="15.6" x14ac:dyDescent="0.3">
      <c r="F569"/>
      <c r="G569"/>
      <c r="H569"/>
      <c r="I569"/>
      <c r="J569"/>
      <c r="K569"/>
    </row>
    <row r="570" spans="6:11" ht="15.6" x14ac:dyDescent="0.3">
      <c r="F570"/>
      <c r="G570"/>
      <c r="H570"/>
      <c r="I570"/>
      <c r="J570"/>
      <c r="K570"/>
    </row>
    <row r="571" spans="6:11" ht="15.6" x14ac:dyDescent="0.3">
      <c r="F571"/>
      <c r="G571"/>
      <c r="H571"/>
      <c r="I571"/>
      <c r="J571"/>
      <c r="K571"/>
    </row>
    <row r="572" spans="6:11" ht="15.6" x14ac:dyDescent="0.3">
      <c r="F572"/>
      <c r="G572"/>
      <c r="H572"/>
      <c r="I572"/>
      <c r="J572"/>
      <c r="K572"/>
    </row>
    <row r="573" spans="6:11" ht="15.6" x14ac:dyDescent="0.3">
      <c r="F573"/>
      <c r="G573"/>
      <c r="H573"/>
      <c r="I573"/>
      <c r="J573"/>
      <c r="K573"/>
    </row>
    <row r="574" spans="6:11" ht="15.6" x14ac:dyDescent="0.3">
      <c r="F574"/>
      <c r="G574"/>
      <c r="H574"/>
      <c r="I574"/>
      <c r="J574"/>
      <c r="K574"/>
    </row>
    <row r="575" spans="6:11" ht="15.6" x14ac:dyDescent="0.3">
      <c r="F575"/>
      <c r="G575"/>
      <c r="H575"/>
      <c r="I575"/>
      <c r="J575"/>
      <c r="K575"/>
    </row>
    <row r="576" spans="6:11" ht="15.6" x14ac:dyDescent="0.3">
      <c r="F576"/>
      <c r="G576"/>
      <c r="H576"/>
      <c r="I576"/>
      <c r="J576"/>
      <c r="K576"/>
    </row>
    <row r="577" spans="6:11" ht="15.6" x14ac:dyDescent="0.3">
      <c r="F577"/>
      <c r="G577"/>
      <c r="H577"/>
      <c r="I577"/>
      <c r="J577"/>
      <c r="K577"/>
    </row>
    <row r="578" spans="6:11" ht="15.6" x14ac:dyDescent="0.3">
      <c r="F578"/>
      <c r="G578"/>
      <c r="H578"/>
      <c r="I578"/>
      <c r="J578"/>
      <c r="K578"/>
    </row>
    <row r="579" spans="6:11" ht="15.6" x14ac:dyDescent="0.3">
      <c r="F579"/>
      <c r="G579"/>
      <c r="H579"/>
      <c r="I579"/>
      <c r="J579"/>
      <c r="K579"/>
    </row>
    <row r="580" spans="6:11" ht="15.6" x14ac:dyDescent="0.3">
      <c r="F580"/>
      <c r="G580"/>
      <c r="H580"/>
      <c r="I580"/>
      <c r="J580"/>
      <c r="K580"/>
    </row>
    <row r="581" spans="6:11" ht="15.6" x14ac:dyDescent="0.3">
      <c r="F581"/>
      <c r="G581"/>
      <c r="H581"/>
      <c r="I581"/>
      <c r="J581"/>
      <c r="K581"/>
    </row>
    <row r="582" spans="6:11" ht="15.6" x14ac:dyDescent="0.3">
      <c r="F582"/>
      <c r="G582"/>
      <c r="H582"/>
      <c r="I582"/>
      <c r="J582"/>
      <c r="K582"/>
    </row>
    <row r="583" spans="6:11" ht="15.6" x14ac:dyDescent="0.3">
      <c r="F583"/>
      <c r="G583"/>
      <c r="H583"/>
      <c r="I583"/>
      <c r="J583"/>
      <c r="K583"/>
    </row>
    <row r="584" spans="6:11" ht="15.6" x14ac:dyDescent="0.3">
      <c r="F584"/>
      <c r="G584"/>
      <c r="H584"/>
      <c r="I584"/>
      <c r="J584"/>
      <c r="K584"/>
    </row>
    <row r="585" spans="6:11" ht="15.6" x14ac:dyDescent="0.3">
      <c r="F585"/>
      <c r="G585"/>
      <c r="H585"/>
      <c r="I585"/>
      <c r="J585"/>
      <c r="K585"/>
    </row>
    <row r="586" spans="6:11" ht="15.6" x14ac:dyDescent="0.3">
      <c r="F586"/>
      <c r="G586"/>
      <c r="H586"/>
      <c r="I586"/>
      <c r="J586"/>
      <c r="K586"/>
    </row>
    <row r="587" spans="6:11" ht="15.6" x14ac:dyDescent="0.3">
      <c r="F587"/>
      <c r="G587"/>
      <c r="H587"/>
      <c r="I587"/>
      <c r="J587"/>
      <c r="K587"/>
    </row>
    <row r="588" spans="6:11" ht="15.6" x14ac:dyDescent="0.3">
      <c r="F588"/>
      <c r="G588"/>
      <c r="H588"/>
      <c r="I588"/>
      <c r="J588"/>
      <c r="K588"/>
    </row>
    <row r="589" spans="6:11" ht="15.6" x14ac:dyDescent="0.3">
      <c r="F589"/>
      <c r="G589"/>
      <c r="H589"/>
      <c r="I589"/>
      <c r="J589"/>
      <c r="K589"/>
    </row>
    <row r="590" spans="6:11" ht="15.6" x14ac:dyDescent="0.3">
      <c r="F590"/>
      <c r="G590"/>
      <c r="H590"/>
      <c r="I590"/>
      <c r="J590"/>
      <c r="K590"/>
    </row>
    <row r="591" spans="6:11" ht="15.6" x14ac:dyDescent="0.3">
      <c r="F591"/>
      <c r="G591"/>
      <c r="H591"/>
      <c r="I591"/>
      <c r="J591"/>
      <c r="K591"/>
    </row>
    <row r="592" spans="6:11" ht="15.6" x14ac:dyDescent="0.3">
      <c r="F592"/>
      <c r="G592"/>
      <c r="H592"/>
      <c r="I592"/>
      <c r="J592"/>
      <c r="K592"/>
    </row>
    <row r="593" spans="6:11" ht="15.6" x14ac:dyDescent="0.3">
      <c r="F593"/>
      <c r="G593"/>
      <c r="H593"/>
      <c r="I593"/>
      <c r="J593"/>
      <c r="K593"/>
    </row>
    <row r="594" spans="6:11" ht="15.6" x14ac:dyDescent="0.3">
      <c r="F594"/>
      <c r="G594"/>
      <c r="H594"/>
      <c r="I594"/>
      <c r="J594"/>
      <c r="K594"/>
    </row>
    <row r="595" spans="6:11" ht="15.6" x14ac:dyDescent="0.3">
      <c r="F595"/>
      <c r="G595"/>
      <c r="H595"/>
      <c r="I595"/>
      <c r="J595"/>
      <c r="K595"/>
    </row>
    <row r="596" spans="6:11" ht="15.6" x14ac:dyDescent="0.3">
      <c r="F596"/>
      <c r="G596"/>
      <c r="H596"/>
      <c r="I596"/>
      <c r="J596"/>
      <c r="K596"/>
    </row>
    <row r="597" spans="6:11" ht="15.6" x14ac:dyDescent="0.3">
      <c r="F597"/>
      <c r="G597"/>
      <c r="H597"/>
      <c r="I597"/>
      <c r="J597"/>
      <c r="K597"/>
    </row>
    <row r="598" spans="6:11" ht="15.6" x14ac:dyDescent="0.3">
      <c r="F598"/>
      <c r="G598"/>
      <c r="H598"/>
      <c r="I598"/>
      <c r="J598"/>
      <c r="K598"/>
    </row>
    <row r="599" spans="6:11" ht="15.6" x14ac:dyDescent="0.3">
      <c r="F599"/>
      <c r="G599"/>
      <c r="H599"/>
      <c r="I599"/>
      <c r="J599"/>
      <c r="K599"/>
    </row>
    <row r="600" spans="6:11" ht="15.6" x14ac:dyDescent="0.3">
      <c r="F600"/>
      <c r="G600"/>
      <c r="H600"/>
      <c r="I600"/>
      <c r="J600"/>
      <c r="K600"/>
    </row>
    <row r="601" spans="6:11" ht="15.6" x14ac:dyDescent="0.3">
      <c r="F601"/>
      <c r="G601"/>
      <c r="H601"/>
      <c r="I601"/>
      <c r="J601"/>
      <c r="K601"/>
    </row>
    <row r="602" spans="6:11" ht="15.6" x14ac:dyDescent="0.3">
      <c r="F602"/>
      <c r="G602"/>
      <c r="H602"/>
      <c r="I602"/>
      <c r="J602"/>
      <c r="K602"/>
    </row>
    <row r="603" spans="6:11" ht="15.6" x14ac:dyDescent="0.3">
      <c r="F603"/>
      <c r="G603"/>
      <c r="H603"/>
      <c r="I603"/>
      <c r="J603"/>
      <c r="K603"/>
    </row>
    <row r="604" spans="6:11" ht="15.6" x14ac:dyDescent="0.3">
      <c r="F604"/>
      <c r="G604"/>
      <c r="H604"/>
      <c r="I604"/>
      <c r="J604"/>
      <c r="K604"/>
    </row>
    <row r="605" spans="6:11" ht="15.6" x14ac:dyDescent="0.3">
      <c r="F605"/>
      <c r="G605"/>
      <c r="H605"/>
      <c r="I605"/>
      <c r="J605"/>
      <c r="K605"/>
    </row>
    <row r="606" spans="6:11" ht="15.6" x14ac:dyDescent="0.3">
      <c r="F606"/>
      <c r="G606"/>
      <c r="H606"/>
      <c r="I606"/>
      <c r="J606"/>
      <c r="K606"/>
    </row>
    <row r="607" spans="6:11" ht="15.6" x14ac:dyDescent="0.3">
      <c r="F607"/>
      <c r="G607"/>
      <c r="H607"/>
      <c r="I607"/>
      <c r="J607"/>
      <c r="K607"/>
    </row>
    <row r="608" spans="6:11" ht="15.6" x14ac:dyDescent="0.3">
      <c r="F608"/>
      <c r="G608"/>
      <c r="H608"/>
      <c r="I608"/>
      <c r="J608"/>
      <c r="K608"/>
    </row>
    <row r="609" spans="6:11" ht="15.6" x14ac:dyDescent="0.3">
      <c r="F609"/>
      <c r="G609"/>
      <c r="H609"/>
      <c r="I609"/>
      <c r="J609"/>
      <c r="K609"/>
    </row>
    <row r="610" spans="6:11" ht="15.6" x14ac:dyDescent="0.3">
      <c r="F610"/>
      <c r="G610"/>
      <c r="H610"/>
      <c r="I610"/>
      <c r="J610"/>
      <c r="K610"/>
    </row>
    <row r="611" spans="6:11" ht="15.6" x14ac:dyDescent="0.3">
      <c r="F611"/>
      <c r="G611"/>
      <c r="H611"/>
      <c r="I611"/>
      <c r="J611"/>
      <c r="K611"/>
    </row>
    <row r="612" spans="6:11" ht="15.6" x14ac:dyDescent="0.3">
      <c r="F612"/>
      <c r="G612"/>
      <c r="H612"/>
      <c r="I612"/>
      <c r="J612"/>
      <c r="K612"/>
    </row>
    <row r="613" spans="6:11" ht="15.6" x14ac:dyDescent="0.3">
      <c r="F613"/>
      <c r="G613"/>
      <c r="H613"/>
      <c r="I613"/>
      <c r="J613"/>
      <c r="K613"/>
    </row>
    <row r="614" spans="6:11" ht="15.6" x14ac:dyDescent="0.3">
      <c r="F614"/>
      <c r="G614"/>
      <c r="H614"/>
      <c r="I614"/>
      <c r="J614"/>
      <c r="K614"/>
    </row>
    <row r="615" spans="6:11" ht="15.6" x14ac:dyDescent="0.3">
      <c r="F615"/>
      <c r="G615"/>
      <c r="H615"/>
      <c r="I615"/>
      <c r="J615"/>
      <c r="K615"/>
    </row>
    <row r="616" spans="6:11" ht="15.6" x14ac:dyDescent="0.3">
      <c r="F616"/>
      <c r="G616"/>
      <c r="H616"/>
      <c r="I616"/>
      <c r="J616"/>
      <c r="K616"/>
    </row>
    <row r="617" spans="6:11" ht="15.6" x14ac:dyDescent="0.3">
      <c r="F617"/>
      <c r="G617"/>
      <c r="H617"/>
      <c r="I617"/>
      <c r="J617"/>
      <c r="K617"/>
    </row>
    <row r="618" spans="6:11" ht="15.6" x14ac:dyDescent="0.3">
      <c r="F618"/>
      <c r="G618"/>
      <c r="H618"/>
      <c r="I618"/>
      <c r="J618"/>
      <c r="K618"/>
    </row>
    <row r="619" spans="6:11" ht="15.6" x14ac:dyDescent="0.3">
      <c r="F619"/>
      <c r="G619"/>
      <c r="H619"/>
      <c r="I619"/>
      <c r="J619"/>
      <c r="K619"/>
    </row>
    <row r="620" spans="6:11" ht="15.6" x14ac:dyDescent="0.3">
      <c r="F620"/>
      <c r="G620"/>
      <c r="H620"/>
      <c r="I620"/>
      <c r="J620"/>
      <c r="K620"/>
    </row>
    <row r="621" spans="6:11" ht="15.6" x14ac:dyDescent="0.3">
      <c r="F621"/>
      <c r="G621"/>
      <c r="H621"/>
      <c r="I621"/>
      <c r="J621"/>
      <c r="K621"/>
    </row>
    <row r="622" spans="6:11" ht="15.6" x14ac:dyDescent="0.3">
      <c r="F622"/>
      <c r="G622"/>
      <c r="H622"/>
      <c r="I622"/>
      <c r="J622"/>
      <c r="K622"/>
    </row>
    <row r="623" spans="6:11" ht="15.6" x14ac:dyDescent="0.3">
      <c r="F623"/>
      <c r="G623"/>
      <c r="H623"/>
      <c r="I623"/>
      <c r="J623"/>
      <c r="K623"/>
    </row>
    <row r="624" spans="6:11" ht="15.6" x14ac:dyDescent="0.3">
      <c r="F624"/>
      <c r="G624"/>
      <c r="H624"/>
      <c r="I624"/>
      <c r="J624"/>
      <c r="K624"/>
    </row>
    <row r="625" spans="6:11" ht="15.6" x14ac:dyDescent="0.3">
      <c r="F625"/>
      <c r="G625"/>
      <c r="H625"/>
      <c r="I625"/>
      <c r="J625"/>
      <c r="K625"/>
    </row>
    <row r="626" spans="6:11" ht="15.6" x14ac:dyDescent="0.3">
      <c r="F626"/>
      <c r="G626"/>
      <c r="H626"/>
      <c r="I626"/>
      <c r="J626"/>
      <c r="K626"/>
    </row>
    <row r="627" spans="6:11" ht="15.6" x14ac:dyDescent="0.3">
      <c r="F627"/>
      <c r="G627"/>
      <c r="H627"/>
      <c r="I627"/>
      <c r="J627"/>
      <c r="K627"/>
    </row>
    <row r="628" spans="6:11" ht="15.6" x14ac:dyDescent="0.3">
      <c r="F628"/>
      <c r="G628"/>
      <c r="H628"/>
      <c r="I628"/>
      <c r="J628"/>
      <c r="K628"/>
    </row>
    <row r="629" spans="6:11" ht="15.6" x14ac:dyDescent="0.3">
      <c r="F629"/>
      <c r="G629"/>
      <c r="H629"/>
      <c r="I629"/>
      <c r="J629"/>
      <c r="K629"/>
    </row>
    <row r="630" spans="6:11" ht="15.6" x14ac:dyDescent="0.3">
      <c r="F630"/>
      <c r="G630"/>
      <c r="H630"/>
      <c r="I630"/>
      <c r="J630"/>
      <c r="K630"/>
    </row>
    <row r="631" spans="6:11" ht="15.6" x14ac:dyDescent="0.3">
      <c r="F631"/>
      <c r="G631"/>
      <c r="H631"/>
      <c r="I631"/>
      <c r="J631"/>
      <c r="K631"/>
    </row>
    <row r="632" spans="6:11" ht="15.6" x14ac:dyDescent="0.3">
      <c r="F632"/>
      <c r="G632"/>
      <c r="H632"/>
      <c r="I632"/>
      <c r="J632"/>
      <c r="K632"/>
    </row>
    <row r="633" spans="6:11" ht="15.6" x14ac:dyDescent="0.3">
      <c r="F633"/>
      <c r="G633"/>
      <c r="H633"/>
      <c r="I633"/>
      <c r="J633"/>
      <c r="K633"/>
    </row>
    <row r="634" spans="6:11" ht="15.6" x14ac:dyDescent="0.3">
      <c r="F634"/>
      <c r="G634"/>
      <c r="H634"/>
      <c r="I634"/>
      <c r="J634"/>
      <c r="K634"/>
    </row>
    <row r="635" spans="6:11" ht="15.6" x14ac:dyDescent="0.3">
      <c r="F635"/>
      <c r="G635"/>
      <c r="H635"/>
      <c r="I635"/>
      <c r="J635"/>
      <c r="K635"/>
    </row>
    <row r="636" spans="6:11" ht="15.6" x14ac:dyDescent="0.3">
      <c r="F636"/>
      <c r="G636"/>
      <c r="H636"/>
      <c r="I636"/>
      <c r="J636"/>
      <c r="K636"/>
    </row>
    <row r="637" spans="6:11" ht="15.6" x14ac:dyDescent="0.3">
      <c r="F637"/>
      <c r="G637"/>
      <c r="H637"/>
      <c r="I637"/>
      <c r="J637"/>
      <c r="K637"/>
    </row>
    <row r="638" spans="6:11" ht="15.6" x14ac:dyDescent="0.3">
      <c r="F638"/>
      <c r="G638"/>
      <c r="H638"/>
      <c r="I638"/>
      <c r="J638"/>
      <c r="K638"/>
    </row>
    <row r="639" spans="6:11" ht="15.6" x14ac:dyDescent="0.3">
      <c r="F639"/>
      <c r="G639"/>
      <c r="H639"/>
      <c r="I639"/>
      <c r="J639"/>
      <c r="K639"/>
    </row>
    <row r="640" spans="6:11" ht="15.6" x14ac:dyDescent="0.3">
      <c r="F640"/>
      <c r="G640"/>
      <c r="H640"/>
      <c r="I640"/>
      <c r="J640"/>
      <c r="K640"/>
    </row>
    <row r="641" spans="6:11" ht="15.6" x14ac:dyDescent="0.3">
      <c r="F641"/>
      <c r="G641"/>
      <c r="H641"/>
      <c r="I641"/>
      <c r="J641"/>
      <c r="K641"/>
    </row>
    <row r="642" spans="6:11" ht="15.6" x14ac:dyDescent="0.3">
      <c r="F642"/>
      <c r="G642"/>
      <c r="H642"/>
      <c r="I642"/>
      <c r="J642"/>
      <c r="K642"/>
    </row>
    <row r="643" spans="6:11" ht="15.6" x14ac:dyDescent="0.3">
      <c r="F643"/>
      <c r="G643"/>
      <c r="H643"/>
      <c r="I643"/>
      <c r="J643"/>
      <c r="K643"/>
    </row>
    <row r="644" spans="6:11" ht="15.6" x14ac:dyDescent="0.3">
      <c r="F644"/>
      <c r="G644"/>
      <c r="H644"/>
      <c r="I644"/>
      <c r="J644"/>
      <c r="K644"/>
    </row>
    <row r="645" spans="6:11" ht="15.6" x14ac:dyDescent="0.3">
      <c r="F645"/>
      <c r="G645"/>
      <c r="H645"/>
      <c r="I645"/>
      <c r="J645"/>
      <c r="K645"/>
    </row>
    <row r="646" spans="6:11" ht="15.6" x14ac:dyDescent="0.3">
      <c r="F646"/>
      <c r="G646"/>
      <c r="H646"/>
      <c r="I646"/>
      <c r="J646"/>
      <c r="K646"/>
    </row>
    <row r="647" spans="6:11" ht="15.6" x14ac:dyDescent="0.3">
      <c r="F647"/>
      <c r="G647"/>
      <c r="H647"/>
      <c r="I647"/>
      <c r="J647"/>
      <c r="K647"/>
    </row>
    <row r="648" spans="6:11" ht="15.6" x14ac:dyDescent="0.3">
      <c r="F648"/>
      <c r="G648"/>
      <c r="H648"/>
      <c r="I648"/>
      <c r="J648"/>
      <c r="K648"/>
    </row>
    <row r="649" spans="6:11" ht="15.6" x14ac:dyDescent="0.3">
      <c r="F649"/>
      <c r="G649"/>
      <c r="H649"/>
      <c r="I649"/>
      <c r="J649"/>
      <c r="K649"/>
    </row>
    <row r="650" spans="6:11" ht="15.6" x14ac:dyDescent="0.3">
      <c r="F650"/>
      <c r="G650"/>
      <c r="H650"/>
      <c r="I650"/>
      <c r="J650"/>
      <c r="K650"/>
    </row>
    <row r="651" spans="6:11" ht="15.6" x14ac:dyDescent="0.3">
      <c r="F651"/>
      <c r="G651"/>
      <c r="H651"/>
      <c r="I651"/>
      <c r="J651"/>
      <c r="K651"/>
    </row>
    <row r="652" spans="6:11" ht="15.6" x14ac:dyDescent="0.3">
      <c r="F652"/>
      <c r="G652"/>
      <c r="H652"/>
      <c r="I652"/>
      <c r="J652"/>
      <c r="K652"/>
    </row>
    <row r="653" spans="6:11" ht="15.6" x14ac:dyDescent="0.3">
      <c r="F653"/>
      <c r="G653"/>
      <c r="H653"/>
      <c r="I653"/>
      <c r="J653"/>
      <c r="K653"/>
    </row>
    <row r="654" spans="6:11" ht="15.6" x14ac:dyDescent="0.3">
      <c r="F654"/>
      <c r="G654"/>
      <c r="H654"/>
      <c r="I654"/>
      <c r="J654"/>
      <c r="K654"/>
    </row>
    <row r="655" spans="6:11" ht="15.6" x14ac:dyDescent="0.3">
      <c r="F655"/>
      <c r="G655"/>
      <c r="H655"/>
      <c r="I655"/>
      <c r="J655"/>
      <c r="K655"/>
    </row>
    <row r="656" spans="6:11" ht="15.6" x14ac:dyDescent="0.3">
      <c r="F656"/>
      <c r="G656"/>
      <c r="H656"/>
      <c r="I656"/>
      <c r="J656"/>
      <c r="K656"/>
    </row>
    <row r="657" spans="6:11" ht="15.6" x14ac:dyDescent="0.3">
      <c r="F657"/>
      <c r="G657"/>
      <c r="H657"/>
      <c r="I657"/>
      <c r="J657"/>
      <c r="K657"/>
    </row>
    <row r="658" spans="6:11" ht="15.6" x14ac:dyDescent="0.3">
      <c r="F658"/>
      <c r="G658"/>
      <c r="H658"/>
      <c r="I658"/>
      <c r="J658"/>
      <c r="K658"/>
    </row>
    <row r="659" spans="6:11" ht="15.6" x14ac:dyDescent="0.3">
      <c r="F659"/>
      <c r="G659"/>
      <c r="H659"/>
      <c r="I659"/>
      <c r="J659"/>
      <c r="K659"/>
    </row>
    <row r="660" spans="6:11" ht="15.6" x14ac:dyDescent="0.3">
      <c r="F660"/>
      <c r="G660"/>
      <c r="H660"/>
      <c r="I660"/>
      <c r="J660"/>
      <c r="K660"/>
    </row>
    <row r="661" spans="6:11" ht="15.6" x14ac:dyDescent="0.3">
      <c r="F661"/>
      <c r="G661"/>
      <c r="H661"/>
      <c r="I661"/>
      <c r="J661"/>
      <c r="K661"/>
    </row>
    <row r="662" spans="6:11" ht="15.6" x14ac:dyDescent="0.3">
      <c r="F662"/>
      <c r="G662"/>
      <c r="H662"/>
      <c r="I662"/>
      <c r="J662"/>
      <c r="K662"/>
    </row>
    <row r="663" spans="6:11" ht="15.6" x14ac:dyDescent="0.3">
      <c r="F663"/>
      <c r="G663"/>
      <c r="H663"/>
      <c r="I663"/>
      <c r="J663"/>
      <c r="K663"/>
    </row>
    <row r="664" spans="6:11" ht="15.6" x14ac:dyDescent="0.3">
      <c r="F664"/>
      <c r="G664"/>
      <c r="H664"/>
      <c r="I664"/>
      <c r="J664"/>
      <c r="K664"/>
    </row>
    <row r="665" spans="6:11" ht="15.6" x14ac:dyDescent="0.3">
      <c r="F665"/>
      <c r="G665"/>
      <c r="H665"/>
      <c r="I665"/>
      <c r="J665"/>
      <c r="K665"/>
    </row>
    <row r="666" spans="6:11" ht="15.6" x14ac:dyDescent="0.3">
      <c r="F666"/>
      <c r="G666"/>
      <c r="H666"/>
      <c r="I666"/>
      <c r="J666"/>
      <c r="K666"/>
    </row>
    <row r="667" spans="6:11" ht="15.6" x14ac:dyDescent="0.3">
      <c r="F667"/>
      <c r="G667"/>
      <c r="H667"/>
      <c r="I667"/>
      <c r="J667"/>
      <c r="K667"/>
    </row>
    <row r="668" spans="6:11" ht="15.6" x14ac:dyDescent="0.3">
      <c r="F668"/>
      <c r="G668"/>
      <c r="H668"/>
      <c r="I668"/>
      <c r="J668"/>
      <c r="K668"/>
    </row>
    <row r="669" spans="6:11" ht="15.6" x14ac:dyDescent="0.3">
      <c r="F669"/>
      <c r="G669"/>
      <c r="H669"/>
      <c r="I669"/>
      <c r="J669"/>
      <c r="K669"/>
    </row>
    <row r="670" spans="6:11" ht="15.6" x14ac:dyDescent="0.3">
      <c r="F670"/>
      <c r="G670"/>
      <c r="H670"/>
      <c r="I670"/>
      <c r="J670"/>
      <c r="K670"/>
    </row>
    <row r="671" spans="6:11" ht="15.6" x14ac:dyDescent="0.3">
      <c r="F671"/>
      <c r="G671"/>
      <c r="H671"/>
      <c r="I671"/>
      <c r="J671"/>
      <c r="K671"/>
    </row>
    <row r="672" spans="6:11" ht="15.6" x14ac:dyDescent="0.3">
      <c r="F672"/>
      <c r="G672"/>
      <c r="H672"/>
      <c r="I672"/>
      <c r="J672"/>
      <c r="K672"/>
    </row>
    <row r="673" spans="6:11" ht="15.6" x14ac:dyDescent="0.3">
      <c r="F673"/>
      <c r="G673"/>
      <c r="H673"/>
      <c r="I673"/>
      <c r="J673"/>
      <c r="K673"/>
    </row>
    <row r="674" spans="6:11" ht="15.6" x14ac:dyDescent="0.3">
      <c r="F674"/>
      <c r="G674"/>
      <c r="H674"/>
      <c r="I674"/>
      <c r="J674"/>
      <c r="K674"/>
    </row>
    <row r="675" spans="6:11" ht="15.6" x14ac:dyDescent="0.3">
      <c r="F675"/>
      <c r="G675"/>
      <c r="H675"/>
      <c r="I675"/>
      <c r="J675"/>
      <c r="K675"/>
    </row>
    <row r="676" spans="6:11" ht="15.6" x14ac:dyDescent="0.3">
      <c r="F676"/>
      <c r="G676"/>
      <c r="H676"/>
      <c r="I676"/>
      <c r="J676"/>
      <c r="K676"/>
    </row>
    <row r="677" spans="6:11" ht="15.6" x14ac:dyDescent="0.3">
      <c r="F677"/>
      <c r="G677"/>
      <c r="H677"/>
      <c r="I677"/>
      <c r="J677"/>
      <c r="K677"/>
    </row>
    <row r="678" spans="6:11" ht="15.6" x14ac:dyDescent="0.3">
      <c r="F678"/>
      <c r="G678"/>
      <c r="H678"/>
      <c r="I678"/>
      <c r="J678"/>
      <c r="K678"/>
    </row>
    <row r="679" spans="6:11" ht="15.6" x14ac:dyDescent="0.3">
      <c r="F679"/>
      <c r="G679"/>
      <c r="H679"/>
      <c r="I679"/>
      <c r="J679"/>
      <c r="K679"/>
    </row>
    <row r="680" spans="6:11" ht="15.6" x14ac:dyDescent="0.3">
      <c r="F680"/>
      <c r="G680"/>
      <c r="H680"/>
      <c r="I680"/>
      <c r="J680"/>
      <c r="K680"/>
    </row>
    <row r="681" spans="6:11" ht="15.6" x14ac:dyDescent="0.3">
      <c r="F681"/>
      <c r="G681"/>
      <c r="H681"/>
      <c r="I681"/>
      <c r="J681"/>
      <c r="K681"/>
    </row>
    <row r="682" spans="6:11" ht="15.6" x14ac:dyDescent="0.3">
      <c r="F682"/>
      <c r="G682"/>
      <c r="H682"/>
      <c r="I682"/>
      <c r="J682"/>
      <c r="K682"/>
    </row>
    <row r="683" spans="6:11" ht="15.6" x14ac:dyDescent="0.3">
      <c r="F683"/>
      <c r="G683"/>
      <c r="H683"/>
      <c r="I683"/>
      <c r="J683"/>
      <c r="K683"/>
    </row>
    <row r="684" spans="6:11" ht="15.6" x14ac:dyDescent="0.3">
      <c r="F684"/>
      <c r="G684"/>
      <c r="H684"/>
      <c r="I684"/>
      <c r="J684"/>
      <c r="K684"/>
    </row>
    <row r="685" spans="6:11" ht="15.6" x14ac:dyDescent="0.3">
      <c r="F685"/>
      <c r="G685"/>
      <c r="H685"/>
      <c r="I685"/>
      <c r="J685"/>
      <c r="K685"/>
    </row>
    <row r="686" spans="6:11" ht="15.6" x14ac:dyDescent="0.3">
      <c r="F686"/>
      <c r="G686"/>
      <c r="H686"/>
      <c r="I686"/>
      <c r="J686"/>
      <c r="K686"/>
    </row>
    <row r="687" spans="6:11" ht="15.6" x14ac:dyDescent="0.3">
      <c r="F687"/>
      <c r="G687"/>
      <c r="H687"/>
      <c r="I687"/>
      <c r="J687"/>
      <c r="K687"/>
    </row>
    <row r="688" spans="6:11" ht="15.6" x14ac:dyDescent="0.3">
      <c r="F688"/>
      <c r="G688"/>
      <c r="H688"/>
      <c r="I688"/>
      <c r="J688"/>
      <c r="K688"/>
    </row>
    <row r="689" spans="6:11" ht="15.6" x14ac:dyDescent="0.3">
      <c r="F689"/>
      <c r="G689"/>
      <c r="H689"/>
      <c r="I689"/>
      <c r="J689"/>
      <c r="K689"/>
    </row>
    <row r="690" spans="6:11" ht="15.6" x14ac:dyDescent="0.3">
      <c r="F690"/>
      <c r="G690"/>
      <c r="H690"/>
      <c r="I690"/>
      <c r="J690"/>
      <c r="K690"/>
    </row>
    <row r="691" spans="6:11" ht="15.6" x14ac:dyDescent="0.3">
      <c r="F691"/>
      <c r="G691"/>
      <c r="H691"/>
      <c r="I691"/>
      <c r="J691"/>
      <c r="K691"/>
    </row>
    <row r="692" spans="6:11" ht="15.6" x14ac:dyDescent="0.3">
      <c r="F692"/>
      <c r="G692"/>
      <c r="H692"/>
      <c r="I692"/>
      <c r="J692"/>
      <c r="K692"/>
    </row>
    <row r="693" spans="6:11" ht="15.6" x14ac:dyDescent="0.3">
      <c r="F693"/>
      <c r="G693"/>
      <c r="H693"/>
      <c r="I693"/>
      <c r="J693"/>
      <c r="K693"/>
    </row>
    <row r="694" spans="6:11" ht="15.6" x14ac:dyDescent="0.3">
      <c r="F694"/>
      <c r="G694"/>
      <c r="H694"/>
      <c r="I694"/>
      <c r="J694"/>
      <c r="K694"/>
    </row>
    <row r="695" spans="6:11" ht="15.6" x14ac:dyDescent="0.3">
      <c r="F695"/>
      <c r="G695"/>
      <c r="H695"/>
      <c r="I695"/>
      <c r="J695"/>
      <c r="K695"/>
    </row>
    <row r="696" spans="6:11" ht="15.6" x14ac:dyDescent="0.3">
      <c r="F696"/>
      <c r="G696"/>
      <c r="H696"/>
      <c r="I696"/>
      <c r="J696"/>
      <c r="K696"/>
    </row>
    <row r="697" spans="6:11" ht="15.6" x14ac:dyDescent="0.3">
      <c r="F697"/>
      <c r="G697"/>
      <c r="H697"/>
      <c r="I697"/>
      <c r="J697"/>
      <c r="K697"/>
    </row>
    <row r="698" spans="6:11" ht="15.6" x14ac:dyDescent="0.3">
      <c r="F698"/>
      <c r="G698"/>
      <c r="H698"/>
      <c r="I698"/>
      <c r="J698"/>
      <c r="K698"/>
    </row>
    <row r="699" spans="6:11" ht="15.6" x14ac:dyDescent="0.3">
      <c r="F699"/>
      <c r="G699"/>
      <c r="H699"/>
      <c r="I699"/>
      <c r="J699"/>
      <c r="K699"/>
    </row>
    <row r="700" spans="6:11" ht="15.6" x14ac:dyDescent="0.3">
      <c r="F700"/>
      <c r="G700"/>
      <c r="H700"/>
      <c r="I700"/>
      <c r="J700"/>
      <c r="K700"/>
    </row>
    <row r="701" spans="6:11" ht="15.6" x14ac:dyDescent="0.3">
      <c r="F701"/>
      <c r="G701"/>
      <c r="H701"/>
      <c r="I701"/>
      <c r="J701"/>
      <c r="K701"/>
    </row>
    <row r="702" spans="6:11" ht="15.6" x14ac:dyDescent="0.3">
      <c r="F702"/>
      <c r="G702"/>
      <c r="H702"/>
      <c r="I702"/>
      <c r="J702"/>
      <c r="K702"/>
    </row>
    <row r="703" spans="6:11" ht="15.6" x14ac:dyDescent="0.3">
      <c r="F703"/>
      <c r="G703"/>
      <c r="H703"/>
      <c r="I703"/>
      <c r="J703"/>
      <c r="K703"/>
    </row>
    <row r="704" spans="6:11" ht="15.6" x14ac:dyDescent="0.3">
      <c r="F704"/>
      <c r="G704"/>
      <c r="H704"/>
      <c r="I704"/>
      <c r="J704"/>
      <c r="K704"/>
    </row>
    <row r="705" spans="6:11" ht="15.6" x14ac:dyDescent="0.3">
      <c r="F705"/>
      <c r="G705"/>
      <c r="H705"/>
      <c r="I705"/>
      <c r="J705"/>
      <c r="K705"/>
    </row>
    <row r="706" spans="6:11" ht="15.6" x14ac:dyDescent="0.3">
      <c r="F706"/>
      <c r="G706"/>
      <c r="H706"/>
      <c r="I706"/>
      <c r="J706"/>
      <c r="K706"/>
    </row>
    <row r="707" spans="6:11" ht="15.6" x14ac:dyDescent="0.3">
      <c r="F707"/>
      <c r="G707"/>
      <c r="H707"/>
      <c r="I707"/>
      <c r="J707"/>
      <c r="K707"/>
    </row>
    <row r="708" spans="6:11" ht="15.6" x14ac:dyDescent="0.3">
      <c r="F708"/>
      <c r="G708"/>
      <c r="H708"/>
      <c r="I708"/>
      <c r="J708"/>
      <c r="K708"/>
    </row>
    <row r="709" spans="6:11" ht="15.6" x14ac:dyDescent="0.3">
      <c r="F709"/>
      <c r="G709"/>
      <c r="H709"/>
      <c r="I709"/>
      <c r="J709"/>
      <c r="K709"/>
    </row>
    <row r="710" spans="6:11" ht="15.6" x14ac:dyDescent="0.3">
      <c r="F710"/>
      <c r="G710"/>
      <c r="H710"/>
      <c r="I710"/>
      <c r="J710"/>
      <c r="K710"/>
    </row>
    <row r="711" spans="6:11" ht="15.6" x14ac:dyDescent="0.3">
      <c r="F711"/>
      <c r="G711"/>
      <c r="H711"/>
      <c r="I711"/>
      <c r="J711"/>
      <c r="K711"/>
    </row>
    <row r="712" spans="6:11" ht="15.6" x14ac:dyDescent="0.3">
      <c r="F712"/>
      <c r="G712"/>
      <c r="H712"/>
      <c r="I712"/>
      <c r="J712"/>
      <c r="K712"/>
    </row>
    <row r="713" spans="6:11" ht="15.6" x14ac:dyDescent="0.3">
      <c r="F713"/>
      <c r="G713"/>
      <c r="H713"/>
      <c r="I713"/>
      <c r="J713"/>
      <c r="K713"/>
    </row>
    <row r="714" spans="6:11" ht="15.6" x14ac:dyDescent="0.3">
      <c r="F714"/>
      <c r="G714"/>
      <c r="H714"/>
      <c r="I714"/>
      <c r="J714"/>
      <c r="K714"/>
    </row>
    <row r="715" spans="6:11" ht="15.6" x14ac:dyDescent="0.3">
      <c r="F715"/>
      <c r="G715"/>
      <c r="H715"/>
      <c r="I715"/>
      <c r="J715"/>
      <c r="K715"/>
    </row>
    <row r="716" spans="6:11" ht="15.6" x14ac:dyDescent="0.3">
      <c r="F716"/>
      <c r="G716"/>
      <c r="H716"/>
      <c r="I716"/>
      <c r="J716"/>
      <c r="K716"/>
    </row>
    <row r="717" spans="6:11" ht="15.6" x14ac:dyDescent="0.3">
      <c r="F717"/>
      <c r="G717"/>
      <c r="H717"/>
      <c r="I717"/>
      <c r="J717"/>
      <c r="K717"/>
    </row>
    <row r="718" spans="6:11" ht="15.6" x14ac:dyDescent="0.3">
      <c r="F718"/>
      <c r="G718"/>
      <c r="H718"/>
      <c r="I718"/>
      <c r="J718"/>
      <c r="K718"/>
    </row>
    <row r="719" spans="6:11" ht="15.6" x14ac:dyDescent="0.3">
      <c r="F719"/>
      <c r="G719"/>
      <c r="H719"/>
      <c r="I719"/>
      <c r="J719"/>
      <c r="K719"/>
    </row>
    <row r="720" spans="6:11" ht="15.6" x14ac:dyDescent="0.3">
      <c r="F720"/>
      <c r="G720"/>
      <c r="H720"/>
      <c r="I720"/>
      <c r="J720"/>
      <c r="K720"/>
    </row>
    <row r="721" spans="6:11" ht="15.6" x14ac:dyDescent="0.3">
      <c r="F721"/>
      <c r="G721"/>
      <c r="H721"/>
      <c r="I721"/>
      <c r="J721"/>
      <c r="K721"/>
    </row>
    <row r="722" spans="6:11" ht="15.6" x14ac:dyDescent="0.3">
      <c r="F722"/>
      <c r="G722"/>
      <c r="H722"/>
      <c r="I722"/>
      <c r="J722"/>
      <c r="K722"/>
    </row>
    <row r="723" spans="6:11" ht="15.6" x14ac:dyDescent="0.3">
      <c r="F723"/>
      <c r="G723"/>
      <c r="H723"/>
      <c r="I723"/>
      <c r="J723"/>
      <c r="K723"/>
    </row>
    <row r="724" spans="6:11" ht="15.6" x14ac:dyDescent="0.3">
      <c r="F724"/>
      <c r="G724"/>
      <c r="H724"/>
      <c r="I724"/>
      <c r="J724"/>
      <c r="K724"/>
    </row>
    <row r="725" spans="6:11" ht="15.6" x14ac:dyDescent="0.3">
      <c r="F725"/>
      <c r="G725"/>
      <c r="H725"/>
      <c r="I725"/>
      <c r="J725"/>
      <c r="K725"/>
    </row>
    <row r="726" spans="6:11" ht="15.6" x14ac:dyDescent="0.3">
      <c r="F726"/>
      <c r="G726"/>
      <c r="H726"/>
      <c r="I726"/>
      <c r="J726"/>
      <c r="K726"/>
    </row>
    <row r="727" spans="6:11" ht="15.6" x14ac:dyDescent="0.3">
      <c r="F727"/>
      <c r="G727"/>
      <c r="H727"/>
      <c r="I727"/>
      <c r="J727"/>
      <c r="K727"/>
    </row>
    <row r="728" spans="6:11" ht="15.6" x14ac:dyDescent="0.3">
      <c r="F728"/>
      <c r="G728"/>
      <c r="H728"/>
      <c r="I728"/>
      <c r="J728"/>
      <c r="K728"/>
    </row>
    <row r="729" spans="6:11" ht="15.6" x14ac:dyDescent="0.3">
      <c r="F729"/>
      <c r="G729"/>
      <c r="H729"/>
      <c r="I729"/>
      <c r="J729"/>
      <c r="K729"/>
    </row>
    <row r="730" spans="6:11" ht="15.6" x14ac:dyDescent="0.3">
      <c r="F730"/>
      <c r="G730"/>
      <c r="H730"/>
      <c r="I730"/>
      <c r="J730"/>
      <c r="K730"/>
    </row>
    <row r="731" spans="6:11" ht="15.6" x14ac:dyDescent="0.3">
      <c r="F731"/>
      <c r="G731"/>
      <c r="H731"/>
      <c r="I731"/>
      <c r="J731"/>
      <c r="K731"/>
    </row>
    <row r="732" spans="6:11" ht="15.6" x14ac:dyDescent="0.3">
      <c r="F732"/>
      <c r="G732"/>
      <c r="H732"/>
      <c r="I732"/>
      <c r="J732"/>
      <c r="K732"/>
    </row>
    <row r="733" spans="6:11" ht="15.6" x14ac:dyDescent="0.3">
      <c r="F733"/>
      <c r="G733"/>
      <c r="H733"/>
      <c r="I733"/>
      <c r="J733"/>
      <c r="K733"/>
    </row>
    <row r="734" spans="6:11" ht="15.6" x14ac:dyDescent="0.3">
      <c r="F734"/>
      <c r="G734"/>
      <c r="H734"/>
      <c r="I734"/>
      <c r="J734"/>
      <c r="K734"/>
    </row>
    <row r="735" spans="6:11" ht="15.6" x14ac:dyDescent="0.3">
      <c r="F735"/>
      <c r="G735"/>
      <c r="H735"/>
      <c r="I735"/>
      <c r="J735"/>
      <c r="K735"/>
    </row>
    <row r="736" spans="6:11" ht="15.6" x14ac:dyDescent="0.3">
      <c r="F736"/>
      <c r="G736"/>
      <c r="H736"/>
      <c r="I736"/>
      <c r="J736"/>
      <c r="K736"/>
    </row>
    <row r="737" spans="6:11" ht="15.6" x14ac:dyDescent="0.3">
      <c r="F737"/>
      <c r="G737"/>
      <c r="H737"/>
      <c r="I737"/>
      <c r="J737"/>
      <c r="K737"/>
    </row>
    <row r="738" spans="6:11" ht="15.6" x14ac:dyDescent="0.3">
      <c r="F738"/>
      <c r="G738"/>
      <c r="H738"/>
      <c r="I738"/>
      <c r="J738"/>
      <c r="K738"/>
    </row>
    <row r="739" spans="6:11" ht="15.6" x14ac:dyDescent="0.3">
      <c r="F739"/>
      <c r="G739"/>
      <c r="H739"/>
      <c r="I739"/>
      <c r="J739"/>
      <c r="K739"/>
    </row>
    <row r="740" spans="6:11" ht="15.6" x14ac:dyDescent="0.3">
      <c r="F740"/>
      <c r="G740"/>
      <c r="H740"/>
      <c r="I740"/>
      <c r="J740"/>
      <c r="K740"/>
    </row>
    <row r="741" spans="6:11" ht="15.6" x14ac:dyDescent="0.3">
      <c r="F741"/>
      <c r="G741"/>
      <c r="H741"/>
      <c r="I741"/>
      <c r="J741"/>
      <c r="K741"/>
    </row>
    <row r="742" spans="6:11" ht="15.6" x14ac:dyDescent="0.3">
      <c r="F742"/>
      <c r="G742"/>
      <c r="H742"/>
      <c r="I742"/>
      <c r="J742"/>
      <c r="K742"/>
    </row>
    <row r="743" spans="6:11" ht="15.6" x14ac:dyDescent="0.3">
      <c r="F743"/>
      <c r="G743"/>
      <c r="H743"/>
      <c r="I743"/>
      <c r="J743"/>
      <c r="K743"/>
    </row>
    <row r="744" spans="6:11" ht="15.6" x14ac:dyDescent="0.3">
      <c r="F744"/>
      <c r="G744"/>
      <c r="H744"/>
      <c r="I744"/>
      <c r="J744"/>
      <c r="K744"/>
    </row>
    <row r="745" spans="6:11" ht="15.6" x14ac:dyDescent="0.3">
      <c r="F745"/>
      <c r="G745"/>
      <c r="H745"/>
      <c r="I745"/>
      <c r="J745"/>
      <c r="K745"/>
    </row>
    <row r="746" spans="6:11" ht="15.6" x14ac:dyDescent="0.3">
      <c r="F746"/>
      <c r="G746"/>
      <c r="H746"/>
      <c r="I746"/>
      <c r="J746"/>
      <c r="K746"/>
    </row>
    <row r="747" spans="6:11" ht="15.6" x14ac:dyDescent="0.3">
      <c r="F747"/>
      <c r="G747"/>
      <c r="H747"/>
      <c r="I747"/>
      <c r="J747"/>
      <c r="K747"/>
    </row>
    <row r="748" spans="6:11" ht="15.6" x14ac:dyDescent="0.3">
      <c r="F748"/>
      <c r="G748"/>
      <c r="H748"/>
      <c r="I748"/>
      <c r="J748"/>
      <c r="K748"/>
    </row>
    <row r="749" spans="6:11" ht="15.6" x14ac:dyDescent="0.3">
      <c r="F749"/>
      <c r="G749"/>
      <c r="H749"/>
      <c r="I749"/>
      <c r="J749"/>
      <c r="K749"/>
    </row>
    <row r="750" spans="6:11" ht="15.6" x14ac:dyDescent="0.3">
      <c r="F750"/>
      <c r="G750"/>
      <c r="H750"/>
      <c r="I750"/>
      <c r="J750"/>
      <c r="K750"/>
    </row>
    <row r="751" spans="6:11" ht="15.6" x14ac:dyDescent="0.3">
      <c r="F751"/>
      <c r="G751"/>
      <c r="H751"/>
      <c r="I751"/>
      <c r="J751"/>
      <c r="K751"/>
    </row>
    <row r="752" spans="6:11" ht="15.6" x14ac:dyDescent="0.3">
      <c r="F752"/>
      <c r="G752"/>
      <c r="H752"/>
      <c r="I752"/>
      <c r="J752"/>
      <c r="K752"/>
    </row>
    <row r="753" spans="6:11" ht="15.6" x14ac:dyDescent="0.3">
      <c r="F753"/>
      <c r="G753"/>
      <c r="H753"/>
      <c r="I753"/>
      <c r="J753"/>
      <c r="K753"/>
    </row>
    <row r="754" spans="6:11" ht="15.6" x14ac:dyDescent="0.3">
      <c r="F754"/>
      <c r="G754"/>
      <c r="H754"/>
      <c r="I754"/>
      <c r="J754"/>
      <c r="K754"/>
    </row>
    <row r="755" spans="6:11" ht="15.6" x14ac:dyDescent="0.3">
      <c r="F755"/>
      <c r="G755"/>
      <c r="H755"/>
      <c r="I755"/>
      <c r="J755"/>
      <c r="K755"/>
    </row>
    <row r="756" spans="6:11" ht="15.6" x14ac:dyDescent="0.3">
      <c r="F756"/>
      <c r="G756"/>
      <c r="H756"/>
      <c r="I756"/>
      <c r="J756"/>
      <c r="K756"/>
    </row>
    <row r="757" spans="6:11" ht="15.6" x14ac:dyDescent="0.3">
      <c r="F757"/>
      <c r="G757"/>
      <c r="H757"/>
      <c r="I757"/>
      <c r="J757"/>
      <c r="K757"/>
    </row>
    <row r="758" spans="6:11" ht="15.6" x14ac:dyDescent="0.3">
      <c r="F758"/>
      <c r="G758"/>
      <c r="H758"/>
      <c r="I758"/>
      <c r="J758"/>
      <c r="K758"/>
    </row>
    <row r="759" spans="6:11" ht="15.6" x14ac:dyDescent="0.3">
      <c r="F759"/>
      <c r="G759"/>
      <c r="H759"/>
      <c r="I759"/>
      <c r="J759"/>
      <c r="K759"/>
    </row>
    <row r="760" spans="6:11" ht="15.6" x14ac:dyDescent="0.3">
      <c r="F760"/>
      <c r="G760"/>
      <c r="H760"/>
      <c r="I760"/>
      <c r="J760"/>
      <c r="K760"/>
    </row>
    <row r="761" spans="6:11" ht="15.6" x14ac:dyDescent="0.3">
      <c r="F761"/>
      <c r="G761"/>
      <c r="H761"/>
      <c r="I761"/>
      <c r="J761"/>
      <c r="K761"/>
    </row>
    <row r="762" spans="6:11" ht="15.6" x14ac:dyDescent="0.3">
      <c r="F762"/>
      <c r="G762"/>
      <c r="H762"/>
      <c r="I762"/>
      <c r="J762"/>
      <c r="K762"/>
    </row>
  </sheetData>
  <mergeCells count="6">
    <mergeCell ref="C3:C7"/>
    <mergeCell ref="D3:D7"/>
    <mergeCell ref="C8:C12"/>
    <mergeCell ref="D8:D12"/>
    <mergeCell ref="C13:C17"/>
    <mergeCell ref="D13:D17"/>
  </mergeCells>
  <pageMargins left="0.7" right="0.7" top="0.75" bottom="0.75" header="0.3" footer="0.3"/>
  <pageSetup paperSize="0" orientation="portrait" horizontalDpi="0" verticalDpi="0" copies="0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Dashboard</vt:lpstr>
      <vt:lpstr>Workbook</vt:lpstr>
      <vt:lpstr>data</vt:lpstr>
      <vt:lpstr>tb_days</vt:lpstr>
      <vt:lpstr>tb_month</vt:lpstr>
      <vt:lpstr>tb_week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C:\Users\joaquin.chemile\Desktop\Entregables\Mastercard (Affluent, Gateway, Priceless)\1era entrega\Affluent Chile 2015-11.xlsx</dc:title>
  <dc:creator/>
  <cp:lastModifiedBy/>
  <dcterms:created xsi:type="dcterms:W3CDTF">2014-07-01T06:24:33Z</dcterms:created>
  <dcterms:modified xsi:type="dcterms:W3CDTF">2025-04-15T03:20:15Z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rfloating</vt:lpwstr>
  </property>
</Properties>
</file>