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workbookProtection lockStructure="1"/>
  <bookViews>
    <workbookView xWindow="0" yWindow="0" windowWidth="51200" windowHeight="23200" tabRatio="657" activeTab="3"/>
  </bookViews>
  <sheets>
    <sheet name="Table of Contents" sheetId="13" r:id="rId1"/>
    <sheet name="1- Instructions for Rev Proj" sheetId="2" r:id="rId2"/>
    <sheet name="2A- Data Entry Worksheet" sheetId="10" r:id="rId3"/>
    <sheet name="2B- Est. Rev. Proj. Wksheet" sheetId="1" r:id="rId4"/>
    <sheet name="3- Sample Est. Rev. Proj." sheetId="15" r:id="rId5"/>
    <sheet name="4- Cost Estimate Instructions" sheetId="9" r:id="rId6"/>
    <sheet name="5 - Cost Estimates Worksheet" sheetId="7" r:id="rId7"/>
    <sheet name="6 - Sample Cost Estimates " sheetId="6" r:id="rId8"/>
    <sheet name="7 - Printing Instructions" sheetId="3" r:id="rId9"/>
    <sheet name="Sheet1" sheetId="16" r:id="rId10"/>
  </sheets>
  <definedNames>
    <definedName name="OLE_LINK1" localSheetId="0">'Table of Contents'!#REF!</definedName>
    <definedName name="_xlnm.Print_Area" localSheetId="1">'1- Instructions for Rev Proj'!$A:$E</definedName>
    <definedName name="_xlnm.Print_Area" localSheetId="3">'2B- Est. Rev. Proj. Wksheet'!$A$1:$L$80</definedName>
    <definedName name="_xlnm.Print_Area" localSheetId="4">'3- Sample Est. Rev. Proj.'!$A$1:$L$75</definedName>
    <definedName name="_xlnm.Print_Area" localSheetId="5">'4- Cost Estimate Instructions'!$A:$C</definedName>
    <definedName name="_xlnm.Print_Area" localSheetId="6">'5 - Cost Estimates Worksheet'!$A$1:$H$11</definedName>
    <definedName name="_xlnm.Print_Area" localSheetId="7">'6 - Sample Cost Estimates '!$A$1:$H$11</definedName>
    <definedName name="_xlnm.Print_Area" localSheetId="0">'Table of Contents'!$A:$E</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38" i="1" l="1"/>
  <c r="K4" i="1"/>
  <c r="K38" i="1"/>
  <c r="I4" i="1"/>
  <c r="I38" i="1"/>
  <c r="F4" i="1"/>
  <c r="F38" i="1"/>
  <c r="J4" i="1"/>
  <c r="J38" i="1"/>
  <c r="L37" i="1"/>
  <c r="K37" i="1"/>
  <c r="F37" i="1"/>
  <c r="J37" i="1"/>
  <c r="I37" i="1"/>
  <c r="L36" i="1"/>
  <c r="K36" i="1"/>
  <c r="F36" i="1"/>
  <c r="J36" i="1"/>
  <c r="I36" i="1"/>
  <c r="L35" i="1"/>
  <c r="K35" i="1"/>
  <c r="I35" i="1"/>
  <c r="F35" i="1"/>
  <c r="J35" i="1"/>
  <c r="E9" i="6"/>
  <c r="E8" i="6"/>
  <c r="E8" i="7"/>
  <c r="D60" i="15"/>
  <c r="D45" i="15"/>
  <c r="D32" i="15"/>
  <c r="D14" i="15"/>
  <c r="K74" i="1"/>
  <c r="D65" i="1"/>
  <c r="L5" i="1"/>
  <c r="D50" i="1"/>
  <c r="D33" i="1"/>
  <c r="K76" i="1"/>
  <c r="K77" i="1"/>
  <c r="C10" i="7"/>
  <c r="C9" i="6"/>
  <c r="L59" i="15"/>
  <c r="K59" i="15"/>
  <c r="J59" i="15"/>
  <c r="E59" i="15"/>
  <c r="I59" i="15"/>
  <c r="L58" i="15"/>
  <c r="K58" i="15"/>
  <c r="J58" i="15"/>
  <c r="E58" i="15"/>
  <c r="I58" i="15"/>
  <c r="L57" i="15"/>
  <c r="K57" i="15"/>
  <c r="J57" i="15"/>
  <c r="E57" i="15"/>
  <c r="I57" i="15"/>
  <c r="L56" i="15"/>
  <c r="K56" i="15"/>
  <c r="J56" i="15"/>
  <c r="E56" i="15"/>
  <c r="I56" i="15"/>
  <c r="L55" i="15"/>
  <c r="K55" i="15"/>
  <c r="J55" i="15"/>
  <c r="I55" i="15"/>
  <c r="L54" i="15"/>
  <c r="K54" i="15"/>
  <c r="J54" i="15"/>
  <c r="I54" i="15"/>
  <c r="L53" i="15"/>
  <c r="K53" i="15"/>
  <c r="J53" i="15"/>
  <c r="I53" i="15"/>
  <c r="L52" i="15"/>
  <c r="K52" i="15"/>
  <c r="J52" i="15"/>
  <c r="I52" i="15"/>
  <c r="L51" i="15"/>
  <c r="K51" i="15"/>
  <c r="J51" i="15"/>
  <c r="I51" i="15"/>
  <c r="L50" i="15"/>
  <c r="K50" i="15"/>
  <c r="J50" i="15"/>
  <c r="I50" i="15"/>
  <c r="L49" i="15"/>
  <c r="K49" i="15"/>
  <c r="J49" i="15"/>
  <c r="I49" i="15"/>
  <c r="L48" i="15"/>
  <c r="K48" i="15"/>
  <c r="J48" i="15"/>
  <c r="I48" i="15"/>
  <c r="L47" i="15"/>
  <c r="L60" i="15"/>
  <c r="K47" i="15"/>
  <c r="K60" i="15"/>
  <c r="J47" i="15"/>
  <c r="J60" i="15"/>
  <c r="I47" i="15"/>
  <c r="I60" i="15"/>
  <c r="L44" i="15"/>
  <c r="K44" i="15"/>
  <c r="E44" i="15"/>
  <c r="I44" i="15"/>
  <c r="L43" i="15"/>
  <c r="K43" i="15"/>
  <c r="E43" i="15"/>
  <c r="I43" i="15"/>
  <c r="L42" i="15"/>
  <c r="K42" i="15"/>
  <c r="E42" i="15"/>
  <c r="I42" i="15"/>
  <c r="L41" i="15"/>
  <c r="K41" i="15"/>
  <c r="E41" i="15"/>
  <c r="I41" i="15"/>
  <c r="L40" i="15"/>
  <c r="K40" i="15"/>
  <c r="E40" i="15"/>
  <c r="I40" i="15"/>
  <c r="L39" i="15"/>
  <c r="K39" i="15"/>
  <c r="E39" i="15"/>
  <c r="I39" i="15"/>
  <c r="L38" i="15"/>
  <c r="K38" i="15"/>
  <c r="E38" i="15"/>
  <c r="I38" i="15"/>
  <c r="L37" i="15"/>
  <c r="K37" i="15"/>
  <c r="E37" i="15"/>
  <c r="I37" i="15"/>
  <c r="L36" i="15"/>
  <c r="K36" i="15"/>
  <c r="E36" i="15"/>
  <c r="I36" i="15"/>
  <c r="L35" i="15"/>
  <c r="K35" i="15"/>
  <c r="E35" i="15"/>
  <c r="I35" i="15"/>
  <c r="L34" i="15"/>
  <c r="K34" i="15"/>
  <c r="E34" i="15"/>
  <c r="I34" i="15"/>
  <c r="L31" i="15"/>
  <c r="L30" i="15"/>
  <c r="L29" i="15"/>
  <c r="L28" i="15"/>
  <c r="L27" i="15"/>
  <c r="L26" i="15"/>
  <c r="J26" i="15"/>
  <c r="I26" i="15"/>
  <c r="L25" i="15"/>
  <c r="K25" i="15"/>
  <c r="E25" i="15"/>
  <c r="I25" i="15"/>
  <c r="L24" i="15"/>
  <c r="K24" i="15"/>
  <c r="E24" i="15"/>
  <c r="I24" i="15"/>
  <c r="L23" i="15"/>
  <c r="K23" i="15"/>
  <c r="E23" i="15"/>
  <c r="I23" i="15"/>
  <c r="L22" i="15"/>
  <c r="K22" i="15"/>
  <c r="E22" i="15"/>
  <c r="I22" i="15"/>
  <c r="L21" i="15"/>
  <c r="K21" i="15"/>
  <c r="E21" i="15"/>
  <c r="I21" i="15"/>
  <c r="L20" i="15"/>
  <c r="K20" i="15"/>
  <c r="E20" i="15"/>
  <c r="I20" i="15"/>
  <c r="L19" i="15"/>
  <c r="K19" i="15"/>
  <c r="E19" i="15"/>
  <c r="I19" i="15"/>
  <c r="L18" i="15"/>
  <c r="K18" i="15"/>
  <c r="E18" i="15"/>
  <c r="I18" i="15"/>
  <c r="L16" i="15"/>
  <c r="K16" i="15"/>
  <c r="E16" i="15"/>
  <c r="I16" i="15"/>
  <c r="L71" i="15"/>
  <c r="L13" i="15"/>
  <c r="K13" i="15"/>
  <c r="E13" i="15"/>
  <c r="I13" i="15"/>
  <c r="L12" i="15"/>
  <c r="K12" i="15"/>
  <c r="E12" i="15"/>
  <c r="I12" i="15"/>
  <c r="L11" i="15"/>
  <c r="K11" i="15"/>
  <c r="E11" i="15"/>
  <c r="I11" i="15"/>
  <c r="L10" i="15"/>
  <c r="K10" i="15"/>
  <c r="E10" i="15"/>
  <c r="I10" i="15"/>
  <c r="L9" i="15"/>
  <c r="K9" i="15"/>
  <c r="E9" i="15"/>
  <c r="I9" i="15"/>
  <c r="L8" i="15"/>
  <c r="K8" i="15"/>
  <c r="E8" i="15"/>
  <c r="I8" i="15"/>
  <c r="L7" i="15"/>
  <c r="K7" i="15"/>
  <c r="E7" i="15"/>
  <c r="I7" i="15"/>
  <c r="L6" i="15"/>
  <c r="K6" i="15"/>
  <c r="E6" i="15"/>
  <c r="I6" i="15"/>
  <c r="L5" i="15"/>
  <c r="K5" i="15"/>
  <c r="E5" i="15"/>
  <c r="I5" i="15"/>
  <c r="L4" i="15"/>
  <c r="K4" i="15"/>
  <c r="E4" i="15"/>
  <c r="I4" i="15"/>
  <c r="I14" i="15"/>
  <c r="K75" i="1"/>
  <c r="K73" i="1"/>
  <c r="K72" i="1"/>
  <c r="K71" i="1"/>
  <c r="C10" i="6"/>
  <c r="L79" i="1"/>
  <c r="J53" i="1"/>
  <c r="J54" i="1"/>
  <c r="J55" i="1"/>
  <c r="J56" i="1"/>
  <c r="J57" i="1"/>
  <c r="J58" i="1"/>
  <c r="J59" i="1"/>
  <c r="J60" i="1"/>
  <c r="J61" i="1"/>
  <c r="J62" i="1"/>
  <c r="J63" i="1"/>
  <c r="J64" i="1"/>
  <c r="J52" i="1"/>
  <c r="L32" i="15"/>
  <c r="I32" i="15"/>
  <c r="I45" i="15"/>
  <c r="K14" i="15"/>
  <c r="K32" i="15"/>
  <c r="K45" i="15"/>
  <c r="K61" i="15"/>
  <c r="I61" i="15"/>
  <c r="L45" i="15"/>
  <c r="F25" i="15"/>
  <c r="J25" i="15"/>
  <c r="F4" i="15"/>
  <c r="J4" i="15"/>
  <c r="F5" i="15"/>
  <c r="J5" i="15"/>
  <c r="F6" i="15"/>
  <c r="J6" i="15"/>
  <c r="F7" i="15"/>
  <c r="J7" i="15"/>
  <c r="F8" i="15"/>
  <c r="J8" i="15"/>
  <c r="F9" i="15"/>
  <c r="J9" i="15"/>
  <c r="F10" i="15"/>
  <c r="J10" i="15"/>
  <c r="F11" i="15"/>
  <c r="J11" i="15"/>
  <c r="F12" i="15"/>
  <c r="J12" i="15"/>
  <c r="F13" i="15"/>
  <c r="J13" i="15"/>
  <c r="F16" i="15"/>
  <c r="J16" i="15"/>
  <c r="F34" i="15"/>
  <c r="J34" i="15"/>
  <c r="F35" i="15"/>
  <c r="J35" i="15"/>
  <c r="F36" i="15"/>
  <c r="J36" i="15"/>
  <c r="F37" i="15"/>
  <c r="J37" i="15"/>
  <c r="F38" i="15"/>
  <c r="J38" i="15"/>
  <c r="F39" i="15"/>
  <c r="J39" i="15"/>
  <c r="F40" i="15"/>
  <c r="J40" i="15"/>
  <c r="F41" i="15"/>
  <c r="J41" i="15"/>
  <c r="F42" i="15"/>
  <c r="J42" i="15"/>
  <c r="F43" i="15"/>
  <c r="J43" i="15"/>
  <c r="F44" i="15"/>
  <c r="J44" i="15"/>
  <c r="F18" i="15"/>
  <c r="J18" i="15"/>
  <c r="F19" i="15"/>
  <c r="J19" i="15"/>
  <c r="F20" i="15"/>
  <c r="J20" i="15"/>
  <c r="F21" i="15"/>
  <c r="J21" i="15"/>
  <c r="F22" i="15"/>
  <c r="J22" i="15"/>
  <c r="F23" i="15"/>
  <c r="J23" i="15"/>
  <c r="F24" i="15"/>
  <c r="J24" i="15"/>
  <c r="J27" i="1"/>
  <c r="L53" i="1"/>
  <c r="L54" i="1"/>
  <c r="L55" i="1"/>
  <c r="L56" i="1"/>
  <c r="L57" i="1"/>
  <c r="L58" i="1"/>
  <c r="L59" i="1"/>
  <c r="L60" i="1"/>
  <c r="L61" i="1"/>
  <c r="L62" i="1"/>
  <c r="L63" i="1"/>
  <c r="L64" i="1"/>
  <c r="L52" i="1"/>
  <c r="L49" i="1"/>
  <c r="L40" i="1"/>
  <c r="L41" i="1"/>
  <c r="L42" i="1"/>
  <c r="L43" i="1"/>
  <c r="L44" i="1"/>
  <c r="L45" i="1"/>
  <c r="L46" i="1"/>
  <c r="L47" i="1"/>
  <c r="L48" i="1"/>
  <c r="L39" i="1"/>
  <c r="L32" i="1"/>
  <c r="L19" i="1"/>
  <c r="L20" i="1"/>
  <c r="L21" i="1"/>
  <c r="L22" i="1"/>
  <c r="L23" i="1"/>
  <c r="L24" i="1"/>
  <c r="L25" i="1"/>
  <c r="L26" i="1"/>
  <c r="L27" i="1"/>
  <c r="L28" i="1"/>
  <c r="L29" i="1"/>
  <c r="L30" i="1"/>
  <c r="L31" i="1"/>
  <c r="L17" i="1"/>
  <c r="L14" i="1"/>
  <c r="L6" i="1"/>
  <c r="L7" i="1"/>
  <c r="L8" i="1"/>
  <c r="L9" i="1"/>
  <c r="L10" i="1"/>
  <c r="L11" i="1"/>
  <c r="L12" i="1"/>
  <c r="L13" i="1"/>
  <c r="L50" i="1"/>
  <c r="L33" i="1"/>
  <c r="L65" i="1"/>
  <c r="J45" i="15"/>
  <c r="J32" i="15"/>
  <c r="J14" i="15"/>
  <c r="L67" i="15"/>
  <c r="L66" i="15"/>
  <c r="F10" i="1"/>
  <c r="L4" i="1"/>
  <c r="L14" i="15"/>
  <c r="L61" i="15"/>
  <c r="B10" i="10"/>
  <c r="J61" i="15"/>
  <c r="L68" i="15"/>
  <c r="K65" i="15"/>
  <c r="L70" i="15"/>
  <c r="K64" i="15"/>
  <c r="L69" i="15"/>
  <c r="E10" i="6"/>
  <c r="L62" i="15"/>
  <c r="L73" i="15"/>
  <c r="L75" i="15"/>
  <c r="C11" i="6"/>
  <c r="E11" i="6"/>
  <c r="D15" i="1"/>
  <c r="K19" i="1"/>
  <c r="K9" i="1"/>
  <c r="K20" i="1"/>
  <c r="L76" i="1"/>
  <c r="L15" i="1"/>
  <c r="L66" i="1"/>
  <c r="L74" i="1"/>
  <c r="K53" i="1"/>
  <c r="K52" i="1"/>
  <c r="K61" i="1"/>
  <c r="K60" i="1"/>
  <c r="K59" i="1"/>
  <c r="K58" i="1"/>
  <c r="K57" i="1"/>
  <c r="K56" i="1"/>
  <c r="K55" i="1"/>
  <c r="K54" i="1"/>
  <c r="I60" i="1"/>
  <c r="I59" i="1"/>
  <c r="I58" i="1"/>
  <c r="I57" i="1"/>
  <c r="I56" i="1"/>
  <c r="I55" i="1"/>
  <c r="I54" i="1"/>
  <c r="I53" i="1"/>
  <c r="I52" i="1"/>
  <c r="I27" i="1"/>
  <c r="K64" i="1"/>
  <c r="K63" i="1"/>
  <c r="K62" i="1"/>
  <c r="K49" i="1"/>
  <c r="K48" i="1"/>
  <c r="K47" i="1"/>
  <c r="K46" i="1"/>
  <c r="K45" i="1"/>
  <c r="K44" i="1"/>
  <c r="K43" i="1"/>
  <c r="K42" i="1"/>
  <c r="K41" i="1"/>
  <c r="K40" i="1"/>
  <c r="K39" i="1"/>
  <c r="K26" i="1"/>
  <c r="K25" i="1"/>
  <c r="K24" i="1"/>
  <c r="K23" i="1"/>
  <c r="K22" i="1"/>
  <c r="K21" i="1"/>
  <c r="K17" i="1"/>
  <c r="K14" i="1"/>
  <c r="K13" i="1"/>
  <c r="K12" i="1"/>
  <c r="K11" i="1"/>
  <c r="K10" i="1"/>
  <c r="K8" i="1"/>
  <c r="K7" i="1"/>
  <c r="K6" i="1"/>
  <c r="K5" i="1"/>
  <c r="E14" i="1"/>
  <c r="F14" i="1"/>
  <c r="J14" i="1"/>
  <c r="E9" i="1"/>
  <c r="F9" i="1"/>
  <c r="J9" i="1"/>
  <c r="E64" i="1"/>
  <c r="E63" i="1"/>
  <c r="E62" i="1"/>
  <c r="E61" i="1"/>
  <c r="E49" i="1"/>
  <c r="F49" i="1"/>
  <c r="J49" i="1"/>
  <c r="E48" i="1"/>
  <c r="F48" i="1"/>
  <c r="J48" i="1"/>
  <c r="E47" i="1"/>
  <c r="F47" i="1"/>
  <c r="J47" i="1"/>
  <c r="E46" i="1"/>
  <c r="F46" i="1"/>
  <c r="J46" i="1"/>
  <c r="E45" i="1"/>
  <c r="F45" i="1"/>
  <c r="J45" i="1"/>
  <c r="E44" i="1"/>
  <c r="F44" i="1"/>
  <c r="J44" i="1"/>
  <c r="E43" i="1"/>
  <c r="F43" i="1"/>
  <c r="J43" i="1"/>
  <c r="E42" i="1"/>
  <c r="F42" i="1"/>
  <c r="J42" i="1"/>
  <c r="E41" i="1"/>
  <c r="F41" i="1"/>
  <c r="J41" i="1"/>
  <c r="E40" i="1"/>
  <c r="F40" i="1"/>
  <c r="J40" i="1"/>
  <c r="E39" i="1"/>
  <c r="F39" i="1"/>
  <c r="J39" i="1"/>
  <c r="E26" i="1"/>
  <c r="F26" i="1"/>
  <c r="J26" i="1"/>
  <c r="E25" i="1"/>
  <c r="F25" i="1"/>
  <c r="J25" i="1"/>
  <c r="E24" i="1"/>
  <c r="F24" i="1"/>
  <c r="J24" i="1"/>
  <c r="E23" i="1"/>
  <c r="F23" i="1"/>
  <c r="J23" i="1"/>
  <c r="E22" i="1"/>
  <c r="F22" i="1"/>
  <c r="J22" i="1"/>
  <c r="E21" i="1"/>
  <c r="F21" i="1"/>
  <c r="J21" i="1"/>
  <c r="E20" i="1"/>
  <c r="F20" i="1"/>
  <c r="J20" i="1"/>
  <c r="E19" i="1"/>
  <c r="E17" i="1"/>
  <c r="E13" i="1"/>
  <c r="F13" i="1"/>
  <c r="E12" i="1"/>
  <c r="F12" i="1"/>
  <c r="J12" i="1"/>
  <c r="E11" i="1"/>
  <c r="F11" i="1"/>
  <c r="J11" i="1"/>
  <c r="E10" i="1"/>
  <c r="E8" i="1"/>
  <c r="F8" i="1"/>
  <c r="J8" i="1"/>
  <c r="E7" i="1"/>
  <c r="F7" i="1"/>
  <c r="E6" i="1"/>
  <c r="F6" i="1"/>
  <c r="J6" i="1"/>
  <c r="E5" i="1"/>
  <c r="K33" i="1"/>
  <c r="F19" i="1"/>
  <c r="F5" i="1"/>
  <c r="I5" i="1"/>
  <c r="J7" i="1"/>
  <c r="J10" i="1"/>
  <c r="I17" i="1"/>
  <c r="F17" i="1"/>
  <c r="J13" i="1"/>
  <c r="J50" i="1"/>
  <c r="K65" i="1"/>
  <c r="J65" i="1"/>
  <c r="K50" i="1"/>
  <c r="I10" i="1"/>
  <c r="I12" i="1"/>
  <c r="I20" i="1"/>
  <c r="I22" i="1"/>
  <c r="I24" i="1"/>
  <c r="I26" i="1"/>
  <c r="I40" i="1"/>
  <c r="I42" i="1"/>
  <c r="I44" i="1"/>
  <c r="I46" i="1"/>
  <c r="I48" i="1"/>
  <c r="I61" i="1"/>
  <c r="I63" i="1"/>
  <c r="I9" i="1"/>
  <c r="I7" i="1"/>
  <c r="I6" i="1"/>
  <c r="I8" i="1"/>
  <c r="I11" i="1"/>
  <c r="I13" i="1"/>
  <c r="I19" i="1"/>
  <c r="I21" i="1"/>
  <c r="I23" i="1"/>
  <c r="I25" i="1"/>
  <c r="I39" i="1"/>
  <c r="I41" i="1"/>
  <c r="I43" i="1"/>
  <c r="I45" i="1"/>
  <c r="I47" i="1"/>
  <c r="I49" i="1"/>
  <c r="I62" i="1"/>
  <c r="I64" i="1"/>
  <c r="I14" i="1"/>
  <c r="K15" i="1"/>
  <c r="I50" i="1"/>
  <c r="I33" i="1"/>
  <c r="I65" i="1"/>
  <c r="J19" i="1"/>
  <c r="J17" i="1"/>
  <c r="J5" i="1"/>
  <c r="J15" i="1"/>
  <c r="K66" i="1"/>
  <c r="L72" i="1"/>
  <c r="I15" i="1"/>
  <c r="J33" i="1"/>
  <c r="J66" i="1"/>
  <c r="L73" i="1"/>
  <c r="I66" i="1"/>
  <c r="L71" i="1"/>
  <c r="K69" i="1"/>
  <c r="K70" i="1"/>
  <c r="L75" i="1"/>
  <c r="L67" i="1"/>
  <c r="L78" i="1"/>
  <c r="E9" i="7"/>
  <c r="E10" i="7"/>
  <c r="L80" i="1"/>
  <c r="C9" i="7"/>
  <c r="C11" i="7"/>
  <c r="E11" i="7"/>
</calcChain>
</file>

<file path=xl/sharedStrings.xml><?xml version="1.0" encoding="utf-8"?>
<sst xmlns="http://schemas.openxmlformats.org/spreadsheetml/2006/main" count="513" uniqueCount="314">
  <si>
    <t>Evaluation and Management Codes</t>
  </si>
  <si>
    <t>Problem Focused-Straightforward</t>
  </si>
  <si>
    <t>99201</t>
  </si>
  <si>
    <t>Expanded Problem Focused-Straightforward</t>
  </si>
  <si>
    <t>Detailed-Low Complexity</t>
  </si>
  <si>
    <t>Comprehensive-Moderate Complexity</t>
  </si>
  <si>
    <t>Follow-up (presenting problems minimal)</t>
  </si>
  <si>
    <t>Expanded Problem Focused-Low Complexity</t>
  </si>
  <si>
    <t>Detailed-Moderate Complexity</t>
  </si>
  <si>
    <t>Procedure Codes</t>
  </si>
  <si>
    <t>Subcutaneous or Intramuscular</t>
  </si>
  <si>
    <t>96372</t>
  </si>
  <si>
    <t>Other Procedures</t>
  </si>
  <si>
    <t>Vulva; simple</t>
  </si>
  <si>
    <t>56501</t>
  </si>
  <si>
    <t>Vulva; extensive</t>
  </si>
  <si>
    <t>56515</t>
  </si>
  <si>
    <t>Vagina; simple</t>
  </si>
  <si>
    <t>57061</t>
  </si>
  <si>
    <t>Vagina; extensive</t>
  </si>
  <si>
    <t>57065</t>
  </si>
  <si>
    <t>Anal; simple</t>
  </si>
  <si>
    <t>46900</t>
  </si>
  <si>
    <t>Anal; extensive</t>
  </si>
  <si>
    <t>46924</t>
  </si>
  <si>
    <t>Penis; simple (cryosurgery)</t>
  </si>
  <si>
    <t>54056</t>
  </si>
  <si>
    <t>Penis; extensive</t>
  </si>
  <si>
    <t>54065</t>
  </si>
  <si>
    <r>
      <t xml:space="preserve">Individual behavior change interventions  </t>
    </r>
    <r>
      <rPr>
        <sz val="12"/>
        <color rgb="FFFF0000"/>
        <rFont val="Calibri"/>
        <family val="2"/>
        <scheme val="minor"/>
      </rPr>
      <t/>
    </r>
  </si>
  <si>
    <t>~15 mins</t>
  </si>
  <si>
    <t>99401</t>
  </si>
  <si>
    <t>~30 mins</t>
  </si>
  <si>
    <t>99402</t>
  </si>
  <si>
    <t>~45 mins</t>
  </si>
  <si>
    <t>99403</t>
  </si>
  <si>
    <t>~60 mins</t>
  </si>
  <si>
    <t>99404</t>
  </si>
  <si>
    <t>Group preventative medicine counseling</t>
  </si>
  <si>
    <t>99411</t>
  </si>
  <si>
    <t>99412</t>
  </si>
  <si>
    <t>Laboratory Codes</t>
  </si>
  <si>
    <t>UHCG-Urine Pregnancy</t>
  </si>
  <si>
    <t>81025</t>
  </si>
  <si>
    <t>Wet mount</t>
  </si>
  <si>
    <t>87210</t>
  </si>
  <si>
    <t>Venipuncture</t>
  </si>
  <si>
    <t>36415</t>
  </si>
  <si>
    <t>PPD Plant TB</t>
  </si>
  <si>
    <t>86580</t>
  </si>
  <si>
    <t>Gram Stain</t>
  </si>
  <si>
    <t>Urinalysis</t>
  </si>
  <si>
    <t>Glucose-Fingerstick</t>
  </si>
  <si>
    <t>82962</t>
  </si>
  <si>
    <t>Cholesterol Screening</t>
  </si>
  <si>
    <t>80061</t>
  </si>
  <si>
    <t>Rapid HIV-1/Initial CMS test</t>
  </si>
  <si>
    <t>86701</t>
  </si>
  <si>
    <t>Rapid HIV-1/2</t>
  </si>
  <si>
    <t>86703</t>
  </si>
  <si>
    <t>Hep C-Rapid</t>
  </si>
  <si>
    <t>Immunization Codes</t>
  </si>
  <si>
    <t>90633</t>
  </si>
  <si>
    <t>HAV (Teen/pediatric; 3 dose sched)</t>
  </si>
  <si>
    <t>90634</t>
  </si>
  <si>
    <t>HAV (Adult)</t>
  </si>
  <si>
    <t>90632</t>
  </si>
  <si>
    <t>HBV (Teen; 2 dose)</t>
  </si>
  <si>
    <t>90743</t>
  </si>
  <si>
    <t>90746</t>
  </si>
  <si>
    <t>HBV (Immunosupp or dialysis pt; 3 dose sched)</t>
  </si>
  <si>
    <t>90740</t>
  </si>
  <si>
    <t>HBV (Immunosupp or dialysis pt; 4 dose sched)</t>
  </si>
  <si>
    <t>90747</t>
  </si>
  <si>
    <t>HBV (Teen/pediatric; 3 dose)</t>
  </si>
  <si>
    <t>90744</t>
  </si>
  <si>
    <t>Gardasil</t>
  </si>
  <si>
    <t>90649</t>
  </si>
  <si>
    <t>Immunization administration w/ counseling</t>
  </si>
  <si>
    <t xml:space="preserve">Immunization administration 1st </t>
  </si>
  <si>
    <t>Immunization administration each add'l</t>
  </si>
  <si>
    <t>Not reimbursed by Medicare</t>
  </si>
  <si>
    <t>90460</t>
  </si>
  <si>
    <t xml:space="preserve">Immunization administration w/ counseling - each additional </t>
  </si>
  <si>
    <t>86803</t>
  </si>
  <si>
    <t>HBV (Adult) 3 dose sched</t>
  </si>
  <si>
    <t>99205</t>
  </si>
  <si>
    <t>99215</t>
  </si>
  <si>
    <t>Comprehensive- High Complexity</t>
  </si>
  <si>
    <t>Estimated Unit Count 
(Calendar Year)</t>
  </si>
  <si>
    <t>Codes</t>
  </si>
  <si>
    <t>* Based on an average state Medicaid reimbursement from CA, OR, IL, IO, MI, FL and MA</t>
  </si>
  <si>
    <t xml:space="preserve">Not reimbursed by Medicaid
</t>
  </si>
  <si>
    <t>Notes/key:</t>
  </si>
  <si>
    <t xml:space="preserve">
FOR MORE TOOLS AND RESOURCES, VISIT STDTAC.ORG/BILLING-TOOLKIT</t>
  </si>
  <si>
    <t>** National Medicare reimbursement rates for "Non-facility" clinics  -if your clinic bills Medicare on a UB-04 these rates will be lower</t>
  </si>
  <si>
    <r>
      <t xml:space="preserve">Very few Medicaid fee schedules inlclude these codes as covered services. Some states will pay for 99401 only - with an average reimbursement of </t>
    </r>
    <r>
      <rPr>
        <b/>
        <i/>
        <sz val="11"/>
        <color theme="1"/>
        <rFont val="Arial"/>
        <family val="2"/>
      </rPr>
      <t>$15.37.</t>
    </r>
  </si>
  <si>
    <t>Subtotal: Evaluation and Management Codes</t>
  </si>
  <si>
    <t>New patient office visit</t>
  </si>
  <si>
    <t>Established patient office visit</t>
  </si>
  <si>
    <t>Injection administration- medication</t>
  </si>
  <si>
    <t>Wart removal</t>
  </si>
  <si>
    <t>Subtotal: Procedure Codes</t>
  </si>
  <si>
    <t>Subtotal: Laboratory Codes</t>
  </si>
  <si>
    <t>Subtotal: Immunization Codes</t>
  </si>
  <si>
    <t>HAV (Teen/pediatric; 2 dose sched)</t>
  </si>
  <si>
    <t>Denial Rate for Medicaid</t>
  </si>
  <si>
    <t>Denial Rate for Medicaid Managed Care</t>
  </si>
  <si>
    <t>Denial Rate for Private Insurance</t>
  </si>
  <si>
    <t xml:space="preserve">Medicare and Medicaid reimbursements for immunization supply should not be significantly different due to payment methodology </t>
  </si>
  <si>
    <t>Not covered by Medicare - reimbursement calculated using same methodology  (average sales price plus 6%)</t>
  </si>
  <si>
    <t>Instructions:</t>
  </si>
  <si>
    <t>Percent of Medicaid Clients that Previously Self Paid</t>
  </si>
  <si>
    <t xml:space="preserve">Accounting for clients that move from self-pay to Medicaid </t>
  </si>
  <si>
    <t>Purpose:</t>
  </si>
  <si>
    <t>Analysis for ongoing costs:</t>
  </si>
  <si>
    <t>List of Costs</t>
  </si>
  <si>
    <t>Definitions</t>
  </si>
  <si>
    <t>Estimated Cost</t>
  </si>
  <si>
    <t>These may include:  Salary plus benefits for billing specialist, expanded front desk person time, training, ancillary office/supply costs</t>
  </si>
  <si>
    <t>Ongoing costs for computers, servers, etc.</t>
  </si>
  <si>
    <t>Clearing House Fees</t>
  </si>
  <si>
    <t xml:space="preserve">0.5 billing specialist FTE, salary plus benefits, ongoing training, ancillary office/supply costs        
</t>
  </si>
  <si>
    <t>Practice Management Software, Data Storage, System Upgrades, etc</t>
  </si>
  <si>
    <t>Ongoing hardware costs for computers, printers, etc.</t>
  </si>
  <si>
    <t>Clearinghouse fees</t>
  </si>
  <si>
    <t>2 hours/week at $15 hour- information management</t>
  </si>
  <si>
    <t>None</t>
  </si>
  <si>
    <t>Computer/printer needs to interact with billing services</t>
  </si>
  <si>
    <t>Estimated Costs</t>
  </si>
  <si>
    <t>Assumptions/
Computations</t>
  </si>
  <si>
    <t>Outsourced Billing</t>
  </si>
  <si>
    <t>Billing Company's fee of paid claims (Sample is 7%)</t>
  </si>
  <si>
    <t>Outsourced Billing Estimates</t>
  </si>
  <si>
    <t>Information management: collecting the appropriate billing information and sending it to the outsourced billing agency</t>
  </si>
  <si>
    <t>In-House Billing</t>
  </si>
  <si>
    <t>Medicaid Managed Care Reimbursement Schedule (if different from Medicaid)</t>
  </si>
  <si>
    <r>
      <t xml:space="preserve">Very few Medicaid fee schedules inlclude these codes as covered services. Some states will pay for 99401 only - with an average reimbursement of </t>
    </r>
    <r>
      <rPr>
        <b/>
        <sz val="11"/>
        <color theme="1"/>
        <rFont val="Arial"/>
        <family val="2"/>
      </rPr>
      <t>$15.37.</t>
    </r>
  </si>
  <si>
    <r>
      <t xml:space="preserve">Estimated </t>
    </r>
    <r>
      <rPr>
        <b/>
        <i/>
        <u/>
        <sz val="14"/>
        <color theme="1"/>
        <rFont val="Arial"/>
        <family val="2"/>
      </rPr>
      <t xml:space="preserve">Net Patient Service Revenue </t>
    </r>
    <r>
      <rPr>
        <b/>
        <i/>
        <sz val="14"/>
        <color theme="1"/>
        <rFont val="Arial"/>
        <family val="2"/>
      </rPr>
      <t xml:space="preserve">from Medicaid, Medicaid Managed Care and Private Insurance </t>
    </r>
  </si>
  <si>
    <r>
      <t xml:space="preserve">Self-Pay Payment Schedule- </t>
    </r>
    <r>
      <rPr>
        <b/>
        <i/>
        <sz val="11"/>
        <color theme="1"/>
        <rFont val="Arial"/>
        <family val="2"/>
      </rPr>
      <t>Use only if you do not have a flat rate or sliding fee-scale for services.</t>
    </r>
  </si>
  <si>
    <r>
      <t xml:space="preserve">Estimated </t>
    </r>
    <r>
      <rPr>
        <b/>
        <i/>
        <u/>
        <sz val="14"/>
        <color theme="1"/>
        <rFont val="Arial"/>
        <family val="2"/>
      </rPr>
      <t>net collections</t>
    </r>
    <r>
      <rPr>
        <b/>
        <i/>
        <sz val="14"/>
        <color theme="1"/>
        <rFont val="Arial"/>
        <family val="2"/>
      </rPr>
      <t xml:space="preserve"> from Medicaid, Medicaid Managed Care and Private Insurance</t>
    </r>
  </si>
  <si>
    <t>Estimated Net Collections</t>
  </si>
  <si>
    <t>Estimated Net Collections from Previous Year</t>
  </si>
  <si>
    <t>Annual collections minus denialsand uncollected co-pays and deductables</t>
  </si>
  <si>
    <t>These may include: ongoing costs of Practice Management Software, data storage costs, system upgrade costs</t>
  </si>
  <si>
    <r>
      <t xml:space="preserve">Estimated </t>
    </r>
    <r>
      <rPr>
        <b/>
        <i/>
        <sz val="10.5"/>
        <rFont val="Arial"/>
        <family val="2"/>
      </rPr>
      <t>percent of self pay-encounters</t>
    </r>
  </si>
  <si>
    <r>
      <t>Percent of deductibles</t>
    </r>
    <r>
      <rPr>
        <b/>
        <sz val="12"/>
        <color theme="1"/>
        <rFont val="Arial"/>
        <family val="2"/>
      </rPr>
      <t xml:space="preserve"> not</t>
    </r>
    <r>
      <rPr>
        <sz val="12"/>
        <color theme="1"/>
        <rFont val="Arial"/>
        <family val="2"/>
      </rPr>
      <t xml:space="preserve"> collected (Example: If your clinic has 67% collection rate for co-pays and deductibles, enter 33%)</t>
    </r>
  </si>
  <si>
    <t>Expected Additional Collections from Billing Third-Party Payers</t>
  </si>
  <si>
    <t>Flat fee for clients with no insurance or average fee for clients with no insurance (Entered on Ins Coverage Est Worksheet)</t>
  </si>
  <si>
    <t>Instructions</t>
  </si>
  <si>
    <t>Worksheet</t>
  </si>
  <si>
    <t>Samples</t>
  </si>
  <si>
    <t>Enter Data</t>
  </si>
  <si>
    <t>Automated calculation</t>
  </si>
  <si>
    <t>Total</t>
  </si>
  <si>
    <t>Billing Company's Estimated Collection Rate (Sample is 60%)</t>
  </si>
  <si>
    <t>Estimated Percent of Fees Paid by Individual (30%)</t>
  </si>
  <si>
    <t>Estimated Percent of Fees Paid by Private Insurance (70%)</t>
  </si>
  <si>
    <t>Medicaid</t>
  </si>
  <si>
    <t>Private Insurance</t>
  </si>
  <si>
    <t>Self-Pay</t>
  </si>
  <si>
    <t>Medicaid Managed Care -MAMCO</t>
  </si>
  <si>
    <r>
      <rPr>
        <b/>
        <sz val="12"/>
        <color theme="1"/>
        <rFont val="Arial"/>
        <family val="2"/>
      </rPr>
      <t>Denials</t>
    </r>
    <r>
      <rPr>
        <sz val="12"/>
        <color theme="1"/>
        <rFont val="Arial"/>
        <family val="2"/>
      </rPr>
      <t>: If known, enter denial rate. Suggested estimate: 7%</t>
    </r>
  </si>
  <si>
    <t>Data entered from Worksheet</t>
  </si>
  <si>
    <t>Tab 1- Instructions for Revenue Projections</t>
  </si>
  <si>
    <t>Cell Colors Key</t>
  </si>
  <si>
    <t>Out-Sourced Billing</t>
  </si>
  <si>
    <t>Percent of self-pay fees not collected</t>
  </si>
  <si>
    <t>Estimating Denials, collections and Deductions</t>
  </si>
  <si>
    <t>If the clinic has a flat fee for self-pay services, enter it in cell E9. If you have a sliding fee scale for self-pay, enter the average payment you receive for self-pay services.</t>
  </si>
  <si>
    <t>If you have negotiated a higher rate for Medicaid Managed Care as a percentage of Medicaid enter it in cell E10
Example: If you negotiated Medicaid Managed Care to pay 10% more than Medicaid rates, enter 110%</t>
  </si>
  <si>
    <r>
      <rPr>
        <b/>
        <sz val="12"/>
        <color theme="1"/>
        <rFont val="Arial"/>
        <family val="2"/>
      </rPr>
      <t>Deductions</t>
    </r>
    <r>
      <rPr>
        <sz val="12"/>
        <color theme="1"/>
        <rFont val="Arial"/>
        <family val="2"/>
      </rPr>
      <t xml:space="preserve"> for self -pay fees not collected.
Suggested estimate 33% 
Suggested estimate is 33%</t>
    </r>
  </si>
  <si>
    <r>
      <rPr>
        <b/>
        <sz val="12"/>
        <color theme="1"/>
        <rFont val="Arial"/>
        <family val="2"/>
      </rPr>
      <t>Deductions</t>
    </r>
    <r>
      <rPr>
        <sz val="12"/>
        <color theme="1"/>
        <rFont val="Arial"/>
        <family val="2"/>
      </rPr>
      <t xml:space="preserve"> for co-pays deductibles not collected**** 
Suggested estimate is 33%</t>
    </r>
  </si>
  <si>
    <t>Annual collections minus denials and uncollected co-pays and deductables</t>
  </si>
  <si>
    <t>COST/BENEFIT ANALYSIS WORKBOOK</t>
  </si>
  <si>
    <t xml:space="preserve">PURPOSE: </t>
  </si>
  <si>
    <t>For clinics that have begun billing, this workbook can be used for projecting budgets or monitoring how potential changes in client insurance rates and reimbursement rates are affecting the clinic's budget.</t>
  </si>
  <si>
    <t>TARGET AUDIENCE</t>
  </si>
  <si>
    <t>Users should fill in the blue cells to estimate costs associated with billing.</t>
  </si>
  <si>
    <t>Provides instructions for printing the workbook.</t>
  </si>
  <si>
    <t>TAB 2A: Data Entry Worksheet</t>
  </si>
  <si>
    <t>TAB 2B: Estimated Revenue Projection Worksheet</t>
  </si>
  <si>
    <t>TAB 4: Cost Estimate Instructions</t>
  </si>
  <si>
    <r>
      <t xml:space="preserve">This tab provides step-by-step instructions for filling out the cost estimates </t>
    </r>
    <r>
      <rPr>
        <i/>
        <sz val="12"/>
        <color theme="1"/>
        <rFont val="Arial"/>
        <family val="2"/>
      </rPr>
      <t>for billing</t>
    </r>
    <r>
      <rPr>
        <sz val="12"/>
        <color theme="1"/>
        <rFont val="Arial"/>
        <family val="2"/>
      </rPr>
      <t xml:space="preserve"> in the Cost Estimate Worksheet.</t>
    </r>
  </si>
  <si>
    <t>TAB 5: Cost Estimate Worksheet</t>
  </si>
  <si>
    <t>TAB 3: Sample Estimated Revenue Projection</t>
  </si>
  <si>
    <t>TAB 7: Printing Instructions</t>
  </si>
  <si>
    <t>Users enter the clinic's insurance coverages rates, estimated net collections, and if applicable, the clinic's flat fee and Medicaid Managed Care rates, in the blue cells. This information will be utilized to auto-calculate estimated net revenues in Tab 2B - Estimated Revenue Projection Worksheet.</t>
  </si>
  <si>
    <t>Provides step-by-step instructions for filling out Tab 2A: Data Entry Worksheet and Tab 2B: Estimated Revenue Projection Worksheet.</t>
  </si>
  <si>
    <t>TAB 6: Sample Cost Estimates</t>
  </si>
  <si>
    <t xml:space="preserve">   1. Clinics that have never billed or never billed private third-party payers </t>
  </si>
  <si>
    <t xml:space="preserve">   2. Clinics that bill but want to project revenues annually</t>
  </si>
  <si>
    <r>
      <t xml:space="preserve">6. </t>
    </r>
    <r>
      <rPr>
        <sz val="10.5"/>
        <color theme="1"/>
        <rFont val="Arial"/>
        <family val="2"/>
      </rPr>
      <t xml:space="preserve">In </t>
    </r>
    <r>
      <rPr>
        <b/>
        <sz val="10.5"/>
        <color rgb="FF4F81BD"/>
        <rFont val="Arial"/>
        <family val="2"/>
      </rPr>
      <t xml:space="preserve">cell E7 </t>
    </r>
    <r>
      <rPr>
        <sz val="10.5"/>
        <color theme="1"/>
        <rFont val="Arial"/>
        <family val="2"/>
      </rPr>
      <t xml:space="preserve">enter the estimated </t>
    </r>
    <r>
      <rPr>
        <b/>
        <sz val="10.5"/>
        <color theme="1"/>
        <rFont val="Arial"/>
        <family val="2"/>
      </rPr>
      <t>net collections</t>
    </r>
    <r>
      <rPr>
        <sz val="10.5"/>
        <color theme="1"/>
        <rFont val="Arial"/>
        <family val="2"/>
      </rPr>
      <t xml:space="preserve"> for the clinic in the previous year. The net collections will be compared to estimate future collections from third-party billing.</t>
    </r>
  </si>
  <si>
    <r>
      <t xml:space="preserve">  Calculating Estimated </t>
    </r>
    <r>
      <rPr>
        <b/>
        <sz val="18"/>
        <color theme="1"/>
        <rFont val="Arial"/>
        <family val="2"/>
      </rPr>
      <t>NET</t>
    </r>
    <r>
      <rPr>
        <sz val="18"/>
        <color theme="1"/>
        <rFont val="Arial"/>
        <family val="2"/>
      </rPr>
      <t xml:space="preserve"> Collections</t>
    </r>
  </si>
  <si>
    <t>2.  Software  costs</t>
  </si>
  <si>
    <t>3.  Hardware costs</t>
  </si>
  <si>
    <t xml:space="preserve">4.  Direct Claims 
     Processing Costs </t>
  </si>
  <si>
    <t>5.   Net Collections</t>
  </si>
  <si>
    <t>6.   Collection costs</t>
  </si>
  <si>
    <t xml:space="preserve">1.  Billing department costs </t>
  </si>
  <si>
    <r>
      <t>1.</t>
    </r>
    <r>
      <rPr>
        <b/>
        <sz val="7"/>
        <color theme="1"/>
        <rFont val="Arial"/>
        <family val="2"/>
      </rPr>
      <t xml:space="preserve">       </t>
    </r>
    <r>
      <rPr>
        <b/>
        <sz val="11"/>
        <color theme="1"/>
        <rFont val="Arial"/>
        <family val="2"/>
      </rPr>
      <t>Billing department costs*</t>
    </r>
  </si>
  <si>
    <r>
      <t>2.</t>
    </r>
    <r>
      <rPr>
        <b/>
        <sz val="7"/>
        <color theme="1"/>
        <rFont val="Arial"/>
        <family val="2"/>
      </rPr>
      <t xml:space="preserve">       </t>
    </r>
    <r>
      <rPr>
        <b/>
        <sz val="11"/>
        <color theme="1"/>
        <rFont val="Arial"/>
        <family val="2"/>
      </rPr>
      <t>Software  costs</t>
    </r>
  </si>
  <si>
    <r>
      <t>3.</t>
    </r>
    <r>
      <rPr>
        <b/>
        <sz val="7"/>
        <color theme="1"/>
        <rFont val="Arial"/>
        <family val="2"/>
      </rPr>
      <t xml:space="preserve">       </t>
    </r>
    <r>
      <rPr>
        <b/>
        <sz val="11"/>
        <color theme="1"/>
        <rFont val="Arial"/>
        <family val="2"/>
      </rPr>
      <t>Hardware costs</t>
    </r>
  </si>
  <si>
    <r>
      <t>4.</t>
    </r>
    <r>
      <rPr>
        <b/>
        <sz val="7"/>
        <color theme="1"/>
        <rFont val="Arial"/>
        <family val="2"/>
      </rPr>
      <t xml:space="preserve">       </t>
    </r>
    <r>
      <rPr>
        <b/>
        <sz val="11"/>
        <color theme="1"/>
        <rFont val="Arial"/>
        <family val="2"/>
      </rPr>
      <t xml:space="preserve">Direct Claims Processing Costs </t>
    </r>
  </si>
  <si>
    <t>5.    Net Collections</t>
  </si>
  <si>
    <r>
      <t xml:space="preserve">1. </t>
    </r>
    <r>
      <rPr>
        <sz val="10.5"/>
        <color theme="1"/>
        <rFont val="Arial"/>
        <family val="2"/>
      </rPr>
      <t>In</t>
    </r>
    <r>
      <rPr>
        <sz val="10.5"/>
        <color rgb="FF0070C0"/>
        <rFont val="Arial"/>
        <family val="2"/>
      </rPr>
      <t xml:space="preserve"> </t>
    </r>
    <r>
      <rPr>
        <b/>
        <sz val="10.5"/>
        <color theme="4"/>
        <rFont val="Arial"/>
        <family val="2"/>
      </rPr>
      <t>cell B6</t>
    </r>
    <r>
      <rPr>
        <b/>
        <sz val="10.5"/>
        <color rgb="FF0070C0"/>
        <rFont val="Arial"/>
        <family val="2"/>
      </rPr>
      <t>,</t>
    </r>
    <r>
      <rPr>
        <sz val="10.5"/>
        <color rgb="FF0070C0"/>
        <rFont val="Arial"/>
        <family val="2"/>
      </rPr>
      <t xml:space="preserve"> </t>
    </r>
    <r>
      <rPr>
        <sz val="10.5"/>
        <color theme="1"/>
        <rFont val="Arial"/>
        <family val="2"/>
      </rPr>
      <t xml:space="preserve">enter the estimated percent of encounters that will be covered by </t>
    </r>
    <r>
      <rPr>
        <b/>
        <sz val="10.5"/>
        <color theme="1"/>
        <rFont val="Arial"/>
        <family val="2"/>
      </rPr>
      <t>Medicaid</t>
    </r>
    <r>
      <rPr>
        <sz val="10.5"/>
        <color theme="1"/>
        <rFont val="Arial"/>
        <family val="2"/>
      </rPr>
      <t>.</t>
    </r>
  </si>
  <si>
    <r>
      <t xml:space="preserve">In </t>
    </r>
    <r>
      <rPr>
        <b/>
        <sz val="10.5"/>
        <color rgb="FF000000"/>
        <rFont val="Arial"/>
        <family val="2"/>
      </rPr>
      <t>Tab 2A- Data Entry Worksheet</t>
    </r>
    <r>
      <rPr>
        <sz val="10.5"/>
        <color rgb="FF000000"/>
        <rFont val="Arial"/>
        <family val="2"/>
      </rPr>
      <t xml:space="preserve"> enter the clinic’s insurance coverages rates.</t>
    </r>
    <r>
      <rPr>
        <b/>
        <sz val="10.5"/>
        <color rgb="FF000000"/>
        <rFont val="Arial"/>
        <family val="2"/>
      </rPr>
      <t xml:space="preserve"> </t>
    </r>
    <r>
      <rPr>
        <sz val="10.5"/>
        <color rgb="FF000000"/>
        <rFont val="Arial"/>
        <family val="2"/>
      </rPr>
      <t>This information will be utilized in the</t>
    </r>
    <r>
      <rPr>
        <b/>
        <sz val="10.5"/>
        <color rgb="FF000000"/>
        <rFont val="Arial"/>
        <family val="2"/>
      </rPr>
      <t xml:space="preserve"> Tab 2B - Est. Rev. Proj. Wksheet</t>
    </r>
    <r>
      <rPr>
        <sz val="10.5"/>
        <color rgb="FF000000"/>
        <rFont val="Arial"/>
        <family val="2"/>
      </rPr>
      <t xml:space="preserve"> to estimate net revenues.</t>
    </r>
  </si>
  <si>
    <r>
      <t xml:space="preserve">In the cells below enter the clinic’s insurance coverages rates, estimated net collections, and if applicable, the clinic's flat fee and Medicaid Managed Care reimbursement rates (as a percentage of Medicaid), in the blue cells .  Enter denial rates, and collection rates for deductions. Use estimates if you have never billed before. This information will be utilized to auto-calculate in the </t>
    </r>
    <r>
      <rPr>
        <b/>
        <sz val="12"/>
        <color theme="1"/>
        <rFont val="Arial"/>
        <family val="2"/>
      </rPr>
      <t>Tab 2B- Est. Rev. Proj. Wksheet</t>
    </r>
    <r>
      <rPr>
        <sz val="12"/>
        <color theme="1"/>
        <rFont val="Arial"/>
        <family val="2"/>
      </rPr>
      <t xml:space="preserve"> to estimate net revenues.</t>
    </r>
  </si>
  <si>
    <r>
      <t xml:space="preserve">Estimated </t>
    </r>
    <r>
      <rPr>
        <b/>
        <i/>
        <sz val="11"/>
        <rFont val="Arial"/>
        <family val="2"/>
      </rPr>
      <t>percent of self pay-clients</t>
    </r>
  </si>
  <si>
    <r>
      <rPr>
        <b/>
        <sz val="11"/>
        <color theme="1"/>
        <rFont val="Arial"/>
        <family val="2"/>
      </rPr>
      <t>Denials</t>
    </r>
    <r>
      <rPr>
        <sz val="11"/>
        <color theme="1"/>
        <rFont val="Arial"/>
        <family val="2"/>
      </rPr>
      <t>: If known, enter denial rate. Suggested estimate: 7%</t>
    </r>
  </si>
  <si>
    <r>
      <rPr>
        <b/>
        <u/>
        <sz val="11"/>
        <color theme="1"/>
        <rFont val="Calibri"/>
        <family val="2"/>
        <scheme val="minor"/>
      </rPr>
      <t xml:space="preserve"> Printing Instructions:</t>
    </r>
    <r>
      <rPr>
        <sz val="10"/>
        <color theme="1"/>
        <rFont val="Arial"/>
        <family val="2"/>
      </rPr>
      <t xml:space="preserve">
1. Select: File &gt; Print.
2. On Print Page under Settings select:
i. Print Entire Workbook
ii. Pages: 1 to 12
iii. Fit All Columns on One Page
3. Then Print.
Note: This should be set up automatically in the file.
</t>
    </r>
  </si>
  <si>
    <t>Insurance Coverage Estimates</t>
  </si>
  <si>
    <t>This is a sample of the completed Estimated Revenue Projection Worksheet.  You cannot change the information in this worksheet.</t>
  </si>
  <si>
    <t>TAB 1: Instructions for Revenue Projection Worksheets</t>
  </si>
  <si>
    <t>Users may look at a sample cost estimate of a clinic that has one full-time clinician.</t>
  </si>
  <si>
    <t>Denial Rate for Medicaid Managed Care (If you do not separate Medicaid and Medicaid Managed Care Services, leave blank)</t>
  </si>
  <si>
    <r>
      <t>Percent of deductibles</t>
    </r>
    <r>
      <rPr>
        <b/>
        <sz val="11"/>
        <color theme="1"/>
        <rFont val="Arial"/>
        <family val="2"/>
      </rPr>
      <t xml:space="preserve"> </t>
    </r>
    <r>
      <rPr>
        <b/>
        <u/>
        <sz val="11"/>
        <color theme="1"/>
        <rFont val="Arial"/>
        <family val="2"/>
      </rPr>
      <t>not</t>
    </r>
    <r>
      <rPr>
        <u/>
        <sz val="11"/>
        <color theme="1"/>
        <rFont val="Arial"/>
        <family val="2"/>
      </rPr>
      <t xml:space="preserve"> </t>
    </r>
    <r>
      <rPr>
        <sz val="11"/>
        <color theme="1"/>
        <rFont val="Arial"/>
        <family val="2"/>
      </rPr>
      <t>collected (Example: If your clinic has 67% collection rate for co-pays and deductibles, enter 33%)</t>
    </r>
  </si>
  <si>
    <r>
      <t xml:space="preserve">Percent of self-pay fees </t>
    </r>
    <r>
      <rPr>
        <b/>
        <u/>
        <sz val="11"/>
        <color theme="1"/>
        <rFont val="Arial"/>
        <family val="2"/>
      </rPr>
      <t>not</t>
    </r>
    <r>
      <rPr>
        <sz val="11"/>
        <color theme="1"/>
        <rFont val="Arial"/>
        <family val="2"/>
      </rPr>
      <t xml:space="preserve"> collected (Example: If your clinic has 67% collection rate of self-pay fees, enter 33%)</t>
    </r>
  </si>
  <si>
    <r>
      <t xml:space="preserve">Estimated </t>
    </r>
    <r>
      <rPr>
        <b/>
        <i/>
        <sz val="11"/>
        <rFont val="Arial"/>
        <family val="2"/>
      </rPr>
      <t>percent of current services</t>
    </r>
    <r>
      <rPr>
        <b/>
        <sz val="11"/>
        <rFont val="Arial"/>
        <family val="2"/>
      </rPr>
      <t xml:space="preserve">that will be billed to </t>
    </r>
    <r>
      <rPr>
        <b/>
        <u/>
        <sz val="11"/>
        <rFont val="Arial"/>
        <family val="2"/>
      </rPr>
      <t>Medicaid.</t>
    </r>
  </si>
  <si>
    <r>
      <t xml:space="preserve">Estimated </t>
    </r>
    <r>
      <rPr>
        <b/>
        <i/>
        <sz val="11"/>
        <rFont val="Arial"/>
        <family val="2"/>
      </rPr>
      <t>percent of current services</t>
    </r>
    <r>
      <rPr>
        <b/>
        <sz val="11"/>
        <rFont val="Arial"/>
        <family val="2"/>
      </rPr>
      <t xml:space="preserve"> that will be billed to </t>
    </r>
    <r>
      <rPr>
        <b/>
        <u/>
        <sz val="11"/>
        <rFont val="Arial"/>
        <family val="2"/>
      </rPr>
      <t>Medicaid Managed Care</t>
    </r>
    <r>
      <rPr>
        <b/>
        <sz val="11"/>
        <rFont val="Arial"/>
        <family val="2"/>
      </rPr>
      <t xml:space="preserve"> Plans*** 
</t>
    </r>
    <r>
      <rPr>
        <sz val="11"/>
        <rFont val="Arial"/>
        <family val="2"/>
      </rPr>
      <t>Use this column only if Medicaid Managed Care reimburses at a higher rate than Medicaid.</t>
    </r>
  </si>
  <si>
    <r>
      <t xml:space="preserve">Estimated </t>
    </r>
    <r>
      <rPr>
        <b/>
        <i/>
        <sz val="11"/>
        <rFont val="Arial"/>
        <family val="2"/>
      </rPr>
      <t>percent of current services</t>
    </r>
    <r>
      <rPr>
        <b/>
        <sz val="11"/>
        <rFont val="Arial"/>
        <family val="2"/>
      </rPr>
      <t xml:space="preserve"> that will be billed to </t>
    </r>
    <r>
      <rPr>
        <b/>
        <u/>
        <sz val="11"/>
        <rFont val="Arial"/>
        <family val="2"/>
      </rPr>
      <t>Private Insurance</t>
    </r>
    <r>
      <rPr>
        <b/>
        <sz val="11"/>
        <rFont val="Arial"/>
        <family val="2"/>
      </rPr>
      <t xml:space="preserve">.  </t>
    </r>
    <r>
      <rPr>
        <b/>
        <i/>
        <sz val="11"/>
        <rFont val="Arial"/>
        <family val="2"/>
      </rPr>
      <t xml:space="preserve">
(Private Insurance generally reimburses at 100% of Medicare fee schedule.)</t>
    </r>
  </si>
  <si>
    <r>
      <t>Deductions for co-pays deductibles</t>
    </r>
    <r>
      <rPr>
        <b/>
        <sz val="11"/>
        <color theme="1"/>
        <rFont val="Arial"/>
        <family val="2"/>
      </rPr>
      <t xml:space="preserve"> not</t>
    </r>
    <r>
      <rPr>
        <sz val="11"/>
        <color theme="1"/>
        <rFont val="Arial"/>
        <family val="2"/>
      </rPr>
      <t xml:space="preserve"> collected**** 
Suggested estimate is 33%</t>
    </r>
  </si>
  <si>
    <r>
      <t xml:space="preserve">Deductions for self-pay </t>
    </r>
    <r>
      <rPr>
        <b/>
        <sz val="11"/>
        <color theme="1"/>
        <rFont val="Arial"/>
        <family val="2"/>
      </rPr>
      <t>not</t>
    </r>
    <r>
      <rPr>
        <sz val="11"/>
        <color theme="1"/>
        <rFont val="Arial"/>
        <family val="2"/>
      </rPr>
      <t xml:space="preserve"> collected; Suggested estimate 33% </t>
    </r>
  </si>
  <si>
    <t>Estimated net collections from previous year (This estimate will be compared to projections on the Est. Revenue Projections tab.)</t>
  </si>
  <si>
    <t xml:space="preserve">Subtotal </t>
  </si>
  <si>
    <t>***In some states, Medicaid Managed Care plans reimburse at higher rates than Medicaid.</t>
  </si>
  <si>
    <t>Average Medicaid Reimbursement*</t>
  </si>
  <si>
    <t>National Medicare Reimbursement 
(Non-facility Payment ) **</t>
  </si>
  <si>
    <t xml:space="preserve">****How much of revenue your clinic collects from co-pays and deductibles depends on several factors, such as whether you apply a sliding fee-scale to them, whether your clinic plans to bill the client for denied claims (because the client has not met the deductible), if the visit is an essential health benefit, and if the visit is considered an annual exam. </t>
  </si>
  <si>
    <r>
      <t xml:space="preserve">Estimated </t>
    </r>
    <r>
      <rPr>
        <b/>
        <i/>
        <sz val="10.5"/>
        <rFont val="Arial"/>
        <family val="2"/>
      </rPr>
      <t xml:space="preserve">percent of current services </t>
    </r>
    <r>
      <rPr>
        <b/>
        <sz val="10.5"/>
        <rFont val="Arial"/>
        <family val="2"/>
      </rPr>
      <t xml:space="preserve">that will be billed to </t>
    </r>
    <r>
      <rPr>
        <b/>
        <u/>
        <sz val="10.5"/>
        <rFont val="Arial"/>
        <family val="2"/>
      </rPr>
      <t>Medicaid.</t>
    </r>
  </si>
  <si>
    <r>
      <t xml:space="preserve">Estimated </t>
    </r>
    <r>
      <rPr>
        <b/>
        <i/>
        <sz val="10.5"/>
        <rFont val="Arial"/>
        <family val="2"/>
      </rPr>
      <t>percent of current services</t>
    </r>
    <r>
      <rPr>
        <b/>
        <sz val="10.5"/>
        <rFont val="Arial"/>
        <family val="2"/>
      </rPr>
      <t xml:space="preserve"> that will be billed to </t>
    </r>
    <r>
      <rPr>
        <b/>
        <u/>
        <sz val="10.5"/>
        <rFont val="Arial"/>
        <family val="2"/>
      </rPr>
      <t>Medicaid Managed Care</t>
    </r>
    <r>
      <rPr>
        <b/>
        <sz val="10.5"/>
        <rFont val="Arial"/>
        <family val="2"/>
      </rPr>
      <t xml:space="preserve"> Plans*** 
</t>
    </r>
    <r>
      <rPr>
        <sz val="10"/>
        <rFont val="Arial"/>
        <family val="2"/>
      </rPr>
      <t>Use this column only if Medicaid Managed Care reimburses at a higher rate than Medicaid.</t>
    </r>
  </si>
  <si>
    <r>
      <t xml:space="preserve">Estimated </t>
    </r>
    <r>
      <rPr>
        <b/>
        <i/>
        <sz val="10.5"/>
        <rFont val="Arial"/>
        <family val="2"/>
      </rPr>
      <t>percent of current services</t>
    </r>
    <r>
      <rPr>
        <b/>
        <sz val="10.5"/>
        <rFont val="Arial"/>
        <family val="2"/>
      </rPr>
      <t xml:space="preserve"> that will be billed to </t>
    </r>
    <r>
      <rPr>
        <b/>
        <u/>
        <sz val="10.5"/>
        <rFont val="Arial"/>
        <family val="2"/>
      </rPr>
      <t>Private Insurance</t>
    </r>
    <r>
      <rPr>
        <b/>
        <sz val="10.5"/>
        <rFont val="Arial"/>
        <family val="2"/>
      </rPr>
      <t xml:space="preserve">.  </t>
    </r>
    <r>
      <rPr>
        <b/>
        <i/>
        <sz val="10.5"/>
        <rFont val="Arial"/>
        <family val="2"/>
      </rPr>
      <t xml:space="preserve">
</t>
    </r>
    <r>
      <rPr>
        <b/>
        <i/>
        <sz val="9"/>
        <rFont val="Arial"/>
        <family val="2"/>
      </rPr>
      <t>(Private Insurance generally reimburses at 100% of Medicare fee schedule.)</t>
    </r>
  </si>
  <si>
    <r>
      <t xml:space="preserve">Tab 5- Cost Estimate Worksheet 
</t>
    </r>
    <r>
      <rPr>
        <sz val="14"/>
        <color theme="1"/>
        <rFont val="Arial"/>
        <family val="2"/>
      </rPr>
      <t>For Instructions, see Tab 4 -Cost Estimate Instructions.</t>
    </r>
  </si>
  <si>
    <r>
      <t xml:space="preserve">Tab 6 - Sample Cost Estimates
</t>
    </r>
    <r>
      <rPr>
        <sz val="14"/>
        <color theme="1"/>
        <rFont val="Arial"/>
        <family val="2"/>
      </rPr>
      <t>Note: You cannot make changes to this sample. To complete your own Cost Estimates, go to Tab 5.</t>
    </r>
  </si>
  <si>
    <t>Tab Color Key</t>
  </si>
  <si>
    <r>
      <rPr>
        <b/>
        <sz val="11"/>
        <color theme="1"/>
        <rFont val="Arial"/>
        <family val="2"/>
      </rPr>
      <t>1.</t>
    </r>
    <r>
      <rPr>
        <sz val="11"/>
        <color theme="1"/>
        <rFont val="Arial"/>
        <family val="2"/>
      </rPr>
      <t xml:space="preserve"> Estimate the costs of information management: collecting the appropriate billing information and sending it to the outsourced billing company. Enter the estimate in </t>
    </r>
    <r>
      <rPr>
        <b/>
        <sz val="11"/>
        <color theme="4"/>
        <rFont val="Arial"/>
        <family val="2"/>
      </rPr>
      <t>cell E5</t>
    </r>
    <r>
      <rPr>
        <b/>
        <sz val="11"/>
        <color rgb="FF1F497D"/>
        <rFont val="Arial"/>
        <family val="2"/>
      </rPr>
      <t>.</t>
    </r>
  </si>
  <si>
    <t>Cell Color Key</t>
  </si>
  <si>
    <r>
      <rPr>
        <b/>
        <sz val="11"/>
        <color theme="1"/>
        <rFont val="Arial"/>
        <family val="2"/>
      </rPr>
      <t>Introduction:</t>
    </r>
    <r>
      <rPr>
        <sz val="11"/>
        <color theme="1"/>
        <rFont val="Arial"/>
        <family val="2"/>
      </rPr>
      <t xml:space="preserve"> This page provides Sample Cost Estimates for In-House and Outsourced Billing. You can enter your clinic's information on </t>
    </r>
    <r>
      <rPr>
        <b/>
        <sz val="11"/>
        <color theme="1"/>
        <rFont val="Arial"/>
        <family val="2"/>
      </rPr>
      <t xml:space="preserve">Tab 5 - Cost Estimate Worksheet.
Assumptions: 
    - </t>
    </r>
    <r>
      <rPr>
        <sz val="11"/>
        <color theme="1"/>
        <rFont val="Arial"/>
        <family val="2"/>
      </rPr>
      <t xml:space="preserve">The analysis assumes 1 practitioner, 20 claims/day, approximately 4000/year, at $125/claim, or </t>
    </r>
    <r>
      <rPr>
        <b/>
        <sz val="11"/>
        <color theme="1"/>
        <rFont val="Arial"/>
        <family val="2"/>
      </rPr>
      <t xml:space="preserve">$500,000 in net patient service revenue.
    - </t>
    </r>
    <r>
      <rPr>
        <sz val="11"/>
        <color theme="1"/>
        <rFont val="Arial"/>
        <family val="2"/>
      </rPr>
      <t>Costs for system purchase, initial hardware, set up, and initial training have NOT been included. These costs are dependent on system selected, size of practice, number 
       of sites and/or practitioners, whether or not you are purchasing PMS and/or EMR, customizations required, hardware and storage needs, among other factors.
*Many assumptions used are taken from industry averages quoted in Chris Thorman’s article “Should You Outsource Your Medical Billing?” written on Mar 6, 2010.  http://profitable-practice.softwareadvice.com/when-should-you-outsource-your-medical-billing-1032610/</t>
    </r>
  </si>
  <si>
    <t>Sum 1-4 (E5 through E8)</t>
  </si>
  <si>
    <t>Net collections minus collection costs</t>
  </si>
  <si>
    <t>Sum of  1-4. (C5 through C8)</t>
  </si>
  <si>
    <r>
      <rPr>
        <b/>
        <sz val="11"/>
        <color theme="1"/>
        <rFont val="Arial"/>
        <family val="2"/>
      </rPr>
      <t>1.</t>
    </r>
    <r>
      <rPr>
        <sz val="11"/>
        <color theme="1"/>
        <rFont val="Arial"/>
        <family val="2"/>
      </rPr>
      <t xml:space="preserve"> Estimate the billing department costs and enter it in</t>
    </r>
    <r>
      <rPr>
        <sz val="11"/>
        <color theme="4"/>
        <rFont val="Arial"/>
        <family val="2"/>
      </rPr>
      <t xml:space="preserve"> </t>
    </r>
    <r>
      <rPr>
        <b/>
        <sz val="11"/>
        <color theme="4"/>
        <rFont val="Arial"/>
        <family val="2"/>
      </rPr>
      <t>cell C5</t>
    </r>
    <r>
      <rPr>
        <sz val="11"/>
        <color theme="4"/>
        <rFont val="Arial"/>
        <family val="2"/>
      </rPr>
      <t>.</t>
    </r>
    <r>
      <rPr>
        <sz val="11"/>
        <color theme="1"/>
        <rFont val="Arial"/>
        <family val="2"/>
      </rPr>
      <t xml:space="preserve"> This may include salary and benefits for a billing specialist, expanded front-desk person time, training, and/or ancillary office/supply costs. Your clinic may not incur all these costs.</t>
    </r>
  </si>
  <si>
    <r>
      <t xml:space="preserve">The purpose of this worksheet is to help users estimate the costs associated with billing. You may use this worksheet to compare the costs of billing in-house or using an outsourced billing agency. You may also use it to compare your potential revenue to costs, to ensure that initiating billing will bring additional revenue to the clinic and assist with diversifying your revenue streams. If the cost of billing exceeds the revenue projections, consider forming partnerships with a hospital or other clinic system that could assist your organization with billing. 
You may have to do some research to find out the costs for some of the items in this worksheet. </t>
    </r>
    <r>
      <rPr>
        <i/>
        <sz val="11"/>
        <color theme="1"/>
        <rFont val="Arial"/>
        <family val="2"/>
      </rPr>
      <t xml:space="preserve">This worksheet assumes that initial software purchases have already been made and partnerships have already been formed, and it calculates </t>
    </r>
    <r>
      <rPr>
        <b/>
        <i/>
        <sz val="11"/>
        <color theme="1"/>
        <rFont val="Arial"/>
        <family val="2"/>
      </rPr>
      <t>ongoing</t>
    </r>
    <r>
      <rPr>
        <i/>
        <sz val="11"/>
        <color theme="1"/>
        <rFont val="Arial"/>
        <family val="2"/>
      </rPr>
      <t xml:space="preserve"> costs only.</t>
    </r>
    <r>
      <rPr>
        <sz val="11"/>
        <color theme="1"/>
        <rFont val="Arial"/>
        <family val="2"/>
      </rPr>
      <t xml:space="preserve"> For example, you may have ongoing costs for Practices Management Software maintanence or the cost of contract for an outsourced biller. To assist you with the estimate, we have provided a sample cost calculation in </t>
    </r>
    <r>
      <rPr>
        <b/>
        <sz val="11"/>
        <color theme="1"/>
        <rFont val="Arial"/>
        <family val="2"/>
      </rPr>
      <t>Tab 6 -Sample Cost Estimates</t>
    </r>
    <r>
      <rPr>
        <sz val="11"/>
        <color theme="1"/>
        <rFont val="Arial"/>
        <family val="2"/>
      </rPr>
      <t xml:space="preserve">.
To do your own cost estimate, go to </t>
    </r>
    <r>
      <rPr>
        <b/>
        <sz val="11"/>
        <color theme="1"/>
        <rFont val="Arial"/>
        <family val="2"/>
      </rPr>
      <t>Tab 5 -Cost Estimates Worksheet.</t>
    </r>
    <r>
      <rPr>
        <sz val="11"/>
        <color theme="1"/>
        <rFont val="Arial"/>
        <family val="2"/>
      </rPr>
      <t xml:space="preserve"> You may estimate the costs for in-house billing, for using an outsourced billing agency, or both. To estimate the costs for either or both, fill in the corresponding </t>
    </r>
    <r>
      <rPr>
        <b/>
        <sz val="11"/>
        <color theme="4"/>
        <rFont val="Arial"/>
        <family val="2"/>
      </rPr>
      <t>blue cells</t>
    </r>
    <r>
      <rPr>
        <sz val="11"/>
        <color theme="1"/>
        <rFont val="Arial"/>
        <family val="2"/>
      </rPr>
      <t xml:space="preserve">.  </t>
    </r>
  </si>
  <si>
    <r>
      <rPr>
        <b/>
        <sz val="11"/>
        <color theme="1"/>
        <rFont val="Arial"/>
        <family val="2"/>
      </rPr>
      <t>2.</t>
    </r>
    <r>
      <rPr>
        <sz val="11"/>
        <color theme="1"/>
        <rFont val="Arial"/>
        <family val="2"/>
      </rPr>
      <t xml:space="preserve"> Estimate ongoing software costs and enter it in </t>
    </r>
    <r>
      <rPr>
        <b/>
        <sz val="11"/>
        <color theme="4"/>
        <rFont val="Arial"/>
        <family val="2"/>
      </rPr>
      <t>cell C6</t>
    </r>
    <r>
      <rPr>
        <sz val="11"/>
        <color theme="4"/>
        <rFont val="Arial"/>
        <family val="2"/>
      </rPr>
      <t>.</t>
    </r>
    <r>
      <rPr>
        <sz val="11"/>
        <color theme="1"/>
        <rFont val="Arial"/>
        <family val="2"/>
      </rPr>
      <t xml:space="preserve"> This may include practice management software, data storage costs, and/or system upgrades.</t>
    </r>
  </si>
  <si>
    <r>
      <rPr>
        <b/>
        <sz val="11"/>
        <color theme="1"/>
        <rFont val="Arial"/>
        <family val="2"/>
      </rPr>
      <t>3.</t>
    </r>
    <r>
      <rPr>
        <sz val="11"/>
        <color theme="1"/>
        <rFont val="Arial"/>
        <family val="2"/>
      </rPr>
      <t xml:space="preserve"> Estimate the ongoing costs for any additional  hardware (e.g. computers, printers or servers) that you will need to conduct billing activities. Enter it in </t>
    </r>
    <r>
      <rPr>
        <b/>
        <sz val="11"/>
        <color theme="4"/>
        <rFont val="Arial"/>
        <family val="2"/>
      </rPr>
      <t>cell C7</t>
    </r>
    <r>
      <rPr>
        <sz val="11"/>
        <color theme="4"/>
        <rFont val="Arial"/>
        <family val="2"/>
      </rPr>
      <t>.</t>
    </r>
  </si>
  <si>
    <r>
      <rPr>
        <b/>
        <sz val="11"/>
        <color theme="1"/>
        <rFont val="Arial"/>
        <family val="2"/>
      </rPr>
      <t>5.</t>
    </r>
    <r>
      <rPr>
        <sz val="11"/>
        <color theme="1"/>
        <rFont val="Arial"/>
        <family val="2"/>
      </rPr>
      <t xml:space="preserve"> If you used the Estimated Revenue Projection Worksheet (Tab 2B- Est. Rev. Proj. Wksheet) to calculate net collections, the value will auto-populate in</t>
    </r>
    <r>
      <rPr>
        <b/>
        <sz val="11"/>
        <color theme="1"/>
        <rFont val="Arial"/>
        <family val="2"/>
      </rPr>
      <t xml:space="preserve"> cell C9</t>
    </r>
    <r>
      <rPr>
        <sz val="11"/>
        <color theme="1"/>
        <rFont val="Arial"/>
        <family val="2"/>
      </rPr>
      <t xml:space="preserve">. If you did not use the worksheet, please enter  your clinic's approximate net collections in </t>
    </r>
    <r>
      <rPr>
        <b/>
        <sz val="11"/>
        <color theme="4"/>
        <rFont val="Arial"/>
        <family val="2"/>
      </rPr>
      <t>cell C9</t>
    </r>
    <r>
      <rPr>
        <sz val="11"/>
        <color theme="1"/>
        <rFont val="Arial"/>
        <family val="2"/>
      </rPr>
      <t>.</t>
    </r>
  </si>
  <si>
    <r>
      <rPr>
        <b/>
        <sz val="11"/>
        <color theme="1"/>
        <rFont val="Arial"/>
        <family val="2"/>
      </rPr>
      <t>6.</t>
    </r>
    <r>
      <rPr>
        <sz val="11"/>
        <color theme="1"/>
        <rFont val="Arial"/>
        <family val="2"/>
      </rPr>
      <t xml:space="preserve"> The total collection costs are automatically calculated in the spreadsheet in </t>
    </r>
    <r>
      <rPr>
        <b/>
        <sz val="11"/>
        <rFont val="Arial"/>
        <family val="2"/>
      </rPr>
      <t>cell C10</t>
    </r>
    <r>
      <rPr>
        <sz val="11"/>
        <color theme="1"/>
        <rFont val="Arial"/>
        <family val="2"/>
      </rPr>
      <t>. It is the sum of</t>
    </r>
    <r>
      <rPr>
        <sz val="11"/>
        <color theme="4"/>
        <rFont val="Arial"/>
        <family val="2"/>
      </rPr>
      <t xml:space="preserve"> </t>
    </r>
    <r>
      <rPr>
        <b/>
        <sz val="11"/>
        <rFont val="Arial"/>
        <family val="2"/>
      </rPr>
      <t>cells C5 through C8</t>
    </r>
    <r>
      <rPr>
        <sz val="11"/>
        <color theme="1"/>
        <rFont val="Arial"/>
        <family val="2"/>
      </rPr>
      <t>.</t>
    </r>
  </si>
  <si>
    <t>7.   Total Collections (Net of Costs)</t>
  </si>
  <si>
    <r>
      <rPr>
        <b/>
        <sz val="11"/>
        <color theme="1"/>
        <rFont val="Arial"/>
        <family val="2"/>
      </rPr>
      <t xml:space="preserve">7. </t>
    </r>
    <r>
      <rPr>
        <sz val="11"/>
        <color theme="1"/>
        <rFont val="Arial"/>
        <family val="2"/>
      </rPr>
      <t xml:space="preserve">The total collections (net collections minus collection costs) value is calculated automatically in the spreadsheet in </t>
    </r>
    <r>
      <rPr>
        <b/>
        <sz val="11"/>
        <rFont val="Arial"/>
        <family val="2"/>
      </rPr>
      <t>cell C11</t>
    </r>
    <r>
      <rPr>
        <sz val="11"/>
        <rFont val="Arial"/>
        <family val="2"/>
      </rPr>
      <t>.</t>
    </r>
  </si>
  <si>
    <r>
      <rPr>
        <b/>
        <sz val="11"/>
        <color theme="1"/>
        <rFont val="Arial"/>
        <family val="2"/>
      </rPr>
      <t>2.</t>
    </r>
    <r>
      <rPr>
        <sz val="11"/>
        <color theme="1"/>
        <rFont val="Arial"/>
        <family val="2"/>
      </rPr>
      <t xml:space="preserve"> The cost of software (</t>
    </r>
    <r>
      <rPr>
        <b/>
        <sz val="11"/>
        <rFont val="Arial"/>
        <family val="2"/>
      </rPr>
      <t>cell E6</t>
    </r>
    <r>
      <rPr>
        <sz val="11"/>
        <color theme="1"/>
        <rFont val="Arial"/>
        <family val="2"/>
      </rPr>
      <t>) is assumed to be zero since most outsourced billing companies provide billing software as part of their service package.</t>
    </r>
  </si>
  <si>
    <r>
      <rPr>
        <b/>
        <sz val="11"/>
        <color theme="1"/>
        <rFont val="Arial"/>
        <family val="2"/>
      </rPr>
      <t>3.</t>
    </r>
    <r>
      <rPr>
        <sz val="11"/>
        <color theme="1"/>
        <rFont val="Arial"/>
        <family val="2"/>
      </rPr>
      <t xml:space="preserve"> Estimate the costs of computer/printer needs that will be used to interact with the billing company that, and that are beyond basic clinic needs. Enter the estimate in </t>
    </r>
    <r>
      <rPr>
        <b/>
        <sz val="11"/>
        <color theme="4"/>
        <rFont val="Arial"/>
        <family val="2"/>
      </rPr>
      <t>cell E7</t>
    </r>
    <r>
      <rPr>
        <sz val="11"/>
        <color theme="1"/>
        <rFont val="Arial"/>
        <family val="2"/>
      </rPr>
      <t xml:space="preserve">. </t>
    </r>
  </si>
  <si>
    <r>
      <rPr>
        <b/>
        <sz val="11"/>
        <color theme="1"/>
        <rFont val="Arial"/>
        <family val="2"/>
      </rPr>
      <t xml:space="preserve">4. </t>
    </r>
    <r>
      <rPr>
        <sz val="11"/>
        <color theme="1"/>
        <rFont val="Arial"/>
        <family val="2"/>
      </rPr>
      <t>Obtain estimates for fees from the outsourced billing company (as a percentage of claims) and enter it into</t>
    </r>
    <r>
      <rPr>
        <sz val="11"/>
        <color theme="4"/>
        <rFont val="Arial"/>
        <family val="2"/>
      </rPr>
      <t xml:space="preserve"> </t>
    </r>
    <r>
      <rPr>
        <b/>
        <sz val="11"/>
        <color theme="4"/>
        <rFont val="Arial"/>
        <family val="2"/>
      </rPr>
      <t>cell H4.</t>
    </r>
  </si>
  <si>
    <r>
      <rPr>
        <b/>
        <sz val="11"/>
        <color theme="1"/>
        <rFont val="Arial"/>
        <family val="2"/>
      </rPr>
      <t xml:space="preserve">5. </t>
    </r>
    <r>
      <rPr>
        <sz val="11"/>
        <color theme="1"/>
        <rFont val="Arial"/>
        <family val="2"/>
      </rPr>
      <t xml:space="preserve">Obtain estimates from the outsourced billing company for their collection rates for STD clinics (or family planning clinics) and enter it into </t>
    </r>
    <r>
      <rPr>
        <b/>
        <sz val="11"/>
        <color theme="4"/>
        <rFont val="Arial"/>
        <family val="2"/>
      </rPr>
      <t>cell H5.</t>
    </r>
  </si>
  <si>
    <r>
      <rPr>
        <b/>
        <sz val="11"/>
        <color theme="1"/>
        <rFont val="Arial"/>
        <family val="2"/>
      </rPr>
      <t>6.</t>
    </r>
    <r>
      <rPr>
        <sz val="11"/>
        <color theme="1"/>
        <rFont val="Arial"/>
        <family val="2"/>
      </rPr>
      <t xml:space="preserve"> Direct claims processing costs are calculated automatically (percent fee x collection rate x net patient service revenue) in </t>
    </r>
    <r>
      <rPr>
        <b/>
        <sz val="11"/>
        <rFont val="Arial"/>
        <family val="2"/>
      </rPr>
      <t>cell E8</t>
    </r>
    <r>
      <rPr>
        <sz val="11"/>
        <color theme="1"/>
        <rFont val="Arial"/>
        <family val="2"/>
      </rPr>
      <t>.</t>
    </r>
  </si>
  <si>
    <r>
      <rPr>
        <b/>
        <sz val="11"/>
        <color theme="1"/>
        <rFont val="Arial"/>
        <family val="2"/>
      </rPr>
      <t>8.</t>
    </r>
    <r>
      <rPr>
        <sz val="11"/>
        <color theme="1"/>
        <rFont val="Arial"/>
        <family val="2"/>
      </rPr>
      <t xml:space="preserve"> Collection costs are calculated automatically in </t>
    </r>
    <r>
      <rPr>
        <b/>
        <sz val="11"/>
        <color theme="1"/>
        <rFont val="Arial"/>
        <family val="2"/>
      </rPr>
      <t>cell E10</t>
    </r>
    <r>
      <rPr>
        <sz val="11"/>
        <color theme="1"/>
        <rFont val="Arial"/>
        <family val="2"/>
      </rPr>
      <t xml:space="preserve"> (sum of </t>
    </r>
    <r>
      <rPr>
        <b/>
        <sz val="11"/>
        <rFont val="Arial"/>
        <family val="2"/>
      </rPr>
      <t>cells E5 through E8</t>
    </r>
    <r>
      <rPr>
        <sz val="11"/>
        <color theme="1"/>
        <rFont val="Arial"/>
        <family val="2"/>
      </rPr>
      <t>).</t>
    </r>
  </si>
  <si>
    <r>
      <rPr>
        <b/>
        <sz val="11"/>
        <color theme="1"/>
        <rFont val="Arial"/>
        <family val="2"/>
      </rPr>
      <t xml:space="preserve">9. </t>
    </r>
    <r>
      <rPr>
        <sz val="11"/>
        <color theme="1"/>
        <rFont val="Arial"/>
        <family val="2"/>
      </rPr>
      <t>The total collections (net collections minus collection costs) is calculated automatically in</t>
    </r>
    <r>
      <rPr>
        <b/>
        <sz val="11"/>
        <color theme="1"/>
        <rFont val="Arial"/>
        <family val="2"/>
      </rPr>
      <t xml:space="preserve"> cell E11</t>
    </r>
    <r>
      <rPr>
        <sz val="11"/>
        <color theme="1"/>
        <rFont val="Arial"/>
        <family val="2"/>
      </rPr>
      <t>.</t>
    </r>
  </si>
  <si>
    <r>
      <t xml:space="preserve">3 </t>
    </r>
    <r>
      <rPr>
        <sz val="10.5"/>
        <color theme="1"/>
        <rFont val="Arial"/>
        <family val="2"/>
      </rPr>
      <t>In</t>
    </r>
    <r>
      <rPr>
        <sz val="10.5"/>
        <color rgb="FF0070C0"/>
        <rFont val="Arial"/>
        <family val="2"/>
      </rPr>
      <t xml:space="preserve"> </t>
    </r>
    <r>
      <rPr>
        <b/>
        <sz val="10.5"/>
        <color theme="4"/>
        <rFont val="Arial"/>
        <family val="2"/>
      </rPr>
      <t>cell B8</t>
    </r>
    <r>
      <rPr>
        <sz val="10.5"/>
        <color theme="1"/>
        <rFont val="Arial"/>
        <family val="2"/>
      </rPr>
      <t xml:space="preserve">, enter the estimated percent of encounters that will be covered by </t>
    </r>
    <r>
      <rPr>
        <b/>
        <sz val="10.5"/>
        <color theme="1"/>
        <rFont val="Arial"/>
        <family val="2"/>
      </rPr>
      <t>private insurance</t>
    </r>
    <r>
      <rPr>
        <sz val="10.5"/>
        <color theme="1"/>
        <rFont val="Arial"/>
        <family val="2"/>
      </rPr>
      <t>.</t>
    </r>
  </si>
  <si>
    <r>
      <t xml:space="preserve">4. </t>
    </r>
    <r>
      <rPr>
        <sz val="10.5"/>
        <color rgb="FF000000"/>
        <rFont val="Arial"/>
        <family val="2"/>
      </rPr>
      <t xml:space="preserve">In </t>
    </r>
    <r>
      <rPr>
        <b/>
        <sz val="10.5"/>
        <color rgb="FF4F81BD"/>
        <rFont val="Arial"/>
        <family val="2"/>
      </rPr>
      <t>cell B9,</t>
    </r>
    <r>
      <rPr>
        <sz val="10.5"/>
        <color rgb="FF000000"/>
        <rFont val="Arial"/>
        <family val="2"/>
      </rPr>
      <t xml:space="preserve"> </t>
    </r>
    <r>
      <rPr>
        <sz val="10.5"/>
        <color theme="1"/>
        <rFont val="Arial"/>
        <family val="2"/>
      </rPr>
      <t xml:space="preserve">enter the estimated percent of encounters that will be </t>
    </r>
    <r>
      <rPr>
        <b/>
        <sz val="10.5"/>
        <color theme="1"/>
        <rFont val="Arial"/>
        <family val="2"/>
      </rPr>
      <t>self-pay</t>
    </r>
    <r>
      <rPr>
        <sz val="10.5"/>
        <color theme="1"/>
        <rFont val="Arial"/>
        <family val="2"/>
      </rPr>
      <t>.</t>
    </r>
  </si>
  <si>
    <r>
      <t>7.</t>
    </r>
    <r>
      <rPr>
        <sz val="10.5"/>
        <color theme="1"/>
        <rFont val="Arial"/>
        <family val="2"/>
      </rPr>
      <t xml:space="preserve"> I</t>
    </r>
    <r>
      <rPr>
        <sz val="10.5"/>
        <rFont val="Arial"/>
        <family val="2"/>
      </rPr>
      <t>f the clinic has a flat-fee for self-pay services, enter it in</t>
    </r>
    <r>
      <rPr>
        <b/>
        <sz val="10.5"/>
        <color theme="3"/>
        <rFont val="Arial"/>
        <family val="2"/>
      </rPr>
      <t xml:space="preserve"> </t>
    </r>
    <r>
      <rPr>
        <b/>
        <sz val="10.5"/>
        <color theme="4"/>
        <rFont val="Arial"/>
        <family val="2"/>
      </rPr>
      <t>cell E9</t>
    </r>
    <r>
      <rPr>
        <b/>
        <sz val="10.5"/>
        <color theme="1"/>
        <rFont val="Arial"/>
        <family val="2"/>
      </rPr>
      <t>.</t>
    </r>
    <r>
      <rPr>
        <sz val="10.5"/>
        <color theme="1"/>
        <rFont val="Arial"/>
        <family val="2"/>
      </rPr>
      <t xml:space="preserve"> If you have a sliding-fee scale for self-pay, enter the </t>
    </r>
    <r>
      <rPr>
        <b/>
        <sz val="10.5"/>
        <color theme="1"/>
        <rFont val="Arial"/>
        <family val="2"/>
      </rPr>
      <t>average payment</t>
    </r>
    <r>
      <rPr>
        <sz val="10.5"/>
        <color theme="1"/>
        <rFont val="Arial"/>
        <family val="2"/>
      </rPr>
      <t xml:space="preserve"> you receive for self-pay services.</t>
    </r>
  </si>
  <si>
    <r>
      <t xml:space="preserve">10. </t>
    </r>
    <r>
      <rPr>
        <sz val="10.5"/>
        <color theme="1"/>
        <rFont val="Arial"/>
        <family val="2"/>
      </rPr>
      <t>In</t>
    </r>
    <r>
      <rPr>
        <sz val="10.5"/>
        <color rgb="FF0070C0"/>
        <rFont val="Arial"/>
        <family val="2"/>
      </rPr>
      <t xml:space="preserve"> </t>
    </r>
    <r>
      <rPr>
        <b/>
        <sz val="10.5"/>
        <color theme="4"/>
        <rFont val="Arial"/>
        <family val="2"/>
      </rPr>
      <t>cell J9</t>
    </r>
    <r>
      <rPr>
        <sz val="10.5"/>
        <color rgb="FF0070C0"/>
        <rFont val="Arial"/>
        <family val="2"/>
      </rPr>
      <t xml:space="preserve">, </t>
    </r>
    <r>
      <rPr>
        <sz val="10.5"/>
        <color theme="1"/>
        <rFont val="Arial"/>
        <family val="2"/>
      </rPr>
      <t xml:space="preserve">enter the percent of deductibles </t>
    </r>
    <r>
      <rPr>
        <i/>
        <sz val="10.5"/>
        <color theme="1"/>
        <rFont val="Arial"/>
        <family val="2"/>
      </rPr>
      <t xml:space="preserve">not collected </t>
    </r>
    <r>
      <rPr>
        <sz val="10.5"/>
        <color theme="1"/>
        <rFont val="Arial"/>
        <family val="2"/>
      </rPr>
      <t>from private third-party payers.  For example: If your clinic has 67% collection rate for co-pays and deductibles, enter 33%.</t>
    </r>
    <r>
      <rPr>
        <sz val="10.5"/>
        <color rgb="FF4F81BD"/>
        <rFont val="Arial"/>
        <family val="2"/>
      </rPr>
      <t xml:space="preserve"> </t>
    </r>
    <r>
      <rPr>
        <sz val="10.5"/>
        <color rgb="FF000000"/>
        <rFont val="Arial"/>
        <family val="2"/>
      </rPr>
      <t xml:space="preserve">If you are uncertain, the suggested estimate is 33%.  As you gather information about your clinic’s collection rate, be sure to change the rate from 33% to </t>
    </r>
    <r>
      <rPr>
        <i/>
        <sz val="10.5"/>
        <color rgb="FF000000"/>
        <rFont val="Arial"/>
        <family val="2"/>
      </rPr>
      <t>your clinic’s actual collection rate.</t>
    </r>
  </si>
  <si>
    <r>
      <rPr>
        <b/>
        <sz val="10.5"/>
        <color theme="1"/>
        <rFont val="Arial"/>
        <family val="2"/>
      </rPr>
      <t xml:space="preserve">11. </t>
    </r>
    <r>
      <rPr>
        <sz val="10.5"/>
        <color theme="1"/>
        <rFont val="Arial"/>
        <family val="2"/>
      </rPr>
      <t xml:space="preserve">In </t>
    </r>
    <r>
      <rPr>
        <b/>
        <sz val="10.5"/>
        <color theme="4"/>
        <rFont val="Arial"/>
        <family val="2"/>
      </rPr>
      <t>cell J10</t>
    </r>
    <r>
      <rPr>
        <sz val="10.5"/>
        <color theme="1"/>
        <rFont val="Arial"/>
        <family val="2"/>
      </rPr>
      <t xml:space="preserve">, enter the percent of self-pay fees </t>
    </r>
    <r>
      <rPr>
        <i/>
        <sz val="10.5"/>
        <color theme="1"/>
        <rFont val="Arial"/>
        <family val="2"/>
      </rPr>
      <t>not collected</t>
    </r>
    <r>
      <rPr>
        <sz val="10.5"/>
        <color theme="1"/>
        <rFont val="Arial"/>
        <family val="2"/>
      </rPr>
      <t xml:space="preserve"> (Example: If your clinic has 67% collection rate of self-pay fees, enter 33%). As you gather information  about your clinic’s collection rate, be sure to change the rate from 33% to </t>
    </r>
    <r>
      <rPr>
        <i/>
        <sz val="10.5"/>
        <color theme="1"/>
        <rFont val="Arial"/>
        <family val="2"/>
      </rPr>
      <t>your clinic’s actual collection rate.</t>
    </r>
  </si>
  <si>
    <r>
      <t xml:space="preserve">Tab 2B - Estimated Revenue Projections Worksheet - </t>
    </r>
    <r>
      <rPr>
        <sz val="16"/>
        <rFont val="Arial"/>
        <family val="2"/>
      </rPr>
      <t>See expanded instructions in Tab 1- Instructions.</t>
    </r>
  </si>
  <si>
    <r>
      <t xml:space="preserve">1. </t>
    </r>
    <r>
      <rPr>
        <b/>
        <sz val="10.5"/>
        <rFont val="Arial"/>
        <family val="2"/>
      </rPr>
      <t>Columns A-C</t>
    </r>
    <r>
      <rPr>
        <b/>
        <sz val="10.5"/>
        <color rgb="FF000000"/>
        <rFont val="Arial"/>
        <family val="2"/>
      </rPr>
      <t xml:space="preserve"> </t>
    </r>
    <r>
      <rPr>
        <sz val="10.5"/>
        <color rgb="FF000000"/>
        <rFont val="Arial"/>
        <family val="2"/>
      </rPr>
      <t>list the services and associated CPT codes for evaluation and management, procedures, labs, and immunizations. Not every clinic will utilize all the codes that are included.</t>
    </r>
  </si>
  <si>
    <r>
      <t>2</t>
    </r>
    <r>
      <rPr>
        <b/>
        <sz val="10.5"/>
        <color rgb="FF0070C0"/>
        <rFont val="Arial"/>
        <family val="2"/>
      </rPr>
      <t>.</t>
    </r>
    <r>
      <rPr>
        <b/>
        <sz val="10.5"/>
        <color theme="4"/>
        <rFont val="Arial"/>
        <family val="2"/>
      </rPr>
      <t xml:space="preserve"> </t>
    </r>
    <r>
      <rPr>
        <sz val="10.5"/>
        <rFont val="Arial"/>
        <family val="2"/>
      </rPr>
      <t>In</t>
    </r>
    <r>
      <rPr>
        <sz val="10.5"/>
        <color theme="4"/>
        <rFont val="Arial"/>
        <family val="2"/>
      </rPr>
      <t xml:space="preserve"> </t>
    </r>
    <r>
      <rPr>
        <b/>
        <sz val="10.5"/>
        <color theme="4"/>
        <rFont val="Arial"/>
        <family val="2"/>
      </rPr>
      <t>column D</t>
    </r>
    <r>
      <rPr>
        <b/>
        <sz val="10.5"/>
        <color rgb="FF0070C0"/>
        <rFont val="Arial"/>
        <family val="2"/>
      </rPr>
      <t xml:space="preserve">, </t>
    </r>
    <r>
      <rPr>
        <b/>
        <sz val="10.5"/>
        <color theme="1"/>
        <rFont val="Arial"/>
        <family val="2"/>
      </rPr>
      <t>Estimated Unit Count,</t>
    </r>
    <r>
      <rPr>
        <sz val="10.5"/>
        <color theme="1"/>
        <rFont val="Arial"/>
        <family val="2"/>
      </rPr>
      <t xml:space="preserve"> enter the total number of visits, procedures, labs, and immunizations done for each CPT code using the previous year's information as a proxy.</t>
    </r>
  </si>
  <si>
    <r>
      <t>4</t>
    </r>
    <r>
      <rPr>
        <sz val="10.5"/>
        <color rgb="FF000000"/>
        <rFont val="Arial"/>
        <family val="2"/>
      </rPr>
      <t xml:space="preserve">. If you have contracts with Medicaid Managed Care, you may enter the fee schedule in </t>
    </r>
    <r>
      <rPr>
        <b/>
        <sz val="10.5"/>
        <color theme="4"/>
        <rFont val="Arial"/>
        <family val="2"/>
      </rPr>
      <t>column F</t>
    </r>
    <r>
      <rPr>
        <b/>
        <sz val="10.5"/>
        <color rgb="FF000000"/>
        <rFont val="Arial"/>
        <family val="2"/>
      </rPr>
      <t>, Medicaid Managed Care Reimbursement Rates</t>
    </r>
    <r>
      <rPr>
        <sz val="10.5"/>
        <color rgb="FF000000"/>
        <rFont val="Arial"/>
        <family val="2"/>
      </rPr>
      <t xml:space="preserve">. Another option is to enter Medicaid Managed Care payments as a percentage of Medicaid in </t>
    </r>
    <r>
      <rPr>
        <b/>
        <sz val="10.5"/>
        <color rgb="FF4F81BD"/>
        <rFont val="Arial"/>
        <family val="2"/>
      </rPr>
      <t xml:space="preserve">cell E10 </t>
    </r>
    <r>
      <rPr>
        <sz val="10.5"/>
        <color theme="1"/>
        <rFont val="Arial"/>
        <family val="2"/>
      </rPr>
      <t xml:space="preserve">in </t>
    </r>
    <r>
      <rPr>
        <b/>
        <sz val="10.5"/>
        <color theme="1"/>
        <rFont val="Arial"/>
        <family val="2"/>
      </rPr>
      <t>Tab 2A- Data Entry Worksheet,</t>
    </r>
    <r>
      <rPr>
        <sz val="10.5"/>
        <color rgb="FF000000"/>
        <rFont val="Arial"/>
        <family val="2"/>
      </rPr>
      <t xml:space="preserve"> and </t>
    </r>
    <r>
      <rPr>
        <b/>
        <sz val="10.5"/>
        <color rgb="FF000000"/>
        <rFont val="Arial"/>
        <family val="2"/>
      </rPr>
      <t>column F</t>
    </r>
    <r>
      <rPr>
        <sz val="10.5"/>
        <color rgb="FF000000"/>
        <rFont val="Arial"/>
        <family val="2"/>
      </rPr>
      <t xml:space="preserve"> </t>
    </r>
    <r>
      <rPr>
        <b/>
        <sz val="10.5"/>
        <color rgb="FF000000"/>
        <rFont val="Arial"/>
        <family val="2"/>
      </rPr>
      <t xml:space="preserve">Tab 2B-  Est. Rev. Proj. Wksheet </t>
    </r>
    <r>
      <rPr>
        <sz val="10.5"/>
        <color rgb="FF000000"/>
        <rFont val="Arial"/>
        <family val="2"/>
      </rPr>
      <t>will auto-populate with rates.</t>
    </r>
  </si>
  <si>
    <r>
      <rPr>
        <b/>
        <sz val="10.5"/>
        <color rgb="FF000000"/>
        <rFont val="Arial"/>
        <family val="2"/>
      </rPr>
      <t>6.</t>
    </r>
    <r>
      <rPr>
        <sz val="10.5"/>
        <color rgb="FF000000"/>
        <rFont val="Arial"/>
        <family val="2"/>
      </rPr>
      <t xml:space="preserve"> In </t>
    </r>
    <r>
      <rPr>
        <b/>
        <sz val="10.5"/>
        <color theme="4"/>
        <rFont val="Arial"/>
        <family val="2"/>
      </rPr>
      <t>column H</t>
    </r>
    <r>
      <rPr>
        <b/>
        <sz val="10.5"/>
        <color rgb="FF000000"/>
        <rFont val="Arial"/>
        <family val="2"/>
      </rPr>
      <t xml:space="preserve">, Self-Pay Payment Schedule, </t>
    </r>
    <r>
      <rPr>
        <sz val="10.5"/>
        <color rgb="FF000000"/>
        <rFont val="Arial"/>
        <family val="2"/>
      </rPr>
      <t xml:space="preserve">enter the clinic’s self-pay fees. If the clinic has a flat-fee for self-pay services, enter it in </t>
    </r>
    <r>
      <rPr>
        <b/>
        <sz val="10.5"/>
        <color rgb="FF4F81BD"/>
        <rFont val="Arial"/>
        <family val="2"/>
      </rPr>
      <t>cell E9</t>
    </r>
    <r>
      <rPr>
        <sz val="10.5"/>
        <color rgb="FF000000"/>
        <rFont val="Arial"/>
        <family val="2"/>
      </rPr>
      <t xml:space="preserve"> on </t>
    </r>
    <r>
      <rPr>
        <b/>
        <sz val="10.5"/>
        <color rgb="FF000000"/>
        <rFont val="Arial"/>
        <family val="2"/>
      </rPr>
      <t>Tab 2A - Data Entry Worksheet</t>
    </r>
    <r>
      <rPr>
        <sz val="10.5"/>
        <color rgb="FF000000"/>
        <rFont val="Arial"/>
        <family val="2"/>
      </rPr>
      <t xml:space="preserve">. If you have a sliding-fee scale for self-pay, enter the average payment you receive for self-pay services in </t>
    </r>
    <r>
      <rPr>
        <b/>
        <sz val="10.5"/>
        <color rgb="FF4F81BD"/>
        <rFont val="Arial"/>
        <family val="2"/>
      </rPr>
      <t>cell E9</t>
    </r>
    <r>
      <rPr>
        <sz val="10.5"/>
        <color rgb="FF000000"/>
        <rFont val="Arial"/>
        <family val="2"/>
      </rPr>
      <t xml:space="preserve"> on </t>
    </r>
    <r>
      <rPr>
        <b/>
        <sz val="10.5"/>
        <color rgb="FF000000"/>
        <rFont val="Arial"/>
        <family val="2"/>
      </rPr>
      <t>Tab 2A - Data Entry Worksheet</t>
    </r>
    <r>
      <rPr>
        <sz val="10.5"/>
        <color rgb="FF000000"/>
        <rFont val="Arial"/>
        <family val="2"/>
      </rPr>
      <t xml:space="preserve">. </t>
    </r>
    <r>
      <rPr>
        <b/>
        <sz val="10.5"/>
        <color rgb="FF000000"/>
        <rFont val="Arial"/>
        <family val="2"/>
      </rPr>
      <t>Column H</t>
    </r>
    <r>
      <rPr>
        <sz val="10.5"/>
        <color rgb="FF000000"/>
        <rFont val="Arial"/>
        <family val="2"/>
      </rPr>
      <t xml:space="preserve"> in </t>
    </r>
    <r>
      <rPr>
        <b/>
        <sz val="10.5"/>
        <color rgb="FF000000"/>
        <rFont val="Arial"/>
        <family val="2"/>
      </rPr>
      <t xml:space="preserve">Tab 2B - Est Rev Proj Wksheet </t>
    </r>
    <r>
      <rPr>
        <sz val="10.5"/>
        <color rgb="FF000000"/>
        <rFont val="Arial"/>
        <family val="2"/>
      </rPr>
      <t xml:space="preserve"> will auto-calculate revenues. </t>
    </r>
  </si>
  <si>
    <t>The purpose of this Excel Workbook is for clinics providing public health STD services to estimate the potential revenue that could be realized through billing third-parties for the services they provide. It is also used to estimate the costs associated with billing to allow users to do a cost/benefit analysis for billing. You may use either the Revenue Projection Tabs (1-3), the Cost Benefit Tabs (4-6), or both together.</t>
  </si>
  <si>
    <r>
      <t xml:space="preserve">5. </t>
    </r>
    <r>
      <rPr>
        <sz val="10.5"/>
        <color rgb="FF000000"/>
        <rFont val="Arial"/>
        <family val="2"/>
      </rPr>
      <t xml:space="preserve">The </t>
    </r>
    <r>
      <rPr>
        <b/>
        <sz val="10.5"/>
        <color rgb="FF000000"/>
        <rFont val="Arial"/>
        <family val="2"/>
      </rPr>
      <t>National Medicare Reimbursement Rates</t>
    </r>
    <r>
      <rPr>
        <sz val="10.5"/>
        <color rgb="FF000000"/>
        <rFont val="Arial"/>
        <family val="2"/>
      </rPr>
      <t xml:space="preserve"> for non-facility payments are located in </t>
    </r>
    <r>
      <rPr>
        <b/>
        <sz val="10.5"/>
        <color rgb="FF000000"/>
        <rFont val="Arial"/>
        <family val="2"/>
      </rPr>
      <t>column G</t>
    </r>
    <r>
      <rPr>
        <sz val="10.5"/>
        <color rgb="FF000000"/>
        <rFont val="Arial"/>
        <family val="2"/>
      </rPr>
      <t>. The Medicare reimbursement rate is a good estimate for what private insurance companies will pay for the service, however, these may vary by payor. Please note that Medicare reimbursement rates vary by location based on Medicare’s Geographic Price Cost Indices (GPCIs) which are set annually, and adjust for regional differences in work relative value units, practice expenses, and malpractice costs. The national average is based at “1” with regional differences adjusted up or down, so using the national average does not adjust for these differences. If you want a</t>
    </r>
    <r>
      <rPr>
        <i/>
        <sz val="10.5"/>
        <color rgb="FF000000"/>
        <rFont val="Arial"/>
        <family val="2"/>
      </rPr>
      <t xml:space="preserve"> more accurate</t>
    </r>
    <r>
      <rPr>
        <sz val="10.5"/>
        <color rgb="FF000000"/>
        <rFont val="Arial"/>
        <family val="2"/>
      </rPr>
      <t xml:space="preserve"> estimation of revenue, enter </t>
    </r>
    <r>
      <rPr>
        <i/>
        <sz val="10.5"/>
        <color rgb="FF000000"/>
        <rFont val="Arial"/>
        <family val="2"/>
      </rPr>
      <t>your state's Medicare Reimbursement Rates</t>
    </r>
    <r>
      <rPr>
        <sz val="10.5"/>
        <color rgb="FF000000"/>
        <rFont val="Arial"/>
        <family val="2"/>
      </rPr>
      <t xml:space="preserve"> in </t>
    </r>
    <r>
      <rPr>
        <b/>
        <sz val="10.5"/>
        <color rgb="FF000000"/>
        <rFont val="Arial"/>
        <family val="2"/>
      </rPr>
      <t>Column G</t>
    </r>
    <r>
      <rPr>
        <sz val="10.5"/>
        <color rgb="FF000000"/>
        <rFont val="Arial"/>
        <family val="2"/>
      </rPr>
      <t>.</t>
    </r>
  </si>
  <si>
    <r>
      <t xml:space="preserve">Tab 2A - Data Entry Worksheet. </t>
    </r>
    <r>
      <rPr>
        <sz val="16"/>
        <color rgb="FF000000"/>
        <rFont val="Arial"/>
        <family val="2"/>
      </rPr>
      <t>See expanded instructions in Tab 1- Instructions.</t>
    </r>
  </si>
  <si>
    <r>
      <t>2.</t>
    </r>
    <r>
      <rPr>
        <sz val="10.5"/>
        <color theme="1"/>
        <rFont val="Arial"/>
        <family val="2"/>
      </rPr>
      <t xml:space="preserve"> If Medicaid Managed Care reimburses at a higher rate than Medicaid, fill in</t>
    </r>
    <r>
      <rPr>
        <sz val="10.5"/>
        <color rgb="FF0070C0"/>
        <rFont val="Arial"/>
        <family val="2"/>
      </rPr>
      <t xml:space="preserve"> </t>
    </r>
    <r>
      <rPr>
        <b/>
        <sz val="10.5"/>
        <color theme="4"/>
        <rFont val="Arial"/>
        <family val="2"/>
      </rPr>
      <t>cell B7</t>
    </r>
    <r>
      <rPr>
        <sz val="10.5"/>
        <color theme="4"/>
        <rFont val="Arial"/>
        <family val="2"/>
      </rPr>
      <t>.</t>
    </r>
    <r>
      <rPr>
        <sz val="10.5"/>
        <color theme="1"/>
        <rFont val="Arial"/>
        <family val="2"/>
      </rPr>
      <t xml:space="preserve"> If the Medicaid Managed Care Organizations (MCOs) reimburse at the same rate as Medicaid, combine Medicaid and Medicaid Managed Care information into </t>
    </r>
    <r>
      <rPr>
        <b/>
        <sz val="10.5"/>
        <color rgb="FF4F81BD"/>
        <rFont val="Arial"/>
        <family val="2"/>
      </rPr>
      <t>cell B6</t>
    </r>
    <r>
      <rPr>
        <sz val="10.5"/>
        <color rgb="FF000000"/>
        <rFont val="Arial"/>
        <family val="2"/>
      </rPr>
      <t xml:space="preserve">. If Medicaid Managed Care payments were negotiated as a percent of Medicaid, enter percentage in </t>
    </r>
    <r>
      <rPr>
        <b/>
        <sz val="10.5"/>
        <color rgb="FF4F81BD"/>
        <rFont val="Arial"/>
        <family val="2"/>
      </rPr>
      <t>cell E10</t>
    </r>
    <r>
      <rPr>
        <sz val="10.5"/>
        <color rgb="FF000000"/>
        <rFont val="Arial"/>
        <family val="2"/>
      </rPr>
      <t xml:space="preserve">. For example, if Medicaid Managed Care  pays 10% more than Medicaid, enter 110% in </t>
    </r>
    <r>
      <rPr>
        <b/>
        <sz val="10.5"/>
        <color theme="4"/>
        <rFont val="Arial"/>
        <family val="2"/>
      </rPr>
      <t>cell E10</t>
    </r>
    <r>
      <rPr>
        <sz val="10.5"/>
        <color rgb="FF000000"/>
        <rFont val="Arial"/>
        <family val="2"/>
      </rPr>
      <t xml:space="preserve">. </t>
    </r>
    <r>
      <rPr>
        <b/>
        <sz val="10.5"/>
        <color rgb="FF000000"/>
        <rFont val="Arial"/>
        <family val="2"/>
      </rPr>
      <t xml:space="preserve"> </t>
    </r>
    <r>
      <rPr>
        <sz val="10.5"/>
        <color rgb="FF000000"/>
        <rFont val="Arial"/>
        <family val="2"/>
      </rPr>
      <t xml:space="preserve">If Medicaid MCOs provided a fee schedule enter it in </t>
    </r>
    <r>
      <rPr>
        <b/>
        <sz val="10.5"/>
        <color theme="4"/>
        <rFont val="Arial"/>
        <family val="2"/>
      </rPr>
      <t>c</t>
    </r>
    <r>
      <rPr>
        <b/>
        <sz val="10.5"/>
        <color rgb="FF4F81BD"/>
        <rFont val="Arial"/>
        <family val="2"/>
      </rPr>
      <t>olumn F</t>
    </r>
    <r>
      <rPr>
        <sz val="10.5"/>
        <color rgb="FF000000"/>
        <rFont val="Arial"/>
        <family val="2"/>
      </rPr>
      <t xml:space="preserve"> “Medicaid Managed Care Reimbursement” in </t>
    </r>
    <r>
      <rPr>
        <b/>
        <sz val="10.5"/>
        <color rgb="FF000000"/>
        <rFont val="Arial"/>
        <family val="2"/>
      </rPr>
      <t>Tab 2B - Est. Revenue Proj. Wksheet</t>
    </r>
    <r>
      <rPr>
        <sz val="10.5"/>
        <color rgb="FF000000"/>
        <rFont val="Arial"/>
        <family val="2"/>
      </rPr>
      <t xml:space="preserve">. </t>
    </r>
  </si>
  <si>
    <r>
      <t xml:space="preserve">9. </t>
    </r>
    <r>
      <rPr>
        <sz val="10.5"/>
        <color theme="1"/>
        <rFont val="Arial"/>
        <family val="2"/>
      </rPr>
      <t>In</t>
    </r>
    <r>
      <rPr>
        <sz val="10.5"/>
        <color rgb="FF0070C0"/>
        <rFont val="Arial"/>
        <family val="2"/>
      </rPr>
      <t xml:space="preserve"> </t>
    </r>
    <r>
      <rPr>
        <b/>
        <sz val="10.5"/>
        <color theme="4"/>
        <rFont val="Arial"/>
        <family val="2"/>
      </rPr>
      <t>cells J6, J7, and J8,</t>
    </r>
    <r>
      <rPr>
        <b/>
        <sz val="10.5"/>
        <color rgb="FF0070C0"/>
        <rFont val="Arial"/>
        <family val="2"/>
      </rPr>
      <t xml:space="preserve"> </t>
    </r>
    <r>
      <rPr>
        <sz val="10.5"/>
        <color theme="1"/>
        <rFont val="Arial"/>
        <family val="2"/>
      </rPr>
      <t xml:space="preserve">enter the estimated denial rate on claims for Medicaid, Private Insurance and Medicaid Managed Care, respectively.  If you are not separating Medicaid and Medicaid Managed Care services, leave </t>
    </r>
    <r>
      <rPr>
        <b/>
        <sz val="10.5"/>
        <color theme="4"/>
        <rFont val="Arial"/>
        <family val="2"/>
      </rPr>
      <t>cell J8</t>
    </r>
    <r>
      <rPr>
        <sz val="10.5"/>
        <color theme="1"/>
        <rFont val="Arial"/>
        <family val="2"/>
      </rPr>
      <t xml:space="preserve"> </t>
    </r>
    <r>
      <rPr>
        <i/>
        <sz val="10.5"/>
        <color theme="1"/>
        <rFont val="Arial"/>
        <family val="2"/>
      </rPr>
      <t>blank.</t>
    </r>
  </si>
  <si>
    <r>
      <t>8.</t>
    </r>
    <r>
      <rPr>
        <sz val="10.5"/>
        <color theme="1"/>
        <rFont val="Arial"/>
        <family val="2"/>
      </rPr>
      <t xml:space="preserve">If you have negotiated a higher rate for Medicaid Managed Care as a percentage of Medicaid enter it in </t>
    </r>
    <r>
      <rPr>
        <b/>
        <sz val="10.5"/>
        <color theme="4"/>
        <rFont val="Arial"/>
        <family val="2"/>
      </rPr>
      <t>cell E10</t>
    </r>
    <r>
      <rPr>
        <sz val="10.5"/>
        <color theme="1"/>
        <rFont val="Arial"/>
        <family val="2"/>
      </rPr>
      <t xml:space="preserve">. If you have a Medicaid Managed Care Payment Schedule you may enter it instead of the percentage. Enter it on </t>
    </r>
    <r>
      <rPr>
        <b/>
        <sz val="10.5"/>
        <color theme="1"/>
        <rFont val="Arial"/>
        <family val="2"/>
      </rPr>
      <t>Tab 2B - Est. Rev. Proj. Wksheet</t>
    </r>
    <r>
      <rPr>
        <sz val="10.5"/>
        <color theme="1"/>
        <rFont val="Arial"/>
        <family val="2"/>
      </rPr>
      <t xml:space="preserve"> in </t>
    </r>
    <r>
      <rPr>
        <b/>
        <sz val="10.5"/>
        <color theme="1"/>
        <rFont val="Arial"/>
        <family val="2"/>
      </rPr>
      <t>column F.</t>
    </r>
  </si>
  <si>
    <r>
      <t xml:space="preserve">Percent of self-pay fees </t>
    </r>
    <r>
      <rPr>
        <b/>
        <sz val="12"/>
        <color theme="1"/>
        <rFont val="Arial"/>
        <family val="2"/>
      </rPr>
      <t>not</t>
    </r>
    <r>
      <rPr>
        <sz val="12"/>
        <color theme="1"/>
        <rFont val="Arial"/>
        <family val="2"/>
      </rPr>
      <t xml:space="preserve"> collected</t>
    </r>
  </si>
  <si>
    <r>
      <t xml:space="preserve">Tab 3 - Sample Estimated Revenue Projections 
</t>
    </r>
    <r>
      <rPr>
        <sz val="14"/>
        <color theme="1"/>
        <rFont val="Arial"/>
        <family val="2"/>
      </rPr>
      <t>Note: You cannot make changes to this sample. To complete your own revenue projections, go to Tabs 2A and 2B.</t>
    </r>
  </si>
  <si>
    <r>
      <rPr>
        <b/>
        <sz val="11"/>
        <color theme="1"/>
        <rFont val="Arial"/>
        <family val="2"/>
      </rPr>
      <t>4.</t>
    </r>
    <r>
      <rPr>
        <sz val="11"/>
        <color theme="1"/>
        <rFont val="Arial"/>
        <family val="2"/>
      </rPr>
      <t xml:space="preserve"> Most clinics engage a clearinghouse to “scrub” and/or submit data and identify data entry errors before claims are submitted. Enter the clearinghouse costs in </t>
    </r>
    <r>
      <rPr>
        <b/>
        <sz val="11"/>
        <color theme="4"/>
        <rFont val="Arial"/>
        <family val="2"/>
      </rPr>
      <t>cell C8</t>
    </r>
    <r>
      <rPr>
        <sz val="11"/>
        <color theme="4"/>
        <rFont val="Arial"/>
        <family val="2"/>
      </rPr>
      <t>.</t>
    </r>
  </si>
  <si>
    <t>Percent fee by collection rate by net patient service revenue</t>
  </si>
  <si>
    <t>Annual net patient service revenue (Cell L62 from Tab 2B- Est. Rev. Projections) by percent of collections (Cell H5)</t>
  </si>
  <si>
    <t>Tab 4 - Instructions for completing Tab5- Cost Estimates Worksheet</t>
  </si>
  <si>
    <t>* STDTAC/March 2015. Thank you to Debora Wood, MBA, PT Health Care Consulting, for her contributions to this document.</t>
  </si>
  <si>
    <t>Annual Net Patient Services Revenue x percent of net collections</t>
  </si>
  <si>
    <t>Assumes 7% fee of 60% collection rate of annual net patient services revenue</t>
  </si>
  <si>
    <r>
      <t xml:space="preserve">Instructions for entering data into </t>
    </r>
    <r>
      <rPr>
        <b/>
        <i/>
        <u/>
        <sz val="12"/>
        <color theme="1"/>
        <rFont val="Arial"/>
        <family val="2"/>
      </rPr>
      <t>Tab 2A</t>
    </r>
    <r>
      <rPr>
        <b/>
        <i/>
        <sz val="12"/>
        <color theme="1"/>
        <rFont val="Arial"/>
        <family val="2"/>
      </rPr>
      <t>- Data Entry Worksheet</t>
    </r>
  </si>
  <si>
    <r>
      <t xml:space="preserve">Instructions for completing the Estimated Revenue Projections Worksheet, </t>
    </r>
    <r>
      <rPr>
        <b/>
        <i/>
        <u/>
        <sz val="12"/>
        <color rgb="FF000000"/>
        <rFont val="Arial"/>
        <family val="2"/>
      </rPr>
      <t>Tab 2B</t>
    </r>
    <r>
      <rPr>
        <b/>
        <i/>
        <sz val="12"/>
        <color rgb="FF000000"/>
        <rFont val="Arial"/>
        <family val="2"/>
      </rPr>
      <t>- Est. Rev. Proj. Wksheet</t>
    </r>
  </si>
  <si>
    <r>
      <t xml:space="preserve">TABLE OF CONTENTS 
</t>
    </r>
    <r>
      <rPr>
        <sz val="12"/>
        <color theme="0"/>
        <rFont val="Arial"/>
        <family val="2"/>
      </rPr>
      <t>(Please click on the button to take you to the appropriate sheet)</t>
    </r>
  </si>
  <si>
    <t>Sum of all visits. (This does not have to add to 100% if you do not plan to bill all payer types in the next year.)</t>
  </si>
  <si>
    <r>
      <rPr>
        <b/>
        <sz val="12"/>
        <color theme="1"/>
        <rFont val="Arial"/>
        <family val="2"/>
      </rPr>
      <t>Instructions:</t>
    </r>
    <r>
      <rPr>
        <sz val="12"/>
        <color theme="1"/>
        <rFont val="Arial"/>
        <family val="2"/>
      </rPr>
      <t xml:space="preserve"> If users have state-specific Medicaid, Medicaid Managed Care, Private Insurance or Individual reimbursement rates, they may enter them into the appropriate columns. Otherwise, the worksheet will automatically calculate Net Collections (or estimated revenue) using the data entered from Tab 2A: Data Entry Worksheet and service estimates entered in </t>
    </r>
    <r>
      <rPr>
        <sz val="12"/>
        <color theme="3"/>
        <rFont val="Arial"/>
        <family val="2"/>
      </rPr>
      <t>Column D</t>
    </r>
    <r>
      <rPr>
        <sz val="12"/>
        <color theme="1"/>
        <rFont val="Arial"/>
        <family val="2"/>
      </rPr>
      <t xml:space="preserve"> of this Tab 2B:Estimated Revenue Projections Worksheet.</t>
    </r>
  </si>
  <si>
    <t>This worksheet calculates Net Collections (or estimated revenue) using the data entered from Tab 2A: Data Entry Worksheet and service estimates entered in Column D of Tab 2B:Estimated Revenue Projections Worksheet.</t>
  </si>
  <si>
    <r>
      <t>5.</t>
    </r>
    <r>
      <rPr>
        <sz val="10.5"/>
        <rFont val="Arial"/>
        <family val="2"/>
      </rPr>
      <t xml:space="preserve"> </t>
    </r>
    <r>
      <rPr>
        <b/>
        <sz val="10.5"/>
        <rFont val="Arial"/>
        <family val="2"/>
      </rPr>
      <t>Cell B10</t>
    </r>
    <r>
      <rPr>
        <b/>
        <sz val="10.5"/>
        <color theme="1"/>
        <rFont val="Arial"/>
        <family val="2"/>
      </rPr>
      <t xml:space="preserve"> </t>
    </r>
    <r>
      <rPr>
        <sz val="10.5"/>
        <color theme="1"/>
        <rFont val="Arial"/>
        <family val="2"/>
      </rPr>
      <t>is the</t>
    </r>
    <r>
      <rPr>
        <b/>
        <sz val="10.5"/>
        <color theme="1"/>
        <rFont val="Arial"/>
        <family val="2"/>
      </rPr>
      <t xml:space="preserve"> </t>
    </r>
    <r>
      <rPr>
        <sz val="10.5"/>
        <color theme="1"/>
        <rFont val="Arial"/>
        <family val="2"/>
      </rPr>
      <t>s</t>
    </r>
    <r>
      <rPr>
        <i/>
        <sz val="10.5"/>
        <color theme="1"/>
        <rFont val="Arial"/>
        <family val="2"/>
      </rPr>
      <t>um</t>
    </r>
    <r>
      <rPr>
        <b/>
        <sz val="10.5"/>
        <color theme="1"/>
        <rFont val="Arial"/>
        <family val="2"/>
      </rPr>
      <t xml:space="preserve"> </t>
    </r>
    <r>
      <rPr>
        <sz val="10.5"/>
        <color theme="1"/>
        <rFont val="Arial"/>
        <family val="2"/>
      </rPr>
      <t>of the percent of insured and self-pay encounters. It will calculate automatically and it may add up to 100%.</t>
    </r>
  </si>
  <si>
    <t xml:space="preserve">Medicaid Managed Care </t>
  </si>
  <si>
    <r>
      <t xml:space="preserve">3. </t>
    </r>
    <r>
      <rPr>
        <sz val="10.5"/>
        <color rgb="FF000000"/>
        <rFont val="Arial"/>
        <family val="2"/>
      </rPr>
      <t xml:space="preserve">The </t>
    </r>
    <r>
      <rPr>
        <b/>
        <sz val="10.5"/>
        <color rgb="FF000000"/>
        <rFont val="Arial"/>
        <family val="2"/>
      </rPr>
      <t xml:space="preserve">Average Medicaid Reimbursement Rates </t>
    </r>
    <r>
      <rPr>
        <sz val="10.5"/>
        <color rgb="FF000000"/>
        <rFont val="Arial"/>
        <family val="2"/>
      </rPr>
      <t>are located in</t>
    </r>
    <r>
      <rPr>
        <b/>
        <sz val="10.5"/>
        <color rgb="FF000000"/>
        <rFont val="Arial"/>
        <family val="2"/>
      </rPr>
      <t xml:space="preserve"> column E</t>
    </r>
    <r>
      <rPr>
        <sz val="10.5"/>
        <color rgb="FF000000"/>
        <rFont val="Arial"/>
        <family val="2"/>
      </rPr>
      <t xml:space="preserve">. These rates may be used as an estimate for your state's reimbursement rate, or you may request your state's Medicaid reimbursement rates and use them instead. To use </t>
    </r>
    <r>
      <rPr>
        <i/>
        <sz val="10.5"/>
        <color rgb="FF000000"/>
        <rFont val="Arial"/>
        <family val="2"/>
      </rPr>
      <t>your state's Medicaid rates</t>
    </r>
    <r>
      <rPr>
        <sz val="10.5"/>
        <color rgb="FF000000"/>
        <rFont val="Arial"/>
        <family val="2"/>
      </rPr>
      <t xml:space="preserve">, enter the Medicaid reimbursement rate for all the codes your clinic uses in </t>
    </r>
    <r>
      <rPr>
        <b/>
        <sz val="10.5"/>
        <color theme="4"/>
        <rFont val="Arial"/>
        <family val="2"/>
      </rPr>
      <t>column E</t>
    </r>
    <r>
      <rPr>
        <sz val="10.5"/>
        <color rgb="FF000000"/>
        <rFont val="Arial"/>
        <family val="2"/>
      </rPr>
      <t xml:space="preserve">. Medicaid Managed Care Organizations may have different rates from Medicaid rates. If you have contracts with Medicaid Managed Care, you may use </t>
    </r>
    <r>
      <rPr>
        <b/>
        <sz val="10.5"/>
        <color rgb="FF000000"/>
        <rFont val="Arial"/>
        <family val="2"/>
      </rPr>
      <t xml:space="preserve">column F </t>
    </r>
    <r>
      <rPr>
        <sz val="10.5"/>
        <color rgb="FF000000"/>
        <rFont val="Arial"/>
        <family val="2"/>
      </rPr>
      <t xml:space="preserve">to estimate reimbursements from them. </t>
    </r>
  </si>
  <si>
    <r>
      <t xml:space="preserve">These are cell-by-cell instructions for entering data into </t>
    </r>
    <r>
      <rPr>
        <i/>
        <sz val="12"/>
        <rFont val="Arial"/>
        <family val="2"/>
      </rPr>
      <t>Tab 2A- Data Entry Worksheet and Tab 2B- Estimated Revenue Projection Worksheet.</t>
    </r>
    <r>
      <rPr>
        <sz val="12"/>
        <rFont val="Arial"/>
        <family val="2"/>
      </rPr>
      <t xml:space="preserve"> </t>
    </r>
    <r>
      <rPr>
        <b/>
        <sz val="12"/>
        <color theme="4"/>
        <rFont val="Arial"/>
        <family val="2"/>
      </rPr>
      <t>Enter data into blue cells only.</t>
    </r>
    <r>
      <rPr>
        <sz val="12"/>
        <rFont val="Arial"/>
        <family val="2"/>
      </rPr>
      <t xml:space="preserve">  If a question does </t>
    </r>
    <r>
      <rPr>
        <b/>
        <sz val="12"/>
        <rFont val="Arial"/>
        <family val="2"/>
      </rPr>
      <t>not apply</t>
    </r>
    <r>
      <rPr>
        <sz val="12"/>
        <rFont val="Arial"/>
        <family val="2"/>
      </rPr>
      <t xml:space="preserve"> to your clinic setting, you may leave it blank. </t>
    </r>
  </si>
  <si>
    <t>In this Worksheet you will need to enter the number of services you provided in the past year broken down by CPT code. If you want to enter your state's specific Medicaid, Medicaid Managed Care, or Medicare reimbursement rates you may or you may use the averages provided in the worksheet.</t>
  </si>
  <si>
    <t>First, gather data about the services provided in the past year based on CPT code.  You will use these data to project potential annual revenue. If you are not currently billing, you will have to estimate based on information extracted from provider schedules, charts, or other documentation.</t>
  </si>
  <si>
    <r>
      <t>12.</t>
    </r>
    <r>
      <rPr>
        <sz val="10.5"/>
        <color theme="1"/>
        <rFont val="Arial"/>
        <family val="2"/>
      </rPr>
      <t xml:space="preserve"> In</t>
    </r>
    <r>
      <rPr>
        <sz val="10.5"/>
        <color rgb="FF0070C0"/>
        <rFont val="Arial"/>
        <family val="2"/>
      </rPr>
      <t xml:space="preserve"> </t>
    </r>
    <r>
      <rPr>
        <b/>
        <sz val="10.5"/>
        <color theme="4"/>
        <rFont val="Arial"/>
        <family val="2"/>
      </rPr>
      <t>cell J11</t>
    </r>
    <r>
      <rPr>
        <sz val="10.5"/>
        <color rgb="FF0070C0"/>
        <rFont val="Arial"/>
        <family val="2"/>
      </rPr>
      <t xml:space="preserve">, </t>
    </r>
    <r>
      <rPr>
        <sz val="10.5"/>
        <color theme="1"/>
        <rFont val="Arial"/>
        <family val="2"/>
      </rPr>
      <t>enter the estimated percentage of clients that will be billed for Medicaid that previously paid a flat-fee (a standard charge for services provided). If the clinic has never billed before leave this cell blank.</t>
    </r>
  </si>
  <si>
    <t>Other Payer Information</t>
  </si>
  <si>
    <r>
      <rPr>
        <b/>
        <sz val="11"/>
        <color theme="1"/>
        <rFont val="Arial"/>
        <family val="2"/>
      </rPr>
      <t>7.</t>
    </r>
    <r>
      <rPr>
        <sz val="11"/>
        <color theme="1"/>
        <rFont val="Arial"/>
        <family val="2"/>
      </rPr>
      <t xml:space="preserve"> The annual net patient service revenue is calculated automatically in </t>
    </r>
    <r>
      <rPr>
        <b/>
        <sz val="11"/>
        <color theme="1"/>
        <rFont val="Arial"/>
        <family val="2"/>
      </rPr>
      <t>cell E9</t>
    </r>
    <r>
      <rPr>
        <sz val="11"/>
        <color theme="1"/>
        <rFont val="Arial"/>
        <family val="2"/>
      </rPr>
      <t xml:space="preserve"> if you used the Estimated Revenue Projection Worksheet (</t>
    </r>
    <r>
      <rPr>
        <b/>
        <sz val="11"/>
        <rFont val="Arial"/>
        <family val="2"/>
      </rPr>
      <t>Cell L62 from Tab 2B  -Est. Rev. Proj. Wksheet, multiplied by cell H5</t>
    </r>
    <r>
      <rPr>
        <sz val="11"/>
        <color theme="1"/>
        <rFont val="Arial"/>
        <family val="2"/>
      </rPr>
      <t>). If you did not use the spreadsheet to calculate revenue, enter your annual estimated annual net patient service revenue (or annual revenue), and multiply it by</t>
    </r>
    <r>
      <rPr>
        <sz val="11"/>
        <color theme="4"/>
        <rFont val="Arial"/>
        <family val="2"/>
      </rPr>
      <t xml:space="preserve"> </t>
    </r>
    <r>
      <rPr>
        <b/>
        <sz val="11"/>
        <color theme="4"/>
        <rFont val="Arial"/>
        <family val="2"/>
      </rPr>
      <t>cell H5</t>
    </r>
    <r>
      <rPr>
        <sz val="11"/>
        <color theme="1"/>
        <rFont val="Arial"/>
        <family val="2"/>
      </rPr>
      <t xml:space="preserve">. Enter the value in </t>
    </r>
    <r>
      <rPr>
        <b/>
        <sz val="11"/>
        <color theme="4"/>
        <rFont val="Arial"/>
        <family val="2"/>
      </rPr>
      <t>cell E9</t>
    </r>
    <r>
      <rPr>
        <sz val="11"/>
        <color theme="1"/>
        <rFont val="Arial"/>
        <family val="2"/>
      </rPr>
      <t>.</t>
    </r>
  </si>
  <si>
    <t>RPR</t>
  </si>
  <si>
    <t>CT AMP</t>
  </si>
  <si>
    <t>GC AMP</t>
  </si>
  <si>
    <t>TRICH</t>
  </si>
  <si>
    <r>
      <t xml:space="preserve">7. </t>
    </r>
    <r>
      <rPr>
        <sz val="10.5"/>
        <color rgb="FF000000"/>
        <rFont val="Arial"/>
        <family val="2"/>
      </rPr>
      <t xml:space="preserve">The estimated </t>
    </r>
    <r>
      <rPr>
        <u/>
        <sz val="10.5"/>
        <color rgb="FF000000"/>
        <rFont val="Arial"/>
        <family val="2"/>
      </rPr>
      <t>net patient service revenue</t>
    </r>
    <r>
      <rPr>
        <sz val="10.5"/>
        <color rgb="FF000000"/>
        <rFont val="Arial"/>
        <family val="2"/>
      </rPr>
      <t xml:space="preserve"> from </t>
    </r>
    <r>
      <rPr>
        <b/>
        <sz val="10.5"/>
        <color rgb="FF000000"/>
        <rFont val="Arial"/>
        <family val="2"/>
      </rPr>
      <t>Medicaid</t>
    </r>
    <r>
      <rPr>
        <sz val="10.5"/>
        <color rgb="FF000000"/>
        <rFont val="Arial"/>
        <family val="2"/>
      </rPr>
      <t xml:space="preserve"> is automatically calculated in </t>
    </r>
    <r>
      <rPr>
        <b/>
        <sz val="10.5"/>
        <color rgb="FF000000"/>
        <rFont val="Arial"/>
        <family val="2"/>
      </rPr>
      <t>cell I66</t>
    </r>
    <r>
      <rPr>
        <sz val="10.5"/>
        <color rgb="FF000000"/>
        <rFont val="Arial"/>
        <family val="2"/>
      </rPr>
      <t>.</t>
    </r>
  </si>
  <si>
    <r>
      <rPr>
        <b/>
        <sz val="10.5"/>
        <rFont val="Arial"/>
        <family val="2"/>
      </rPr>
      <t xml:space="preserve">8. </t>
    </r>
    <r>
      <rPr>
        <sz val="10.5"/>
        <rFont val="Arial"/>
        <family val="2"/>
      </rPr>
      <t>T</t>
    </r>
    <r>
      <rPr>
        <sz val="10.5"/>
        <color rgb="FF000000"/>
        <rFont val="Arial"/>
        <family val="2"/>
      </rPr>
      <t xml:space="preserve">he estimated </t>
    </r>
    <r>
      <rPr>
        <u/>
        <sz val="10.5"/>
        <color rgb="FF000000"/>
        <rFont val="Arial"/>
        <family val="2"/>
      </rPr>
      <t>net patient service revenue</t>
    </r>
    <r>
      <rPr>
        <sz val="10.5"/>
        <color rgb="FF000000"/>
        <rFont val="Arial"/>
        <family val="2"/>
      </rPr>
      <t xml:space="preserve"> from </t>
    </r>
    <r>
      <rPr>
        <b/>
        <sz val="10.5"/>
        <color rgb="FF000000"/>
        <rFont val="Arial"/>
        <family val="2"/>
      </rPr>
      <t>Medicaid Managed Care</t>
    </r>
    <r>
      <rPr>
        <sz val="10.5"/>
        <color rgb="FF000000"/>
        <rFont val="Arial"/>
        <family val="2"/>
      </rPr>
      <t xml:space="preserve"> is automatically calculated in </t>
    </r>
    <r>
      <rPr>
        <b/>
        <sz val="10.5"/>
        <color rgb="FF000000"/>
        <rFont val="Arial"/>
        <family val="2"/>
      </rPr>
      <t>cell J66</t>
    </r>
    <r>
      <rPr>
        <sz val="10.5"/>
        <color rgb="FF000000"/>
        <rFont val="Arial"/>
        <family val="2"/>
      </rPr>
      <t>.</t>
    </r>
  </si>
  <si>
    <r>
      <rPr>
        <b/>
        <sz val="10.5"/>
        <rFont val="Arial"/>
        <family val="2"/>
      </rPr>
      <t xml:space="preserve">9. </t>
    </r>
    <r>
      <rPr>
        <sz val="10.5"/>
        <rFont val="Arial"/>
        <family val="2"/>
      </rPr>
      <t>The</t>
    </r>
    <r>
      <rPr>
        <sz val="10.5"/>
        <color rgb="FF000000"/>
        <rFont val="Arial"/>
        <family val="2"/>
      </rPr>
      <t xml:space="preserve"> estimated </t>
    </r>
    <r>
      <rPr>
        <u/>
        <sz val="10.5"/>
        <color rgb="FF000000"/>
        <rFont val="Arial"/>
        <family val="2"/>
      </rPr>
      <t>net patient service revenue</t>
    </r>
    <r>
      <rPr>
        <sz val="10.5"/>
        <color rgb="FF000000"/>
        <rFont val="Arial"/>
        <family val="2"/>
      </rPr>
      <t xml:space="preserve">  from </t>
    </r>
    <r>
      <rPr>
        <b/>
        <sz val="10.5"/>
        <color rgb="FF000000"/>
        <rFont val="Arial"/>
        <family val="2"/>
      </rPr>
      <t>private insurance</t>
    </r>
    <r>
      <rPr>
        <sz val="10.5"/>
        <color rgb="FF000000"/>
        <rFont val="Arial"/>
        <family val="2"/>
      </rPr>
      <t xml:space="preserve"> is automatically calculated in </t>
    </r>
    <r>
      <rPr>
        <b/>
        <sz val="10.5"/>
        <color rgb="FF000000"/>
        <rFont val="Arial"/>
        <family val="2"/>
      </rPr>
      <t>cell K66</t>
    </r>
    <r>
      <rPr>
        <sz val="10.5"/>
        <color rgb="FF000000"/>
        <rFont val="Arial"/>
        <family val="2"/>
      </rPr>
      <t>.</t>
    </r>
  </si>
  <si>
    <r>
      <t xml:space="preserve">10. </t>
    </r>
    <r>
      <rPr>
        <sz val="10.5"/>
        <color rgb="FF000000"/>
        <rFont val="Arial"/>
        <family val="2"/>
      </rPr>
      <t xml:space="preserve">The estimated </t>
    </r>
    <r>
      <rPr>
        <u/>
        <sz val="10.5"/>
        <color rgb="FF000000"/>
        <rFont val="Arial"/>
        <family val="2"/>
      </rPr>
      <t>net patient service revenue</t>
    </r>
    <r>
      <rPr>
        <sz val="10.5"/>
        <color rgb="FF000000"/>
        <rFont val="Arial"/>
        <family val="2"/>
      </rPr>
      <t xml:space="preserve">  from </t>
    </r>
    <r>
      <rPr>
        <b/>
        <sz val="10.5"/>
        <color rgb="FF000000"/>
        <rFont val="Arial"/>
        <family val="2"/>
      </rPr>
      <t>self-pay</t>
    </r>
    <r>
      <rPr>
        <sz val="10.5"/>
        <color rgb="FF000000"/>
        <rFont val="Arial"/>
        <family val="2"/>
      </rPr>
      <t xml:space="preserve"> is automatically calculated in </t>
    </r>
    <r>
      <rPr>
        <b/>
        <sz val="10.5"/>
        <color rgb="FF000000"/>
        <rFont val="Arial"/>
        <family val="2"/>
      </rPr>
      <t>cell L66</t>
    </r>
    <r>
      <rPr>
        <sz val="10.5"/>
        <color rgb="FF000000"/>
        <rFont val="Arial"/>
        <family val="2"/>
      </rPr>
      <t>.</t>
    </r>
  </si>
  <si>
    <r>
      <rPr>
        <b/>
        <sz val="10.5"/>
        <color rgb="FF000000"/>
        <rFont val="Arial"/>
        <family val="2"/>
      </rPr>
      <t>11</t>
    </r>
    <r>
      <rPr>
        <sz val="10.5"/>
        <color rgb="FF000000"/>
        <rFont val="Arial"/>
        <family val="2"/>
      </rPr>
      <t>. In</t>
    </r>
    <r>
      <rPr>
        <b/>
        <sz val="10.5"/>
        <color rgb="FF000000"/>
        <rFont val="Arial"/>
        <family val="2"/>
      </rPr>
      <t xml:space="preserve"> cell L67, </t>
    </r>
    <r>
      <rPr>
        <sz val="10.5"/>
        <color rgb="FF000000"/>
        <rFont val="Arial"/>
        <family val="2"/>
      </rPr>
      <t xml:space="preserve">the </t>
    </r>
    <r>
      <rPr>
        <u/>
        <sz val="10.5"/>
        <color rgb="FF000000"/>
        <rFont val="Arial"/>
        <family val="2"/>
      </rPr>
      <t xml:space="preserve">total net patient service revenue </t>
    </r>
    <r>
      <rPr>
        <sz val="10.5"/>
        <color rgb="FF000000"/>
        <rFont val="Arial"/>
        <family val="2"/>
      </rPr>
      <t>from Medicaid, Medicaid Managed Care, private insurance, and self-pay is automatically calculated.</t>
    </r>
  </si>
  <si>
    <r>
      <rPr>
        <b/>
        <sz val="10.5"/>
        <color rgb="FF000000"/>
        <rFont val="Arial"/>
        <family val="2"/>
      </rPr>
      <t>12.</t>
    </r>
    <r>
      <rPr>
        <sz val="10.5"/>
        <color rgb="FF000000"/>
        <rFont val="Arial"/>
        <family val="2"/>
      </rPr>
      <t xml:space="preserve"> The percent of clinic fees paid by private insurance and by individuals are automatically calculated in </t>
    </r>
    <r>
      <rPr>
        <b/>
        <sz val="10.5"/>
        <color rgb="FF000000"/>
        <rFont val="Arial"/>
        <family val="2"/>
      </rPr>
      <t>cells</t>
    </r>
    <r>
      <rPr>
        <sz val="10.5"/>
        <color rgb="FF000000"/>
        <rFont val="Arial"/>
        <family val="2"/>
      </rPr>
      <t xml:space="preserve"> </t>
    </r>
    <r>
      <rPr>
        <b/>
        <sz val="10.5"/>
        <color rgb="FF000000"/>
        <rFont val="Arial"/>
        <family val="2"/>
      </rPr>
      <t>K69</t>
    </r>
    <r>
      <rPr>
        <sz val="10.5"/>
        <color rgb="FF000000"/>
        <rFont val="Arial"/>
        <family val="2"/>
      </rPr>
      <t xml:space="preserve"> and</t>
    </r>
    <r>
      <rPr>
        <b/>
        <sz val="10.5"/>
        <color rgb="FF000000"/>
        <rFont val="Arial"/>
        <family val="2"/>
      </rPr>
      <t xml:space="preserve"> K70</t>
    </r>
    <r>
      <rPr>
        <sz val="10.5"/>
        <color rgb="FF000000"/>
        <rFont val="Arial"/>
        <family val="2"/>
      </rPr>
      <t>, respectively. The percent of fees paid is estimated to be 70% for private insurance, and 30% for individuals.</t>
    </r>
  </si>
  <si>
    <r>
      <t>13. Cells K71, K72, and K73</t>
    </r>
    <r>
      <rPr>
        <b/>
        <sz val="10.5"/>
        <color rgb="FF0070C0"/>
        <rFont val="Arial"/>
        <family val="2"/>
      </rPr>
      <t xml:space="preserve"> </t>
    </r>
    <r>
      <rPr>
        <sz val="10.5"/>
        <color theme="1"/>
        <rFont val="Arial"/>
        <family val="2"/>
      </rPr>
      <t xml:space="preserve">will auto-populate from data entered in </t>
    </r>
    <r>
      <rPr>
        <b/>
        <sz val="10.5"/>
        <color theme="4"/>
        <rFont val="Arial"/>
        <family val="2"/>
      </rPr>
      <t>cells J6, J7, and J8</t>
    </r>
    <r>
      <rPr>
        <sz val="10.5"/>
        <rFont val="Arial"/>
        <family val="2"/>
      </rPr>
      <t>, respectively,</t>
    </r>
    <r>
      <rPr>
        <sz val="10.5"/>
        <color theme="1"/>
        <rFont val="Arial"/>
        <family val="2"/>
      </rPr>
      <t xml:space="preserve"> in </t>
    </r>
    <r>
      <rPr>
        <b/>
        <sz val="10.5"/>
        <color theme="1"/>
        <rFont val="Arial"/>
        <family val="2"/>
      </rPr>
      <t xml:space="preserve">Tab 2A - Data Entry Worksheet. </t>
    </r>
    <r>
      <rPr>
        <sz val="10.5"/>
        <color theme="1"/>
        <rFont val="Arial"/>
        <family val="2"/>
      </rPr>
      <t xml:space="preserve">These values represent the estimated denial rates on claims for Medicaid, Private Insurance, and Medicaid Managed Care. If you are not separating Medicaid and Medicaid Managed Care Services, leave </t>
    </r>
    <r>
      <rPr>
        <b/>
        <sz val="10.5"/>
        <rFont val="Arial"/>
        <family val="2"/>
      </rPr>
      <t>cells J8 and cell K73</t>
    </r>
    <r>
      <rPr>
        <sz val="10.5"/>
        <color theme="1"/>
        <rFont val="Arial"/>
        <family val="2"/>
      </rPr>
      <t xml:space="preserve"> blank. </t>
    </r>
  </si>
  <si>
    <r>
      <rPr>
        <b/>
        <sz val="11"/>
        <color theme="1"/>
        <rFont val="Arial"/>
        <family val="2"/>
      </rPr>
      <t>14</t>
    </r>
    <r>
      <rPr>
        <sz val="11"/>
        <color theme="1"/>
        <rFont val="Arial"/>
        <family val="2"/>
      </rPr>
      <t xml:space="preserve">. </t>
    </r>
    <r>
      <rPr>
        <b/>
        <sz val="11"/>
        <color theme="1"/>
        <rFont val="Arial"/>
        <family val="2"/>
      </rPr>
      <t>Cell K74</t>
    </r>
    <r>
      <rPr>
        <sz val="11"/>
        <color theme="1"/>
        <rFont val="Arial"/>
        <family val="2"/>
      </rPr>
      <t xml:space="preserve"> is the percent of </t>
    </r>
    <r>
      <rPr>
        <i/>
        <sz val="11"/>
        <color theme="1"/>
        <rFont val="Arial"/>
        <family val="2"/>
      </rPr>
      <t>self-pay fees not collected,</t>
    </r>
    <r>
      <rPr>
        <sz val="11"/>
        <color theme="1"/>
        <rFont val="Arial"/>
        <family val="2"/>
      </rPr>
      <t xml:space="preserve"> and will auto-populate from data entered in </t>
    </r>
    <r>
      <rPr>
        <b/>
        <sz val="11"/>
        <color theme="4"/>
        <rFont val="Arial"/>
        <family val="2"/>
      </rPr>
      <t>cell J10</t>
    </r>
    <r>
      <rPr>
        <sz val="11"/>
        <color theme="1"/>
        <rFont val="Arial"/>
        <family val="2"/>
      </rPr>
      <t xml:space="preserve"> in</t>
    </r>
    <r>
      <rPr>
        <b/>
        <sz val="11"/>
        <color theme="1"/>
        <rFont val="Arial"/>
        <family val="2"/>
      </rPr>
      <t>Tab 2A- Data Entry Worksheet</t>
    </r>
    <r>
      <rPr>
        <sz val="11"/>
        <color theme="1"/>
        <rFont val="Arial"/>
        <family val="2"/>
      </rPr>
      <t>.</t>
    </r>
  </si>
  <si>
    <r>
      <t>15.</t>
    </r>
    <r>
      <rPr>
        <sz val="10.5"/>
        <color theme="1"/>
        <rFont val="Arial"/>
        <family val="2"/>
      </rPr>
      <t xml:space="preserve"> </t>
    </r>
    <r>
      <rPr>
        <b/>
        <sz val="10.5"/>
        <color theme="1"/>
        <rFont val="Arial"/>
        <family val="2"/>
      </rPr>
      <t>Cell K75</t>
    </r>
    <r>
      <rPr>
        <sz val="10.5"/>
        <color theme="1"/>
        <rFont val="Arial"/>
        <family val="2"/>
      </rPr>
      <t xml:space="preserve"> is the percent of </t>
    </r>
    <r>
      <rPr>
        <i/>
        <sz val="10.5"/>
        <color theme="1"/>
        <rFont val="Arial"/>
        <family val="2"/>
      </rPr>
      <t>co-pays and deductibles not collected,</t>
    </r>
    <r>
      <rPr>
        <b/>
        <sz val="10.5"/>
        <color theme="1"/>
        <rFont val="Arial"/>
        <family val="2"/>
      </rPr>
      <t xml:space="preserve"> </t>
    </r>
    <r>
      <rPr>
        <sz val="10.5"/>
        <color theme="1"/>
        <rFont val="Arial"/>
        <family val="2"/>
      </rPr>
      <t xml:space="preserve">and will auto-populate from data entered in </t>
    </r>
    <r>
      <rPr>
        <b/>
        <sz val="10.5"/>
        <color theme="4"/>
        <rFont val="Arial"/>
        <family val="2"/>
      </rPr>
      <t>cell J9</t>
    </r>
    <r>
      <rPr>
        <sz val="10.5"/>
        <color theme="1"/>
        <rFont val="Arial"/>
        <family val="2"/>
      </rPr>
      <t xml:space="preserve"> in </t>
    </r>
    <r>
      <rPr>
        <b/>
        <sz val="10.5"/>
        <color theme="1"/>
        <rFont val="Arial"/>
        <family val="2"/>
      </rPr>
      <t>Tab 2A- Data Entry Worksheet</t>
    </r>
    <r>
      <rPr>
        <sz val="10.5"/>
        <color theme="1"/>
        <rFont val="Arial"/>
        <family val="2"/>
      </rPr>
      <t>.</t>
    </r>
    <r>
      <rPr>
        <sz val="10.5"/>
        <color rgb="FF0070C0"/>
        <rFont val="Arial"/>
        <family val="2"/>
      </rPr>
      <t xml:space="preserve"> </t>
    </r>
  </si>
  <si>
    <r>
      <t xml:space="preserve">16. Cell 76 </t>
    </r>
    <r>
      <rPr>
        <sz val="10.5"/>
        <color theme="1"/>
        <rFont val="Arial"/>
        <family val="2"/>
      </rPr>
      <t>is the</t>
    </r>
    <r>
      <rPr>
        <b/>
        <sz val="10.5"/>
        <color theme="1"/>
        <rFont val="Arial"/>
        <family val="2"/>
      </rPr>
      <t xml:space="preserve"> </t>
    </r>
    <r>
      <rPr>
        <sz val="10.5"/>
        <color theme="1"/>
        <rFont val="Arial"/>
        <family val="2"/>
      </rPr>
      <t xml:space="preserve">estimated percentage of clients that will be billed for Medicaid but previously paid a flat fee (a standard charge for services provided). It will auto-populate from data entered in cell </t>
    </r>
    <r>
      <rPr>
        <b/>
        <sz val="10.5"/>
        <color theme="4"/>
        <rFont val="Arial"/>
        <family val="2"/>
      </rPr>
      <t>J11</t>
    </r>
    <r>
      <rPr>
        <sz val="10.5"/>
        <color theme="1"/>
        <rFont val="Arial"/>
        <family val="2"/>
      </rPr>
      <t xml:space="preserve"> in </t>
    </r>
    <r>
      <rPr>
        <b/>
        <sz val="10.5"/>
        <color theme="1"/>
        <rFont val="Arial"/>
        <family val="2"/>
      </rPr>
      <t>Tab 2A- Data Entry  Worksheet</t>
    </r>
    <r>
      <rPr>
        <sz val="10.5"/>
        <color theme="1"/>
        <rFont val="Arial"/>
        <family val="2"/>
      </rPr>
      <t xml:space="preserve">. </t>
    </r>
  </si>
  <si>
    <r>
      <rPr>
        <b/>
        <sz val="10.5"/>
        <rFont val="Arial"/>
        <family val="2"/>
      </rPr>
      <t>17.</t>
    </r>
    <r>
      <rPr>
        <sz val="10.5"/>
        <rFont val="Arial"/>
        <family val="2"/>
      </rPr>
      <t xml:space="preserve"> I</t>
    </r>
    <r>
      <rPr>
        <sz val="10.5"/>
        <color theme="1"/>
        <rFont val="Arial"/>
        <family val="2"/>
      </rPr>
      <t xml:space="preserve">n </t>
    </r>
    <r>
      <rPr>
        <b/>
        <sz val="10.5"/>
        <color theme="1"/>
        <rFont val="Arial"/>
        <family val="2"/>
      </rPr>
      <t>cell K77</t>
    </r>
    <r>
      <rPr>
        <sz val="10.5"/>
        <color theme="1"/>
        <rFont val="Arial"/>
        <family val="2"/>
      </rPr>
      <t xml:space="preserve">, is the flat fee or average fee the self-pay clients paid for services. It will auto-populate from </t>
    </r>
    <r>
      <rPr>
        <b/>
        <sz val="10.5"/>
        <color theme="1"/>
        <rFont val="Arial"/>
        <family val="2"/>
      </rPr>
      <t xml:space="preserve">Tab 2A- Data Entry  Worksheet. </t>
    </r>
  </si>
  <si>
    <r>
      <rPr>
        <b/>
        <sz val="10.5"/>
        <rFont val="Arial"/>
        <family val="2"/>
      </rPr>
      <t>18.</t>
    </r>
    <r>
      <rPr>
        <sz val="10.5"/>
        <rFont val="Arial"/>
        <family val="2"/>
      </rPr>
      <t xml:space="preserve"> Th</t>
    </r>
    <r>
      <rPr>
        <sz val="10.5"/>
        <color rgb="FF000000"/>
        <rFont val="Arial"/>
        <family val="2"/>
      </rPr>
      <t xml:space="preserve">e total estimated </t>
    </r>
    <r>
      <rPr>
        <u/>
        <sz val="10.5"/>
        <color rgb="FF000000"/>
        <rFont val="Arial"/>
        <family val="2"/>
      </rPr>
      <t>net collections</t>
    </r>
    <r>
      <rPr>
        <sz val="10.5"/>
        <color rgb="FF000000"/>
        <rFont val="Arial"/>
        <family val="2"/>
      </rPr>
      <t xml:space="preserve"> from Medicaid, Medicaid Managed Care,and private insurance is automatically calculated in </t>
    </r>
    <r>
      <rPr>
        <b/>
        <sz val="10.5"/>
        <color rgb="FF000000"/>
        <rFont val="Arial"/>
        <family val="2"/>
      </rPr>
      <t>cell L78</t>
    </r>
    <r>
      <rPr>
        <sz val="10.5"/>
        <color rgb="FF000000"/>
        <rFont val="Arial"/>
        <family val="2"/>
      </rPr>
      <t>.</t>
    </r>
  </si>
  <si>
    <r>
      <t xml:space="preserve">19. </t>
    </r>
    <r>
      <rPr>
        <sz val="10.5"/>
        <color rgb="FF000000"/>
        <rFont val="Arial"/>
        <family val="2"/>
      </rPr>
      <t xml:space="preserve">The estimated net collections from the previous year is shown in </t>
    </r>
    <r>
      <rPr>
        <b/>
        <sz val="10.5"/>
        <color rgb="FF000000"/>
        <rFont val="Arial"/>
        <family val="2"/>
      </rPr>
      <t>cell L79</t>
    </r>
    <r>
      <rPr>
        <sz val="10.5"/>
        <color rgb="FF000000"/>
        <rFont val="Arial"/>
        <family val="2"/>
      </rPr>
      <t xml:space="preserve">. </t>
    </r>
    <r>
      <rPr>
        <sz val="10.5"/>
        <color theme="1"/>
        <rFont val="Arial"/>
        <family val="2"/>
      </rPr>
      <t xml:space="preserve">It will auto-populate from data entered in </t>
    </r>
    <r>
      <rPr>
        <b/>
        <sz val="10.5"/>
        <color theme="4"/>
        <rFont val="Arial"/>
        <family val="2"/>
      </rPr>
      <t>cell E7</t>
    </r>
    <r>
      <rPr>
        <sz val="10.5"/>
        <color theme="1"/>
        <rFont val="Arial"/>
        <family val="2"/>
      </rPr>
      <t xml:space="preserve"> in </t>
    </r>
    <r>
      <rPr>
        <b/>
        <sz val="10.5"/>
        <color theme="1"/>
        <rFont val="Arial"/>
        <family val="2"/>
      </rPr>
      <t>Tab 2A- Data Entry  Worksheet</t>
    </r>
    <r>
      <rPr>
        <sz val="10.5"/>
        <color theme="1"/>
        <rFont val="Arial"/>
        <family val="2"/>
      </rPr>
      <t xml:space="preserve">. </t>
    </r>
  </si>
  <si>
    <r>
      <rPr>
        <b/>
        <sz val="10.5"/>
        <rFont val="Arial"/>
        <family val="2"/>
      </rPr>
      <t xml:space="preserve">20. </t>
    </r>
    <r>
      <rPr>
        <sz val="10.5"/>
        <color rgb="FF000000"/>
        <rFont val="Arial"/>
        <family val="2"/>
      </rPr>
      <t xml:space="preserve">The Expected Additional Collections from Billing Third-Party Payers will be automatically calculated in </t>
    </r>
    <r>
      <rPr>
        <b/>
        <sz val="10.5"/>
        <color rgb="FF000000"/>
        <rFont val="Arial"/>
        <family val="2"/>
      </rPr>
      <t>cell</t>
    </r>
    <r>
      <rPr>
        <sz val="10.5"/>
        <color rgb="FF000000"/>
        <rFont val="Arial"/>
        <family val="2"/>
      </rPr>
      <t xml:space="preserve"> </t>
    </r>
    <r>
      <rPr>
        <b/>
        <sz val="10.5"/>
        <color rgb="FF000000"/>
        <rFont val="Arial"/>
        <family val="2"/>
      </rPr>
      <t>L80</t>
    </r>
    <r>
      <rPr>
        <sz val="10.5"/>
        <color rgb="FF000000"/>
        <rFont val="Arial"/>
        <family val="2"/>
      </rPr>
      <t xml:space="preserve"> (</t>
    </r>
    <r>
      <rPr>
        <b/>
        <sz val="10.5"/>
        <color rgb="FF000000"/>
        <rFont val="Arial"/>
        <family val="2"/>
      </rPr>
      <t>cell L78</t>
    </r>
    <r>
      <rPr>
        <sz val="10.5"/>
        <color rgb="FF000000"/>
        <rFont val="Arial"/>
        <family val="2"/>
      </rPr>
      <t xml:space="preserve"> minus </t>
    </r>
    <r>
      <rPr>
        <b/>
        <sz val="10.5"/>
        <color rgb="FF000000"/>
        <rFont val="Arial"/>
        <family val="2"/>
      </rPr>
      <t>cell L79</t>
    </r>
    <r>
      <rPr>
        <sz val="10.5"/>
        <color rgb="FF000000"/>
        <rFont val="Arial"/>
        <family val="2"/>
      </rPr>
      <t>). The cell will turn green if the number is positive and turn red if the number is negative.</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</si>
</sst>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44" formatCode="_(&quot;$&quot;* #,##0.00_);_(&quot;$&quot;* \(#,##0.00\);_(&quot;$&quot;* &quot;-&quot;??_);_(@_)"/>
    <numFmt numFmtId="164" formatCode="&quot;$&quot;#,##0.00"/>
    <numFmt numFmtId="165" formatCode="_(&quot;$&quot;* #,##0_);_(&quot;$&quot;* \(#,##0\);_(&quot;$&quot;* &quot;-&quot;??_);_(@_)"/>
    <numFmt numFmtId="166" formatCode="&quot;$&quot;#,##0"/>
  </numFmts>
  <fonts count="98"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9"/>
      <color theme="1"/>
      <name val="Calibri"/>
      <family val="2"/>
      <scheme val="minor"/>
    </font>
    <font>
      <u/>
      <sz val="11"/>
      <color theme="10"/>
      <name val="Calibri"/>
      <family val="2"/>
      <scheme val="minor"/>
    </font>
    <font>
      <sz val="10"/>
      <name val="Arial"/>
      <family val="2"/>
    </font>
    <font>
      <sz val="10"/>
      <name val="Verdana"/>
      <family val="2"/>
    </font>
    <font>
      <sz val="12"/>
      <color rgb="FFFF0000"/>
      <name val="Calibri"/>
      <family val="2"/>
      <scheme val="minor"/>
    </font>
    <font>
      <sz val="11"/>
      <color rgb="FF000000"/>
      <name val="Calibri"/>
      <family val="2"/>
      <charset val="204"/>
    </font>
    <font>
      <sz val="11"/>
      <color theme="1"/>
      <name val="Arial"/>
      <family val="2"/>
    </font>
    <font>
      <b/>
      <sz val="11"/>
      <color theme="1"/>
      <name val="Arial"/>
      <family val="2"/>
    </font>
    <font>
      <i/>
      <sz val="11"/>
      <color theme="1"/>
      <name val="Arial"/>
      <family val="2"/>
    </font>
    <font>
      <b/>
      <i/>
      <sz val="11"/>
      <color theme="1"/>
      <name val="Arial"/>
      <family val="2"/>
    </font>
    <font>
      <b/>
      <u/>
      <sz val="11"/>
      <color theme="1"/>
      <name val="Calibri"/>
      <family val="2"/>
      <scheme val="minor"/>
    </font>
    <font>
      <b/>
      <sz val="10"/>
      <color rgb="FF403152"/>
      <name val="Calibri"/>
      <family val="2"/>
      <scheme val="minor"/>
    </font>
    <font>
      <b/>
      <sz val="11"/>
      <name val="Arial"/>
      <family val="2"/>
    </font>
    <font>
      <b/>
      <i/>
      <sz val="9"/>
      <name val="Arial"/>
      <family val="2"/>
    </font>
    <font>
      <b/>
      <sz val="10.5"/>
      <name val="Arial"/>
      <family val="2"/>
    </font>
    <font>
      <b/>
      <u/>
      <sz val="10.5"/>
      <name val="Arial"/>
      <family val="2"/>
    </font>
    <font>
      <b/>
      <i/>
      <sz val="10.5"/>
      <name val="Arial"/>
      <family val="2"/>
    </font>
    <font>
      <b/>
      <sz val="10"/>
      <color theme="1"/>
      <name val="Arial"/>
      <family val="2"/>
    </font>
    <font>
      <sz val="14"/>
      <color theme="1"/>
      <name val="Calibri"/>
      <family val="2"/>
      <scheme val="minor"/>
    </font>
    <font>
      <sz val="12"/>
      <color theme="1"/>
      <name val="Calibri"/>
      <family val="2"/>
      <scheme val="minor"/>
    </font>
    <font>
      <sz val="12"/>
      <color rgb="FF000000"/>
      <name val="Arial"/>
      <family val="2"/>
    </font>
    <font>
      <b/>
      <sz val="12"/>
      <color theme="1"/>
      <name val="Arial"/>
      <family val="2"/>
    </font>
    <font>
      <sz val="11"/>
      <color theme="1"/>
      <name val="Calibri"/>
      <family val="2"/>
    </font>
    <font>
      <sz val="10.5"/>
      <color rgb="FF000000"/>
      <name val="Calibri"/>
      <family val="2"/>
    </font>
    <font>
      <b/>
      <sz val="10.5"/>
      <color rgb="FF000000"/>
      <name val="Calibri"/>
      <family val="2"/>
    </font>
    <font>
      <sz val="10"/>
      <color rgb="FF000000"/>
      <name val="Calibri"/>
      <family val="2"/>
    </font>
    <font>
      <sz val="10.5"/>
      <color theme="1"/>
      <name val="Calibri"/>
      <family val="2"/>
    </font>
    <font>
      <b/>
      <sz val="10.5"/>
      <color rgb="FF4F81BD"/>
      <name val="Calibri"/>
      <family val="2"/>
    </font>
    <font>
      <sz val="14"/>
      <color theme="1"/>
      <name val="Arial"/>
      <family val="2"/>
    </font>
    <font>
      <b/>
      <sz val="14"/>
      <color theme="1"/>
      <name val="Arial"/>
      <family val="2"/>
    </font>
    <font>
      <b/>
      <i/>
      <sz val="14"/>
      <color theme="1"/>
      <name val="Arial"/>
      <family val="2"/>
    </font>
    <font>
      <b/>
      <i/>
      <u/>
      <sz val="14"/>
      <color theme="1"/>
      <name val="Arial"/>
      <family val="2"/>
    </font>
    <font>
      <b/>
      <sz val="16"/>
      <color theme="1"/>
      <name val="Calibri"/>
      <family val="2"/>
      <scheme val="minor"/>
    </font>
    <font>
      <sz val="18"/>
      <color theme="1"/>
      <name val="Calibri"/>
      <family val="2"/>
      <scheme val="minor"/>
    </font>
    <font>
      <sz val="12"/>
      <color theme="1"/>
      <name val="Arial"/>
      <family val="2"/>
    </font>
    <font>
      <sz val="10"/>
      <color theme="1"/>
      <name val="Calibri"/>
      <family val="2"/>
    </font>
    <font>
      <b/>
      <sz val="10.5"/>
      <color theme="1"/>
      <name val="Calibri"/>
      <family val="2"/>
    </font>
    <font>
      <sz val="11"/>
      <name val="Arial"/>
      <family val="2"/>
    </font>
    <font>
      <sz val="18"/>
      <color theme="3" tint="0.39997558519241921"/>
      <name val="Arial"/>
      <family val="2"/>
    </font>
    <font>
      <i/>
      <sz val="12"/>
      <color theme="1"/>
      <name val="Arial"/>
      <family val="2"/>
    </font>
    <font>
      <b/>
      <sz val="11"/>
      <color theme="1"/>
      <name val="Arial Unicode MS"/>
      <family val="2"/>
    </font>
    <font>
      <b/>
      <sz val="14"/>
      <name val="Arial Unicode MS"/>
      <family val="2"/>
    </font>
    <font>
      <sz val="12"/>
      <name val="Arial"/>
      <family val="2"/>
    </font>
    <font>
      <b/>
      <sz val="12"/>
      <color theme="4"/>
      <name val="Arial"/>
      <family val="2"/>
    </font>
    <font>
      <sz val="10.5"/>
      <color rgb="FF000000"/>
      <name val="Arial"/>
      <family val="2"/>
    </font>
    <font>
      <b/>
      <sz val="10.5"/>
      <color rgb="FF000000"/>
      <name val="Arial"/>
      <family val="2"/>
    </font>
    <font>
      <b/>
      <sz val="10.5"/>
      <color theme="1"/>
      <name val="Arial"/>
      <family val="2"/>
    </font>
    <font>
      <sz val="10.5"/>
      <color theme="1"/>
      <name val="Arial"/>
      <family val="2"/>
    </font>
    <font>
      <sz val="10.5"/>
      <color rgb="FF0070C0"/>
      <name val="Arial"/>
      <family val="2"/>
    </font>
    <font>
      <b/>
      <sz val="10.5"/>
      <color rgb="FF0070C0"/>
      <name val="Arial"/>
      <family val="2"/>
    </font>
    <font>
      <b/>
      <sz val="10.5"/>
      <color rgb="FF4F81BD"/>
      <name val="Arial"/>
      <family val="2"/>
    </font>
    <font>
      <b/>
      <sz val="10.5"/>
      <color theme="4"/>
      <name val="Arial"/>
      <family val="2"/>
    </font>
    <font>
      <sz val="10.5"/>
      <name val="Arial"/>
      <family val="2"/>
    </font>
    <font>
      <b/>
      <sz val="10.5"/>
      <color theme="3"/>
      <name val="Arial"/>
      <family val="2"/>
    </font>
    <font>
      <i/>
      <sz val="10.5"/>
      <color theme="1"/>
      <name val="Arial"/>
      <family val="2"/>
    </font>
    <font>
      <sz val="10.5"/>
      <color rgb="FF4F81BD"/>
      <name val="Arial"/>
      <family val="2"/>
    </font>
    <font>
      <i/>
      <sz val="10.5"/>
      <color rgb="FF000000"/>
      <name val="Arial"/>
      <family val="2"/>
    </font>
    <font>
      <b/>
      <sz val="14"/>
      <color rgb="FF000000"/>
      <name val="Arial"/>
      <family val="2"/>
    </font>
    <font>
      <sz val="10.5"/>
      <color theme="4"/>
      <name val="Arial"/>
      <family val="2"/>
    </font>
    <font>
      <u/>
      <sz val="10.5"/>
      <color rgb="FF000000"/>
      <name val="Arial"/>
      <family val="2"/>
    </font>
    <font>
      <sz val="10"/>
      <color rgb="FF000000"/>
      <name val="Arial"/>
      <family val="2"/>
    </font>
    <font>
      <b/>
      <sz val="16"/>
      <name val="Arial"/>
      <family val="2"/>
    </font>
    <font>
      <sz val="18"/>
      <color theme="1"/>
      <name val="Arial"/>
      <family val="2"/>
    </font>
    <font>
      <b/>
      <sz val="18"/>
      <color theme="1"/>
      <name val="Arial"/>
      <family val="2"/>
    </font>
    <font>
      <b/>
      <sz val="16"/>
      <color theme="1"/>
      <name val="Arial"/>
      <family val="2"/>
    </font>
    <font>
      <b/>
      <sz val="11"/>
      <color rgb="FF1F497D"/>
      <name val="Arial"/>
      <family val="2"/>
    </font>
    <font>
      <b/>
      <sz val="11"/>
      <color theme="4"/>
      <name val="Arial"/>
      <family val="2"/>
    </font>
    <font>
      <sz val="11"/>
      <color theme="4"/>
      <name val="Arial"/>
      <family val="2"/>
    </font>
    <font>
      <b/>
      <sz val="7"/>
      <color theme="1"/>
      <name val="Arial"/>
      <family val="2"/>
    </font>
    <font>
      <b/>
      <sz val="12"/>
      <color rgb="FF000000"/>
      <name val="Arial"/>
      <family val="2"/>
    </font>
    <font>
      <b/>
      <sz val="16"/>
      <color rgb="FF000000"/>
      <name val="Arial"/>
      <family val="2"/>
    </font>
    <font>
      <b/>
      <i/>
      <sz val="11"/>
      <name val="Arial"/>
      <family val="2"/>
    </font>
    <font>
      <b/>
      <u/>
      <sz val="11"/>
      <name val="Arial"/>
      <family val="2"/>
    </font>
    <font>
      <b/>
      <i/>
      <sz val="12"/>
      <color theme="1"/>
      <name val="Arial"/>
      <family val="2"/>
    </font>
    <font>
      <b/>
      <sz val="12"/>
      <name val="Arial"/>
      <family val="2"/>
    </font>
    <font>
      <sz val="10"/>
      <color rgb="FF222222"/>
      <name val="Arial"/>
      <family val="2"/>
    </font>
    <font>
      <b/>
      <u/>
      <sz val="11"/>
      <color theme="1"/>
      <name val="Arial"/>
      <family val="2"/>
    </font>
    <font>
      <u/>
      <sz val="11"/>
      <color theme="1"/>
      <name val="Arial"/>
      <family val="2"/>
    </font>
    <font>
      <sz val="16"/>
      <color rgb="FF000000"/>
      <name val="Arial"/>
      <family val="2"/>
    </font>
    <font>
      <sz val="16"/>
      <name val="Arial"/>
      <family val="2"/>
    </font>
    <font>
      <i/>
      <sz val="10"/>
      <color theme="1"/>
      <name val="Arial"/>
      <family val="2"/>
    </font>
    <font>
      <i/>
      <sz val="12"/>
      <name val="Arial"/>
      <family val="2"/>
    </font>
    <font>
      <b/>
      <sz val="14"/>
      <name val="Arial"/>
      <family val="2"/>
    </font>
    <font>
      <b/>
      <i/>
      <sz val="13"/>
      <color theme="1"/>
      <name val="Arial"/>
      <family val="2"/>
    </font>
    <font>
      <b/>
      <i/>
      <u/>
      <sz val="12"/>
      <color theme="1"/>
      <name val="Arial"/>
      <family val="2"/>
    </font>
    <font>
      <b/>
      <i/>
      <sz val="12"/>
      <color rgb="FF000000"/>
      <name val="Arial"/>
      <family val="2"/>
    </font>
    <font>
      <b/>
      <i/>
      <u/>
      <sz val="12"/>
      <color rgb="FF000000"/>
      <name val="Arial"/>
      <family val="2"/>
    </font>
    <font>
      <b/>
      <sz val="12"/>
      <color theme="0"/>
      <name val="Arial"/>
      <family val="2"/>
    </font>
    <font>
      <sz val="12"/>
      <color theme="0"/>
      <name val="Arial"/>
      <family val="2"/>
    </font>
    <font>
      <sz val="12"/>
      <color theme="3"/>
      <name val="Arial"/>
      <family val="2"/>
    </font>
    <font>
      <sz val="11"/>
      <color rgb="FF000000"/>
      <name val="Arial"/>
      <family val="2"/>
    </font>
  </fonts>
  <fills count="3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149967955565050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2F3DB"/>
        <bgColor indexed="64"/>
      </patternFill>
    </fill>
    <fill>
      <patternFill patternType="solid">
        <fgColor rgb="FFFFFF0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5117038483843"/>
        <bgColor indexed="64"/>
      </patternFill>
    </fill>
    <fill>
      <patternFill patternType="lightGray">
        <bgColor theme="0"/>
      </patternFill>
    </fill>
    <fill>
      <patternFill patternType="solid">
        <fgColor theme="5" tint="0.59999389629810485"/>
        <bgColor indexed="64"/>
      </patternFill>
    </fill>
    <fill>
      <patternFill patternType="solid">
        <fgColor theme="4"/>
        <bgColor indexed="64"/>
      </patternFill>
    </fill>
    <fill>
      <patternFill patternType="solid">
        <fgColor theme="9" tint="0.39997558519241921"/>
        <bgColor indexed="64"/>
      </patternFill>
    </fill>
    <fill>
      <patternFill patternType="lightGray">
        <bgColor auto="1"/>
      </patternFill>
    </fill>
    <fill>
      <patternFill patternType="lightGray"/>
    </fill>
    <fill>
      <patternFill patternType="solid">
        <fgColor theme="6" tint="0.599963377788628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8" tint="-0.249977111117893"/>
        <bgColor indexed="64"/>
      </patternFill>
    </fill>
  </fills>
  <borders count="7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9"/>
      </left>
      <right/>
      <top/>
      <bottom/>
      <diagonal/>
    </border>
    <border>
      <left style="thin">
        <color theme="9"/>
      </left>
      <right style="thin">
        <color theme="9"/>
      </right>
      <top style="thin">
        <color theme="9"/>
      </top>
      <bottom style="thin">
        <color theme="9"/>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style="thin">
        <color auto="1"/>
      </left>
      <right/>
      <top style="thin">
        <color auto="1"/>
      </top>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medium">
        <color auto="1"/>
      </left>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bottom style="medium">
        <color auto="1"/>
      </bottom>
      <diagonal/>
    </border>
    <border>
      <left style="medium">
        <color auto="1"/>
      </left>
      <right/>
      <top style="thin">
        <color auto="1"/>
      </top>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thin">
        <color auto="1"/>
      </top>
      <bottom/>
      <diagonal/>
    </border>
    <border>
      <left/>
      <right/>
      <top style="medium">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top/>
      <bottom style="medium">
        <color auto="1"/>
      </bottom>
      <diagonal/>
    </border>
    <border>
      <left style="medium">
        <color auto="1"/>
      </left>
      <right style="thin">
        <color auto="1"/>
      </right>
      <top/>
      <bottom style="medium">
        <color auto="1"/>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thin">
        <color auto="1"/>
      </right>
      <top/>
      <bottom/>
      <diagonal/>
    </border>
  </borders>
  <cellStyleXfs count="14">
    <xf numFmtId="0" fontId="0" fillId="0" borderId="0"/>
    <xf numFmtId="0" fontId="6" fillId="0" borderId="0"/>
    <xf numFmtId="0" fontId="8" fillId="0" borderId="0" applyNumberFormat="0" applyFill="0" applyBorder="0" applyAlignment="0" applyProtection="0"/>
    <xf numFmtId="44" fontId="9" fillId="0" borderId="0" applyFont="0" applyFill="0" applyBorder="0" applyAlignment="0" applyProtection="0"/>
    <xf numFmtId="0" fontId="9" fillId="0" borderId="0"/>
    <xf numFmtId="0" fontId="10" fillId="0" borderId="0"/>
    <xf numFmtId="0" fontId="9" fillId="0" borderId="0"/>
    <xf numFmtId="0" fontId="5" fillId="0" borderId="0"/>
    <xf numFmtId="0" fontId="12" fillId="0" borderId="0"/>
    <xf numFmtId="0" fontId="6" fillId="0" borderId="0" applyFill="0"/>
    <xf numFmtId="0" fontId="4" fillId="0" borderId="0"/>
    <xf numFmtId="9" fontId="4"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619">
    <xf numFmtId="0" fontId="0" fillId="0" borderId="0" xfId="0"/>
    <xf numFmtId="164" fontId="13" fillId="0" borderId="1" xfId="1" applyNumberFormat="1" applyFont="1" applyBorder="1" applyAlignment="1" applyProtection="1">
      <alignment horizontal="center"/>
    </xf>
    <xf numFmtId="9" fontId="13" fillId="9" borderId="35" xfId="13" applyFont="1" applyFill="1" applyBorder="1" applyAlignment="1" applyProtection="1">
      <alignment horizontal="center" vertical="center"/>
      <protection locked="0"/>
    </xf>
    <xf numFmtId="9" fontId="44" fillId="9" borderId="37" xfId="13" applyFont="1" applyFill="1" applyBorder="1" applyAlignment="1" applyProtection="1">
      <alignment horizontal="center" vertical="center"/>
      <protection locked="0"/>
    </xf>
    <xf numFmtId="9" fontId="44" fillId="9" borderId="42" xfId="13" applyFont="1" applyFill="1" applyBorder="1" applyAlignment="1" applyProtection="1">
      <alignment horizontal="center" vertical="center"/>
      <protection locked="0"/>
    </xf>
    <xf numFmtId="164" fontId="13" fillId="9" borderId="11" xfId="0" applyNumberFormat="1" applyFont="1" applyFill="1" applyBorder="1" applyAlignment="1" applyProtection="1">
      <alignment horizontal="center" vertical="center"/>
      <protection locked="0"/>
    </xf>
    <xf numFmtId="164" fontId="13" fillId="9" borderId="15" xfId="13" applyNumberFormat="1" applyFont="1" applyFill="1" applyBorder="1" applyAlignment="1" applyProtection="1">
      <alignment horizontal="center" vertical="center"/>
      <protection locked="0"/>
    </xf>
    <xf numFmtId="9" fontId="13" fillId="9" borderId="51" xfId="13" applyFont="1" applyFill="1" applyBorder="1" applyAlignment="1" applyProtection="1">
      <alignment horizontal="center" vertical="center"/>
      <protection locked="0"/>
    </xf>
    <xf numFmtId="9" fontId="14" fillId="9" borderId="11" xfId="13" applyFont="1" applyFill="1" applyBorder="1" applyAlignment="1" applyProtection="1">
      <alignment horizontal="center" vertical="center"/>
      <protection locked="0"/>
    </xf>
    <xf numFmtId="9" fontId="14" fillId="9" borderId="28" xfId="13" applyFont="1" applyFill="1" applyBorder="1" applyAlignment="1" applyProtection="1">
      <alignment horizontal="center" vertical="center"/>
      <protection locked="0"/>
    </xf>
    <xf numFmtId="9" fontId="14" fillId="9" borderId="19" xfId="13" applyFont="1" applyFill="1" applyBorder="1" applyAlignment="1" applyProtection="1">
      <alignment horizontal="center" vertical="center"/>
      <protection locked="0"/>
    </xf>
    <xf numFmtId="9" fontId="14" fillId="9" borderId="13" xfId="13" applyFont="1" applyFill="1" applyBorder="1" applyAlignment="1" applyProtection="1">
      <alignment horizontal="center" vertical="center"/>
      <protection locked="0"/>
    </xf>
    <xf numFmtId="0" fontId="14" fillId="6" borderId="1" xfId="1" applyFont="1" applyFill="1" applyBorder="1" applyAlignment="1" applyProtection="1">
      <alignment horizontal="center" vertical="center" wrapText="1"/>
    </xf>
    <xf numFmtId="164" fontId="14" fillId="15" borderId="1" xfId="1" applyNumberFormat="1" applyFont="1" applyFill="1" applyBorder="1" applyAlignment="1" applyProtection="1">
      <alignment horizontal="center" vertical="center" wrapText="1"/>
    </xf>
    <xf numFmtId="164" fontId="14" fillId="21" borderId="1" xfId="1" applyNumberFormat="1" applyFont="1" applyFill="1" applyBorder="1" applyAlignment="1" applyProtection="1">
      <alignment horizontal="center" vertical="center" wrapText="1"/>
    </xf>
    <xf numFmtId="164" fontId="14" fillId="10" borderId="1" xfId="1" applyNumberFormat="1" applyFont="1" applyFill="1" applyBorder="1" applyAlignment="1" applyProtection="1">
      <alignment horizontal="center" vertical="center" wrapText="1"/>
    </xf>
    <xf numFmtId="164" fontId="14" fillId="16" borderId="1" xfId="1" applyNumberFormat="1" applyFont="1" applyFill="1" applyBorder="1" applyAlignment="1" applyProtection="1">
      <alignment horizontal="center" vertical="center" wrapText="1"/>
    </xf>
    <xf numFmtId="0" fontId="21" fillId="15" borderId="1" xfId="10" applyFont="1" applyFill="1" applyBorder="1" applyAlignment="1" applyProtection="1">
      <alignment horizontal="center" vertical="center" wrapText="1"/>
    </xf>
    <xf numFmtId="0" fontId="21" fillId="21" borderId="1" xfId="10" applyFont="1" applyFill="1" applyBorder="1" applyAlignment="1" applyProtection="1">
      <alignment horizontal="center" vertical="center" wrapText="1"/>
    </xf>
    <xf numFmtId="0" fontId="21" fillId="10" borderId="1" xfId="10" applyFont="1" applyFill="1" applyBorder="1" applyAlignment="1" applyProtection="1">
      <alignment horizontal="center" vertical="center" wrapText="1"/>
    </xf>
    <xf numFmtId="0" fontId="21" fillId="16" borderId="1" xfId="10" applyFont="1" applyFill="1" applyBorder="1" applyAlignment="1" applyProtection="1">
      <alignment horizontal="center" vertical="center" wrapText="1"/>
    </xf>
    <xf numFmtId="49" fontId="14" fillId="4" borderId="30" xfId="1" applyNumberFormat="1" applyFont="1" applyFill="1" applyBorder="1" applyAlignment="1" applyProtection="1">
      <alignment vertical="center"/>
    </xf>
    <xf numFmtId="49" fontId="14" fillId="4" borderId="0" xfId="1" applyNumberFormat="1" applyFont="1" applyFill="1" applyBorder="1" applyAlignment="1" applyProtection="1">
      <alignment vertical="center"/>
    </xf>
    <xf numFmtId="0" fontId="13" fillId="18" borderId="18" xfId="0" applyFont="1" applyFill="1" applyBorder="1" applyAlignment="1" applyProtection="1">
      <alignment vertical="center" wrapText="1"/>
    </xf>
    <xf numFmtId="0" fontId="13" fillId="18" borderId="19" xfId="0" applyFont="1" applyFill="1" applyBorder="1" applyAlignment="1" applyProtection="1">
      <alignment vertical="center" wrapText="1"/>
    </xf>
    <xf numFmtId="9" fontId="14" fillId="17" borderId="60" xfId="13" applyFont="1" applyFill="1" applyBorder="1" applyAlignment="1" applyProtection="1">
      <alignment horizontal="center" vertical="center"/>
    </xf>
    <xf numFmtId="0" fontId="13" fillId="22" borderId="66" xfId="0" applyFont="1" applyFill="1" applyBorder="1" applyAlignment="1" applyProtection="1">
      <alignment vertical="center" wrapText="1"/>
    </xf>
    <xf numFmtId="9" fontId="14" fillId="22" borderId="20" xfId="13" applyFont="1" applyFill="1" applyBorder="1" applyAlignment="1" applyProtection="1">
      <alignment horizontal="center" vertical="center"/>
    </xf>
    <xf numFmtId="9" fontId="19" fillId="7" borderId="19" xfId="11" applyFont="1" applyFill="1" applyBorder="1" applyAlignment="1" applyProtection="1">
      <alignment horizontal="center" vertical="center" wrapText="1"/>
    </xf>
    <xf numFmtId="9" fontId="19" fillId="7" borderId="25" xfId="13" applyFont="1" applyFill="1" applyBorder="1" applyAlignment="1" applyProtection="1">
      <alignment horizontal="center" vertical="center" wrapText="1"/>
    </xf>
    <xf numFmtId="9" fontId="19" fillId="7" borderId="25" xfId="11" applyFont="1" applyFill="1" applyBorder="1" applyAlignment="1" applyProtection="1">
      <alignment horizontal="center" vertical="center" wrapText="1"/>
    </xf>
    <xf numFmtId="9" fontId="19" fillId="7" borderId="67" xfId="13" applyFont="1" applyFill="1" applyBorder="1" applyAlignment="1" applyProtection="1">
      <alignment horizontal="center" vertical="center" wrapText="1"/>
    </xf>
    <xf numFmtId="0" fontId="13" fillId="0" borderId="1" xfId="1" applyFont="1" applyBorder="1" applyAlignment="1" applyProtection="1">
      <alignment wrapText="1"/>
    </xf>
    <xf numFmtId="0" fontId="13" fillId="0" borderId="6" xfId="1" applyFont="1" applyBorder="1" applyAlignment="1" applyProtection="1">
      <alignment wrapText="1"/>
    </xf>
    <xf numFmtId="1" fontId="15" fillId="11" borderId="1" xfId="0" applyNumberFormat="1" applyFont="1" applyFill="1" applyBorder="1" applyAlignment="1" applyProtection="1">
      <alignment horizontal="right"/>
    </xf>
    <xf numFmtId="49" fontId="14" fillId="2" borderId="3" xfId="1" applyNumberFormat="1" applyFont="1" applyFill="1" applyBorder="1" applyAlignment="1" applyProtection="1"/>
    <xf numFmtId="49" fontId="14" fillId="2" borderId="4" xfId="1" applyNumberFormat="1" applyFont="1" applyFill="1" applyBorder="1" applyAlignment="1" applyProtection="1"/>
    <xf numFmtId="49" fontId="15" fillId="0" borderId="8" xfId="1" applyNumberFormat="1" applyFont="1" applyBorder="1" applyAlignment="1" applyProtection="1">
      <alignment horizontal="center" vertical="top" wrapText="1"/>
    </xf>
    <xf numFmtId="49" fontId="13" fillId="0" borderId="8" xfId="1" applyNumberFormat="1" applyFont="1" applyBorder="1" applyAlignment="1" applyProtection="1">
      <alignment wrapText="1"/>
    </xf>
    <xf numFmtId="49" fontId="13" fillId="0" borderId="1" xfId="1" applyNumberFormat="1" applyFont="1" applyBorder="1" applyAlignment="1" applyProtection="1">
      <alignment wrapText="1"/>
    </xf>
    <xf numFmtId="1" fontId="15" fillId="11" borderId="1" xfId="1" applyNumberFormat="1" applyFont="1" applyFill="1" applyBorder="1" applyAlignment="1" applyProtection="1">
      <alignment vertical="top" wrapText="1"/>
    </xf>
    <xf numFmtId="49" fontId="14" fillId="2" borderId="27" xfId="1" applyNumberFormat="1" applyFont="1" applyFill="1" applyBorder="1" applyAlignment="1" applyProtection="1">
      <alignment horizontal="left"/>
    </xf>
    <xf numFmtId="49" fontId="14" fillId="2" borderId="5" xfId="1" applyNumberFormat="1" applyFont="1" applyFill="1" applyBorder="1" applyAlignment="1" applyProtection="1">
      <alignment horizontal="left"/>
    </xf>
    <xf numFmtId="49" fontId="14" fillId="2" borderId="62" xfId="1" applyNumberFormat="1" applyFont="1" applyFill="1" applyBorder="1" applyAlignment="1" applyProtection="1">
      <alignment horizontal="left"/>
    </xf>
    <xf numFmtId="49" fontId="13" fillId="0" borderId="1" xfId="1" applyNumberFormat="1" applyFont="1" applyBorder="1" applyProtection="1"/>
    <xf numFmtId="49" fontId="13" fillId="0" borderId="1" xfId="1" applyNumberFormat="1" applyFont="1" applyFill="1" applyBorder="1" applyAlignment="1" applyProtection="1">
      <alignment horizontal="left"/>
    </xf>
    <xf numFmtId="49" fontId="13" fillId="0" borderId="1" xfId="1" applyNumberFormat="1" applyFont="1" applyFill="1" applyBorder="1" applyProtection="1"/>
    <xf numFmtId="49" fontId="13" fillId="0" borderId="1" xfId="1" applyNumberFormat="1" applyFont="1" applyBorder="1" applyAlignment="1" applyProtection="1">
      <alignment horizontal="left"/>
    </xf>
    <xf numFmtId="49" fontId="13" fillId="3" borderId="1" xfId="1" applyNumberFormat="1" applyFont="1" applyFill="1" applyBorder="1" applyProtection="1"/>
    <xf numFmtId="1" fontId="15" fillId="11" borderId="6" xfId="1" applyNumberFormat="1" applyFont="1" applyFill="1" applyBorder="1" applyAlignment="1" applyProtection="1">
      <alignment horizontal="right"/>
    </xf>
    <xf numFmtId="164" fontId="13" fillId="2" borderId="6" xfId="1" applyNumberFormat="1" applyFont="1" applyFill="1" applyBorder="1" applyAlignment="1" applyProtection="1">
      <alignment horizontal="right"/>
    </xf>
    <xf numFmtId="0" fontId="14" fillId="4" borderId="61" xfId="1" applyFont="1" applyFill="1" applyBorder="1" applyAlignment="1" applyProtection="1"/>
    <xf numFmtId="0" fontId="14" fillId="4" borderId="63" xfId="1" applyFont="1" applyFill="1" applyBorder="1" applyAlignment="1" applyProtection="1"/>
    <xf numFmtId="0" fontId="13" fillId="2" borderId="63" xfId="1" applyFont="1" applyFill="1" applyBorder="1" applyAlignment="1" applyProtection="1"/>
    <xf numFmtId="164" fontId="13" fillId="2" borderId="14" xfId="0" applyNumberFormat="1" applyFont="1" applyFill="1" applyBorder="1" applyProtection="1"/>
    <xf numFmtId="164" fontId="13" fillId="2" borderId="68" xfId="1" applyNumberFormat="1" applyFont="1" applyFill="1" applyBorder="1" applyAlignment="1" applyProtection="1"/>
    <xf numFmtId="164" fontId="13" fillId="7" borderId="1" xfId="1" applyNumberFormat="1" applyFont="1" applyFill="1" applyBorder="1" applyAlignment="1" applyProtection="1">
      <alignment horizontal="center"/>
    </xf>
    <xf numFmtId="49" fontId="13" fillId="0" borderId="1" xfId="1" applyNumberFormat="1" applyFont="1" applyFill="1" applyBorder="1" applyAlignment="1" applyProtection="1">
      <alignment wrapText="1"/>
    </xf>
    <xf numFmtId="0" fontId="15" fillId="11" borderId="2" xfId="1" applyFont="1" applyFill="1" applyBorder="1" applyProtection="1"/>
    <xf numFmtId="0" fontId="13" fillId="11" borderId="5" xfId="1" applyFont="1" applyFill="1" applyBorder="1" applyAlignment="1" applyProtection="1">
      <alignment wrapText="1"/>
    </xf>
    <xf numFmtId="0" fontId="13" fillId="11" borderId="5" xfId="1" applyFont="1" applyFill="1" applyBorder="1" applyAlignment="1" applyProtection="1">
      <alignment horizontal="right"/>
    </xf>
    <xf numFmtId="164" fontId="13" fillId="2" borderId="5" xfId="1" applyNumberFormat="1" applyFont="1" applyFill="1" applyBorder="1" applyAlignment="1" applyProtection="1">
      <alignment horizontal="center"/>
    </xf>
    <xf numFmtId="164" fontId="13" fillId="2" borderId="0" xfId="1" applyNumberFormat="1" applyFont="1" applyFill="1" applyBorder="1" applyAlignment="1" applyProtection="1">
      <alignment horizontal="center"/>
    </xf>
    <xf numFmtId="0" fontId="16" fillId="5" borderId="57" xfId="1" applyFont="1" applyFill="1" applyBorder="1" applyProtection="1"/>
    <xf numFmtId="0" fontId="13" fillId="5" borderId="58" xfId="1" applyFont="1" applyFill="1" applyBorder="1" applyAlignment="1" applyProtection="1">
      <alignment wrapText="1"/>
    </xf>
    <xf numFmtId="0" fontId="13" fillId="5" borderId="58" xfId="1" applyFont="1" applyFill="1" applyBorder="1" applyAlignment="1" applyProtection="1">
      <alignment horizontal="right"/>
    </xf>
    <xf numFmtId="0" fontId="69" fillId="28" borderId="28" xfId="1" applyFont="1" applyFill="1" applyBorder="1" applyAlignment="1" applyProtection="1"/>
    <xf numFmtId="0" fontId="40" fillId="28" borderId="28" xfId="1" applyFont="1" applyFill="1" applyBorder="1" applyAlignment="1" applyProtection="1"/>
    <xf numFmtId="0" fontId="40" fillId="28" borderId="69" xfId="1" applyFont="1" applyFill="1" applyBorder="1" applyAlignment="1" applyProtection="1"/>
    <xf numFmtId="0" fontId="0" fillId="29" borderId="16" xfId="0" applyFill="1" applyBorder="1" applyProtection="1"/>
    <xf numFmtId="0" fontId="0" fillId="29" borderId="0" xfId="0" applyFill="1" applyBorder="1" applyProtection="1"/>
    <xf numFmtId="0" fontId="0" fillId="29" borderId="17" xfId="0" applyFill="1" applyBorder="1" applyProtection="1"/>
    <xf numFmtId="9" fontId="28" fillId="7" borderId="11" xfId="13" applyFont="1" applyFill="1" applyBorder="1" applyProtection="1"/>
    <xf numFmtId="9" fontId="28" fillId="7" borderId="17" xfId="13" applyFont="1" applyFill="1" applyBorder="1" applyProtection="1"/>
    <xf numFmtId="0" fontId="13" fillId="0" borderId="0" xfId="0" applyFont="1" applyProtection="1"/>
    <xf numFmtId="0" fontId="6" fillId="0" borderId="0" xfId="1" applyFont="1" applyBorder="1" applyAlignment="1" applyProtection="1">
      <alignment horizontal="left"/>
    </xf>
    <xf numFmtId="9" fontId="28" fillId="7" borderId="31" xfId="13" applyFont="1" applyFill="1" applyBorder="1" applyProtection="1"/>
    <xf numFmtId="44" fontId="28" fillId="7" borderId="20" xfId="12" applyFont="1" applyFill="1" applyBorder="1" applyProtection="1"/>
    <xf numFmtId="0" fontId="13" fillId="9" borderId="36" xfId="0" applyFont="1" applyFill="1" applyBorder="1" applyAlignment="1" applyProtection="1">
      <alignment vertical="center" wrapText="1"/>
    </xf>
    <xf numFmtId="0" fontId="13" fillId="15" borderId="1" xfId="0" applyFont="1" applyFill="1" applyBorder="1" applyAlignment="1" applyProtection="1">
      <alignment vertical="center"/>
    </xf>
    <xf numFmtId="0" fontId="13" fillId="11" borderId="1" xfId="0" applyFont="1" applyFill="1" applyBorder="1" applyAlignment="1" applyProtection="1">
      <alignment vertical="center" wrapText="1"/>
    </xf>
    <xf numFmtId="0" fontId="13" fillId="21" borderId="37" xfId="0" applyFont="1" applyFill="1" applyBorder="1" applyAlignment="1" applyProtection="1">
      <alignment vertical="center" wrapText="1"/>
    </xf>
    <xf numFmtId="0" fontId="6" fillId="0" borderId="0" xfId="1" applyFont="1" applyFill="1" applyBorder="1" applyAlignment="1" applyProtection="1">
      <alignment horizontal="left"/>
    </xf>
    <xf numFmtId="0" fontId="13" fillId="7" borderId="38" xfId="0" applyFont="1" applyFill="1" applyBorder="1" applyAlignment="1" applyProtection="1">
      <alignment vertical="center" wrapText="1"/>
    </xf>
    <xf numFmtId="0" fontId="13" fillId="10" borderId="39" xfId="0" applyFont="1" applyFill="1" applyBorder="1" applyAlignment="1" applyProtection="1">
      <alignment vertical="center" wrapText="1"/>
    </xf>
    <xf numFmtId="0" fontId="13" fillId="14" borderId="39" xfId="0" applyFont="1" applyFill="1" applyBorder="1" applyAlignment="1" applyProtection="1">
      <alignment vertical="center"/>
    </xf>
    <xf numFmtId="0" fontId="13" fillId="16" borderId="40" xfId="0" applyFont="1" applyFill="1" applyBorder="1" applyAlignment="1" applyProtection="1">
      <alignment vertical="center"/>
    </xf>
    <xf numFmtId="0" fontId="37" fillId="0" borderId="0" xfId="1" applyFont="1" applyFill="1" applyBorder="1" applyAlignment="1" applyProtection="1">
      <alignment vertical="center"/>
    </xf>
    <xf numFmtId="164" fontId="13" fillId="0" borderId="0" xfId="0" applyNumberFormat="1" applyFont="1" applyAlignment="1" applyProtection="1">
      <alignment horizontal="center"/>
    </xf>
    <xf numFmtId="0" fontId="0" fillId="25" borderId="15" xfId="0" applyFill="1" applyBorder="1" applyAlignment="1" applyProtection="1">
      <alignment horizontal="left"/>
    </xf>
    <xf numFmtId="0" fontId="0" fillId="0" borderId="0" xfId="0" applyProtection="1"/>
    <xf numFmtId="0" fontId="0" fillId="0" borderId="0" xfId="0" applyFill="1" applyProtection="1"/>
    <xf numFmtId="0" fontId="13" fillId="10" borderId="39" xfId="0" applyFont="1" applyFill="1" applyBorder="1" applyAlignment="1" applyProtection="1">
      <alignment vertical="center"/>
    </xf>
    <xf numFmtId="0" fontId="0" fillId="0" borderId="19" xfId="0" applyBorder="1" applyProtection="1"/>
    <xf numFmtId="0" fontId="0" fillId="0" borderId="0" xfId="0" applyBorder="1" applyProtection="1"/>
    <xf numFmtId="0" fontId="0" fillId="0" borderId="14" xfId="0" applyBorder="1" applyProtection="1"/>
    <xf numFmtId="0" fontId="0" fillId="0" borderId="16" xfId="0" applyBorder="1" applyProtection="1"/>
    <xf numFmtId="0" fontId="19" fillId="15" borderId="41" xfId="10" applyFont="1" applyFill="1" applyBorder="1" applyAlignment="1" applyProtection="1">
      <alignment horizontal="left" vertical="center" wrapText="1"/>
    </xf>
    <xf numFmtId="0" fontId="19" fillId="21" borderId="41" xfId="10" applyFont="1" applyFill="1" applyBorder="1" applyAlignment="1" applyProtection="1">
      <alignment horizontal="left" vertical="center" wrapText="1"/>
    </xf>
    <xf numFmtId="0" fontId="0" fillId="0" borderId="0" xfId="0" applyFill="1" applyBorder="1" applyProtection="1"/>
    <xf numFmtId="0" fontId="19" fillId="10" borderId="41" xfId="10" applyFont="1" applyFill="1" applyBorder="1" applyAlignment="1" applyProtection="1">
      <alignment horizontal="left" vertical="center" wrapText="1"/>
    </xf>
    <xf numFmtId="0" fontId="28" fillId="0" borderId="0" xfId="0" applyFont="1" applyBorder="1" applyAlignment="1" applyProtection="1">
      <alignment horizontal="left"/>
    </xf>
    <xf numFmtId="0" fontId="19" fillId="16" borderId="41" xfId="10" applyFont="1" applyFill="1" applyBorder="1" applyAlignment="1" applyProtection="1">
      <alignment horizontal="left" vertical="center" wrapText="1"/>
    </xf>
    <xf numFmtId="164" fontId="13" fillId="28" borderId="11" xfId="1" applyNumberFormat="1" applyFont="1" applyFill="1" applyBorder="1" applyAlignment="1" applyProtection="1">
      <alignment horizontal="left" vertical="center" wrapText="1"/>
    </xf>
    <xf numFmtId="9" fontId="0" fillId="14" borderId="42" xfId="0" applyNumberFormat="1" applyFill="1" applyBorder="1" applyAlignment="1" applyProtection="1">
      <alignment horizontal="center" vertical="center"/>
    </xf>
    <xf numFmtId="0" fontId="13" fillId="21" borderId="33" xfId="0" applyFont="1" applyFill="1" applyBorder="1" applyAlignment="1" applyProtection="1">
      <alignment wrapText="1"/>
    </xf>
    <xf numFmtId="0" fontId="13" fillId="28" borderId="11" xfId="0" applyFont="1" applyFill="1" applyBorder="1" applyAlignment="1" applyProtection="1">
      <alignment vertical="center" wrapText="1"/>
    </xf>
    <xf numFmtId="0" fontId="0" fillId="0" borderId="16" xfId="0" applyFill="1" applyBorder="1" applyProtection="1"/>
    <xf numFmtId="164" fontId="13" fillId="28" borderId="23" xfId="0" applyNumberFormat="1" applyFont="1" applyFill="1" applyBorder="1" applyAlignment="1" applyProtection="1">
      <alignment vertical="center" wrapText="1"/>
    </xf>
    <xf numFmtId="0" fontId="82" fillId="0" borderId="0" xfId="0" applyFont="1" applyProtection="1"/>
    <xf numFmtId="0" fontId="49" fillId="0" borderId="0" xfId="0" applyFont="1" applyAlignment="1" applyProtection="1">
      <alignment vertical="center" wrapText="1"/>
    </xf>
    <xf numFmtId="0" fontId="0" fillId="0" borderId="0" xfId="0" applyAlignment="1" applyProtection="1">
      <alignment wrapText="1"/>
    </xf>
    <xf numFmtId="0" fontId="31" fillId="0" borderId="0" xfId="0" applyFont="1" applyAlignment="1" applyProtection="1">
      <alignment vertical="center" wrapText="1"/>
    </xf>
    <xf numFmtId="0" fontId="51" fillId="0" borderId="0" xfId="0" applyFont="1" applyAlignment="1" applyProtection="1">
      <alignment vertical="center" wrapText="1"/>
    </xf>
    <xf numFmtId="0" fontId="53" fillId="0" borderId="0" xfId="0" applyFont="1" applyAlignment="1" applyProtection="1">
      <alignment vertical="center" wrapText="1"/>
    </xf>
    <xf numFmtId="0" fontId="29" fillId="0" borderId="0" xfId="0" applyFont="1" applyAlignment="1" applyProtection="1">
      <alignment vertical="center" wrapText="1"/>
    </xf>
    <xf numFmtId="0" fontId="52" fillId="0" borderId="0" xfId="0" applyFont="1" applyAlignment="1" applyProtection="1">
      <alignment vertical="center" wrapText="1"/>
    </xf>
    <xf numFmtId="0" fontId="33" fillId="0" borderId="0" xfId="0" applyFont="1" applyAlignment="1" applyProtection="1">
      <alignment vertical="center" wrapText="1"/>
    </xf>
    <xf numFmtId="0" fontId="43" fillId="0" borderId="0" xfId="0" applyFont="1" applyAlignment="1" applyProtection="1">
      <alignment vertical="center" wrapText="1"/>
    </xf>
    <xf numFmtId="0" fontId="54" fillId="0" borderId="0" xfId="0" applyFont="1" applyAlignment="1" applyProtection="1">
      <alignment vertical="center" wrapText="1"/>
    </xf>
    <xf numFmtId="0" fontId="64" fillId="0" borderId="0" xfId="0" applyFont="1" applyFill="1" applyAlignment="1" applyProtection="1">
      <alignment horizontal="center" vertical="center" wrapText="1"/>
    </xf>
    <xf numFmtId="0" fontId="34" fillId="0" borderId="0" xfId="0" applyFont="1" applyAlignment="1" applyProtection="1">
      <alignment vertical="center" wrapText="1"/>
    </xf>
    <xf numFmtId="0" fontId="42" fillId="0" borderId="0" xfId="0" applyFont="1" applyAlignment="1" applyProtection="1">
      <alignment vertical="center" wrapText="1"/>
    </xf>
    <xf numFmtId="0" fontId="30" fillId="0" borderId="0" xfId="0" applyFont="1" applyAlignment="1" applyProtection="1">
      <alignment vertical="center" wrapText="1"/>
    </xf>
    <xf numFmtId="0" fontId="32" fillId="0" borderId="0" xfId="0" applyFont="1" applyAlignment="1" applyProtection="1">
      <alignment horizontal="left" vertical="center" wrapText="1"/>
    </xf>
    <xf numFmtId="0" fontId="13" fillId="0" borderId="0" xfId="0" applyFont="1" applyAlignment="1" applyProtection="1">
      <alignment vertical="center" wrapText="1"/>
    </xf>
    <xf numFmtId="0" fontId="67" fillId="0" borderId="0" xfId="0" applyFont="1" applyProtection="1"/>
    <xf numFmtId="164" fontId="41" fillId="28" borderId="11" xfId="0" applyNumberFormat="1" applyFont="1" applyFill="1" applyBorder="1" applyAlignment="1" applyProtection="1">
      <alignment horizontal="left" wrapText="1"/>
    </xf>
    <xf numFmtId="164" fontId="41" fillId="28" borderId="25" xfId="1" applyNumberFormat="1" applyFont="1" applyFill="1" applyBorder="1" applyAlignment="1" applyProtection="1">
      <alignment horizontal="left" vertical="center" wrapText="1"/>
    </xf>
    <xf numFmtId="0" fontId="14" fillId="6" borderId="8" xfId="1" applyFont="1" applyFill="1" applyBorder="1" applyAlignment="1" applyProtection="1">
      <alignment horizontal="center" vertical="center" wrapText="1"/>
    </xf>
    <xf numFmtId="164" fontId="14" fillId="15" borderId="8" xfId="1" applyNumberFormat="1" applyFont="1" applyFill="1" applyBorder="1" applyAlignment="1" applyProtection="1">
      <alignment horizontal="center" vertical="center" wrapText="1"/>
    </xf>
    <xf numFmtId="164" fontId="14" fillId="21" borderId="8" xfId="1" applyNumberFormat="1" applyFont="1" applyFill="1" applyBorder="1" applyAlignment="1" applyProtection="1">
      <alignment horizontal="center" vertical="center" wrapText="1"/>
    </xf>
    <xf numFmtId="164" fontId="14" fillId="10" borderId="8" xfId="1" applyNumberFormat="1" applyFont="1" applyFill="1" applyBorder="1" applyAlignment="1" applyProtection="1">
      <alignment horizontal="center" vertical="center" wrapText="1"/>
    </xf>
    <xf numFmtId="164" fontId="14" fillId="16" borderId="8" xfId="1" applyNumberFormat="1" applyFont="1" applyFill="1" applyBorder="1" applyAlignment="1" applyProtection="1">
      <alignment horizontal="center" vertical="center" wrapText="1"/>
    </xf>
    <xf numFmtId="0" fontId="21" fillId="15" borderId="8" xfId="10" applyFont="1" applyFill="1" applyBorder="1" applyAlignment="1" applyProtection="1">
      <alignment horizontal="center" vertical="center" wrapText="1"/>
    </xf>
    <xf numFmtId="0" fontId="21" fillId="21" borderId="8" xfId="10" applyFont="1" applyFill="1" applyBorder="1" applyAlignment="1" applyProtection="1">
      <alignment horizontal="center" vertical="center" wrapText="1"/>
    </xf>
    <xf numFmtId="0" fontId="21" fillId="10" borderId="8" xfId="10" applyFont="1" applyFill="1" applyBorder="1" applyAlignment="1" applyProtection="1">
      <alignment horizontal="center" vertical="center" wrapText="1"/>
    </xf>
    <xf numFmtId="0" fontId="21" fillId="16" borderId="8" xfId="10" applyFont="1" applyFill="1" applyBorder="1" applyAlignment="1" applyProtection="1">
      <alignment horizontal="center" vertical="center" wrapText="1"/>
    </xf>
    <xf numFmtId="49" fontId="6" fillId="0" borderId="0" xfId="1" applyNumberFormat="1" applyFill="1" applyBorder="1" applyAlignment="1" applyProtection="1">
      <alignment vertical="center"/>
    </xf>
    <xf numFmtId="0" fontId="0" fillId="0" borderId="0" xfId="0" applyFill="1" applyBorder="1" applyAlignment="1" applyProtection="1">
      <alignment vertical="center"/>
    </xf>
    <xf numFmtId="0" fontId="0" fillId="0" borderId="0" xfId="0" applyAlignment="1" applyProtection="1">
      <alignment vertical="center"/>
    </xf>
    <xf numFmtId="49" fontId="7" fillId="0" borderId="0" xfId="1" applyNumberFormat="1" applyFont="1" applyFill="1" applyBorder="1" applyProtection="1"/>
    <xf numFmtId="49" fontId="6" fillId="0" borderId="0" xfId="1" applyNumberFormat="1" applyFill="1" applyBorder="1" applyProtection="1"/>
    <xf numFmtId="2" fontId="2" fillId="0" borderId="0" xfId="1" applyNumberFormat="1" applyFont="1" applyFill="1" applyBorder="1" applyProtection="1"/>
    <xf numFmtId="0" fontId="6" fillId="0" borderId="0" xfId="1" applyFill="1" applyBorder="1" applyProtection="1"/>
    <xf numFmtId="49" fontId="6" fillId="0" borderId="0" xfId="1" applyNumberFormat="1" applyFill="1" applyBorder="1" applyAlignment="1" applyProtection="1">
      <alignment horizontal="center"/>
    </xf>
    <xf numFmtId="0" fontId="0" fillId="3" borderId="0" xfId="0" applyFill="1" applyProtection="1"/>
    <xf numFmtId="0" fontId="0" fillId="8" borderId="0" xfId="0" applyFill="1" applyProtection="1"/>
    <xf numFmtId="164" fontId="1" fillId="0" borderId="0" xfId="1" applyNumberFormat="1" applyFont="1" applyFill="1" applyBorder="1" applyProtection="1"/>
    <xf numFmtId="164" fontId="13" fillId="0" borderId="0" xfId="1" applyNumberFormat="1" applyFont="1" applyAlignment="1" applyProtection="1">
      <alignment horizontal="center"/>
    </xf>
    <xf numFmtId="0" fontId="6" fillId="0" borderId="0" xfId="1" applyFont="1" applyProtection="1"/>
    <xf numFmtId="0" fontId="27" fillId="0" borderId="0" xfId="0" applyFont="1" applyProtection="1"/>
    <xf numFmtId="0" fontId="6" fillId="0" borderId="0" xfId="1" applyNumberFormat="1" applyFont="1" applyProtection="1"/>
    <xf numFmtId="49" fontId="6" fillId="0" borderId="0" xfId="1" applyNumberFormat="1" applyFont="1" applyAlignment="1" applyProtection="1">
      <alignment wrapText="1"/>
    </xf>
    <xf numFmtId="164" fontId="6" fillId="0" borderId="0" xfId="1" applyNumberFormat="1" applyFont="1" applyAlignment="1" applyProtection="1">
      <alignment horizontal="center"/>
    </xf>
    <xf numFmtId="49" fontId="6" fillId="0" borderId="0" xfId="1" applyNumberFormat="1" applyFont="1" applyProtection="1"/>
    <xf numFmtId="0" fontId="6" fillId="0" borderId="0" xfId="1" applyFont="1" applyAlignment="1" applyProtection="1">
      <alignment wrapText="1"/>
    </xf>
    <xf numFmtId="49" fontId="8" fillId="0" borderId="0" xfId="2" applyNumberFormat="1" applyFont="1" applyProtection="1"/>
    <xf numFmtId="0" fontId="0" fillId="25" borderId="28" xfId="0" applyFill="1" applyBorder="1" applyProtection="1"/>
    <xf numFmtId="0" fontId="0" fillId="25" borderId="26" xfId="0" applyFill="1" applyBorder="1" applyProtection="1"/>
    <xf numFmtId="0" fontId="13" fillId="18" borderId="45" xfId="0" applyFont="1" applyFill="1" applyBorder="1" applyAlignment="1" applyProtection="1">
      <alignment vertical="center" wrapText="1"/>
    </xf>
    <xf numFmtId="0" fontId="13" fillId="18" borderId="28" xfId="0" applyFont="1" applyFill="1" applyBorder="1" applyAlignment="1" applyProtection="1">
      <alignment vertical="center" wrapText="1"/>
    </xf>
    <xf numFmtId="9" fontId="14" fillId="17" borderId="44" xfId="13" applyFont="1" applyFill="1" applyBorder="1" applyAlignment="1" applyProtection="1">
      <alignment horizontal="center" vertical="center"/>
    </xf>
    <xf numFmtId="0" fontId="13" fillId="22" borderId="45" xfId="0" applyFont="1" applyFill="1" applyBorder="1" applyAlignment="1" applyProtection="1">
      <alignment vertical="center" wrapText="1"/>
    </xf>
    <xf numFmtId="9" fontId="14" fillId="22" borderId="28" xfId="13" applyFont="1" applyFill="1" applyBorder="1" applyAlignment="1" applyProtection="1">
      <alignment horizontal="center" vertical="center"/>
    </xf>
    <xf numFmtId="9" fontId="19" fillId="7" borderId="44" xfId="11" applyFont="1" applyFill="1" applyBorder="1" applyAlignment="1" applyProtection="1">
      <alignment horizontal="center" vertical="center" wrapText="1"/>
    </xf>
    <xf numFmtId="9" fontId="19" fillId="7" borderId="44" xfId="13" applyFont="1" applyFill="1" applyBorder="1" applyAlignment="1" applyProtection="1">
      <alignment horizontal="center" vertical="center" wrapText="1"/>
    </xf>
    <xf numFmtId="9" fontId="19" fillId="7" borderId="45" xfId="11" applyFont="1" applyFill="1" applyBorder="1" applyAlignment="1" applyProtection="1">
      <alignment horizontal="center" vertical="center" wrapText="1"/>
    </xf>
    <xf numFmtId="49" fontId="15" fillId="0" borderId="8" xfId="1" applyNumberFormat="1" applyFont="1" applyBorder="1" applyAlignment="1" applyProtection="1">
      <alignment horizontal="center" vertical="center" wrapText="1"/>
    </xf>
    <xf numFmtId="166" fontId="36" fillId="14" borderId="56" xfId="0" applyNumberFormat="1" applyFont="1" applyFill="1" applyBorder="1" applyProtection="1"/>
    <xf numFmtId="0" fontId="25" fillId="23" borderId="23" xfId="1" applyFont="1" applyFill="1" applyBorder="1" applyAlignment="1" applyProtection="1"/>
    <xf numFmtId="164" fontId="28" fillId="11" borderId="35" xfId="1" applyNumberFormat="1" applyFont="1" applyFill="1" applyBorder="1" applyAlignment="1" applyProtection="1">
      <alignment horizontal="right"/>
    </xf>
    <xf numFmtId="164" fontId="28" fillId="23" borderId="23" xfId="0" applyNumberFormat="1" applyFont="1" applyFill="1" applyBorder="1" applyProtection="1"/>
    <xf numFmtId="0" fontId="25" fillId="23" borderId="25" xfId="1" applyFont="1" applyFill="1" applyBorder="1" applyAlignment="1" applyProtection="1"/>
    <xf numFmtId="164" fontId="28" fillId="11" borderId="40" xfId="1" applyNumberFormat="1" applyFont="1" applyFill="1" applyBorder="1" applyAlignment="1" applyProtection="1">
      <alignment horizontal="right"/>
    </xf>
    <xf numFmtId="164" fontId="28" fillId="23" borderId="24" xfId="0" applyNumberFormat="1" applyFont="1" applyFill="1" applyBorder="1" applyProtection="1"/>
    <xf numFmtId="9" fontId="28" fillId="7" borderId="20" xfId="13" applyFont="1" applyFill="1" applyBorder="1" applyProtection="1"/>
    <xf numFmtId="44" fontId="41" fillId="11" borderId="47" xfId="12" applyFont="1" applyFill="1" applyBorder="1" applyProtection="1"/>
    <xf numFmtId="9" fontId="28" fillId="7" borderId="26" xfId="13" applyFont="1" applyFill="1" applyBorder="1" applyProtection="1"/>
    <xf numFmtId="44" fontId="41" fillId="11" borderId="32" xfId="12" applyFont="1" applyFill="1" applyBorder="1" applyProtection="1"/>
    <xf numFmtId="44" fontId="41" fillId="11" borderId="48" xfId="12" applyFont="1" applyFill="1" applyBorder="1" applyProtection="1"/>
    <xf numFmtId="44" fontId="0" fillId="11" borderId="26" xfId="0" applyNumberFormat="1" applyFill="1" applyBorder="1" applyProtection="1"/>
    <xf numFmtId="44" fontId="41" fillId="11" borderId="25" xfId="12" applyFont="1" applyFill="1" applyBorder="1" applyProtection="1"/>
    <xf numFmtId="166" fontId="36" fillId="14" borderId="11" xfId="1" applyNumberFormat="1" applyFont="1" applyFill="1" applyBorder="1" applyAlignment="1" applyProtection="1">
      <alignment horizontal="right" vertical="center"/>
    </xf>
    <xf numFmtId="166" fontId="36" fillId="5" borderId="11" xfId="1" applyNumberFormat="1" applyFont="1" applyFill="1" applyBorder="1" applyAlignment="1" applyProtection="1">
      <alignment horizontal="right" vertical="center"/>
    </xf>
    <xf numFmtId="166" fontId="36" fillId="14" borderId="25" xfId="12" applyNumberFormat="1" applyFont="1" applyFill="1" applyBorder="1" applyAlignment="1" applyProtection="1">
      <alignment horizontal="right" vertical="center"/>
    </xf>
    <xf numFmtId="0" fontId="49" fillId="0" borderId="0" xfId="0" applyFont="1" applyFill="1" applyAlignment="1" applyProtection="1">
      <alignment vertical="center" wrapText="1"/>
    </xf>
    <xf numFmtId="0" fontId="28" fillId="0" borderId="0" xfId="0" applyFont="1" applyFill="1" applyAlignment="1" applyProtection="1">
      <alignment vertical="center" wrapText="1"/>
    </xf>
    <xf numFmtId="0" fontId="76" fillId="0" borderId="0" xfId="0" applyFont="1" applyFill="1" applyAlignment="1" applyProtection="1">
      <alignment horizontal="left" wrapText="1"/>
    </xf>
    <xf numFmtId="0" fontId="14" fillId="0" borderId="11" xfId="0" applyFont="1" applyBorder="1" applyAlignment="1" applyProtection="1">
      <alignment horizontal="center" vertical="center"/>
    </xf>
    <xf numFmtId="0" fontId="14" fillId="9" borderId="31" xfId="0" applyFont="1" applyFill="1" applyBorder="1" applyAlignment="1" applyProtection="1">
      <alignment horizontal="center" vertical="center" wrapText="1"/>
    </xf>
    <xf numFmtId="0" fontId="14" fillId="7" borderId="32" xfId="0" applyFont="1" applyFill="1" applyBorder="1" applyAlignment="1" applyProtection="1">
      <alignment horizontal="center" vertical="center" wrapText="1"/>
    </xf>
    <xf numFmtId="0" fontId="14" fillId="11" borderId="32" xfId="0" applyFont="1" applyFill="1" applyBorder="1" applyAlignment="1" applyProtection="1">
      <alignment horizontal="center" vertical="center" wrapText="1"/>
    </xf>
    <xf numFmtId="0" fontId="14" fillId="14" borderId="32" xfId="0" applyFont="1" applyFill="1" applyBorder="1" applyAlignment="1" applyProtection="1">
      <alignment horizontal="center" vertical="center" wrapText="1"/>
    </xf>
    <xf numFmtId="0" fontId="14" fillId="15" borderId="32" xfId="0" applyFont="1" applyFill="1" applyBorder="1" applyAlignment="1" applyProtection="1">
      <alignment horizontal="center" vertical="center" wrapText="1"/>
    </xf>
    <xf numFmtId="0" fontId="14" fillId="10" borderId="32" xfId="0" applyFont="1" applyFill="1" applyBorder="1" applyAlignment="1" applyProtection="1">
      <alignment horizontal="center" vertical="center" wrapText="1"/>
    </xf>
    <xf numFmtId="0" fontId="14" fillId="21" borderId="32" xfId="0" applyFont="1" applyFill="1" applyBorder="1" applyAlignment="1" applyProtection="1">
      <alignment horizontal="center" vertical="center" wrapText="1"/>
    </xf>
    <xf numFmtId="0" fontId="14" fillId="16" borderId="33" xfId="0" applyFont="1" applyFill="1" applyBorder="1" applyAlignment="1" applyProtection="1">
      <alignment horizontal="center" vertical="center" wrapText="1"/>
    </xf>
    <xf numFmtId="164" fontId="13" fillId="0" borderId="8" xfId="1" applyNumberFormat="1" applyFont="1" applyBorder="1" applyAlignment="1" applyProtection="1">
      <alignment horizontal="center"/>
      <protection locked="0"/>
    </xf>
    <xf numFmtId="164" fontId="13" fillId="0" borderId="1" xfId="1" applyNumberFormat="1" applyFont="1" applyBorder="1" applyAlignment="1" applyProtection="1">
      <alignment horizontal="center"/>
      <protection locked="0"/>
    </xf>
    <xf numFmtId="164" fontId="13" fillId="0" borderId="6" xfId="1" applyNumberFormat="1" applyFont="1" applyBorder="1" applyAlignment="1" applyProtection="1">
      <alignment horizontal="center"/>
      <protection locked="0"/>
    </xf>
    <xf numFmtId="164" fontId="13" fillId="7" borderId="1" xfId="1" applyNumberFormat="1" applyFont="1" applyFill="1" applyBorder="1" applyAlignment="1" applyProtection="1">
      <alignment horizontal="center"/>
      <protection locked="0"/>
    </xf>
    <xf numFmtId="164" fontId="13" fillId="3" borderId="9" xfId="1" applyNumberFormat="1" applyFont="1" applyFill="1" applyBorder="1" applyAlignment="1" applyProtection="1">
      <alignment horizontal="center"/>
      <protection locked="0"/>
    </xf>
    <xf numFmtId="164" fontId="13" fillId="0" borderId="2" xfId="1" applyNumberFormat="1" applyFont="1" applyBorder="1" applyAlignment="1" applyProtection="1">
      <alignment horizontal="center"/>
      <protection locked="0"/>
    </xf>
    <xf numFmtId="164" fontId="13" fillId="6" borderId="1" xfId="1" applyNumberFormat="1" applyFont="1" applyFill="1" applyBorder="1" applyAlignment="1" applyProtection="1">
      <alignment horizontal="center"/>
      <protection locked="0"/>
    </xf>
    <xf numFmtId="0" fontId="13" fillId="9" borderId="36" xfId="0" applyFont="1" applyFill="1" applyBorder="1" applyAlignment="1" applyProtection="1">
      <alignment horizontal="center" vertical="center" wrapText="1"/>
    </xf>
    <xf numFmtId="0" fontId="28" fillId="0" borderId="13" xfId="0" applyFont="1" applyBorder="1" applyAlignment="1" applyProtection="1"/>
    <xf numFmtId="0" fontId="41" fillId="0" borderId="14" xfId="0" applyFont="1" applyBorder="1" applyAlignment="1" applyProtection="1">
      <alignment vertical="center"/>
    </xf>
    <xf numFmtId="0" fontId="41" fillId="0" borderId="15" xfId="0" applyFont="1" applyBorder="1" applyAlignment="1" applyProtection="1">
      <alignment vertical="center"/>
    </xf>
    <xf numFmtId="0" fontId="0" fillId="0" borderId="0" xfId="0" applyFill="1" applyAlignment="1" applyProtection="1">
      <alignment vertical="center"/>
    </xf>
    <xf numFmtId="0" fontId="14" fillId="0" borderId="12" xfId="0" applyFont="1" applyFill="1" applyBorder="1" applyAlignment="1" applyProtection="1">
      <alignment vertical="center" wrapText="1"/>
    </xf>
    <xf numFmtId="0" fontId="14" fillId="14" borderId="64" xfId="0" applyFont="1" applyFill="1" applyBorder="1" applyAlignment="1" applyProtection="1">
      <alignment horizontal="left" vertical="center" wrapText="1"/>
    </xf>
    <xf numFmtId="0" fontId="15" fillId="0" borderId="8" xfId="1" applyFont="1" applyBorder="1" applyAlignment="1" applyProtection="1">
      <alignment horizontal="center" vertical="center"/>
    </xf>
    <xf numFmtId="164" fontId="13" fillId="9" borderId="1" xfId="1" applyNumberFormat="1" applyFont="1" applyFill="1" applyBorder="1" applyAlignment="1" applyProtection="1">
      <alignment horizontal="center" vertical="center"/>
      <protection locked="0"/>
    </xf>
    <xf numFmtId="164" fontId="13" fillId="2" borderId="0" xfId="1" applyNumberFormat="1" applyFont="1" applyFill="1" applyBorder="1" applyAlignment="1" applyProtection="1">
      <alignment horizontal="center" vertical="center"/>
    </xf>
    <xf numFmtId="0" fontId="69" fillId="28" borderId="28" xfId="1" applyFont="1" applyFill="1" applyBorder="1" applyAlignment="1" applyProtection="1">
      <alignment vertical="center"/>
    </xf>
    <xf numFmtId="164" fontId="13" fillId="0" borderId="0" xfId="0" applyNumberFormat="1" applyFont="1" applyAlignment="1" applyProtection="1">
      <alignment horizontal="center" vertical="center"/>
    </xf>
    <xf numFmtId="164" fontId="13" fillId="0" borderId="0" xfId="1" applyNumberFormat="1" applyFont="1" applyAlignment="1" applyProtection="1">
      <alignment horizontal="center" vertical="center"/>
    </xf>
    <xf numFmtId="164" fontId="6" fillId="0" borderId="0" xfId="1" applyNumberFormat="1" applyFont="1" applyAlignment="1" applyProtection="1">
      <alignment horizontal="center" vertical="center"/>
    </xf>
    <xf numFmtId="44" fontId="13" fillId="9" borderId="8" xfId="12" applyFont="1" applyFill="1" applyBorder="1" applyAlignment="1" applyProtection="1">
      <alignment horizontal="center" vertical="center"/>
      <protection locked="0"/>
    </xf>
    <xf numFmtId="164" fontId="13" fillId="0" borderId="8" xfId="0" applyNumberFormat="1" applyFont="1" applyBorder="1" applyAlignment="1" applyProtection="1">
      <alignment horizontal="center" vertical="center"/>
    </xf>
    <xf numFmtId="44" fontId="13" fillId="9" borderId="1" xfId="12" applyFont="1" applyFill="1" applyBorder="1" applyAlignment="1" applyProtection="1">
      <alignment horizontal="center" vertical="center"/>
      <protection locked="0"/>
    </xf>
    <xf numFmtId="164" fontId="13" fillId="0" borderId="1" xfId="0" applyNumberFormat="1" applyFont="1" applyBorder="1" applyAlignment="1" applyProtection="1">
      <alignment horizontal="center" vertical="center"/>
    </xf>
    <xf numFmtId="44" fontId="13" fillId="9" borderId="6" xfId="12" applyFont="1" applyFill="1" applyBorder="1" applyAlignment="1" applyProtection="1">
      <alignment horizontal="center" vertical="center"/>
      <protection locked="0"/>
    </xf>
    <xf numFmtId="164" fontId="13" fillId="0" borderId="6" xfId="0" applyNumberFormat="1" applyFont="1" applyBorder="1" applyAlignment="1" applyProtection="1">
      <alignment horizontal="center" vertical="center"/>
    </xf>
    <xf numFmtId="164" fontId="15" fillId="11" borderId="1" xfId="0" applyNumberFormat="1" applyFont="1" applyFill="1" applyBorder="1" applyAlignment="1" applyProtection="1">
      <alignment horizontal="center" vertical="center"/>
    </xf>
    <xf numFmtId="164" fontId="15" fillId="11" borderId="1" xfId="1" applyNumberFormat="1" applyFont="1" applyFill="1" applyBorder="1" applyAlignment="1" applyProtection="1">
      <alignment horizontal="center" vertical="center"/>
    </xf>
    <xf numFmtId="164" fontId="15" fillId="11" borderId="1" xfId="1" applyNumberFormat="1" applyFont="1" applyFill="1" applyBorder="1" applyAlignment="1" applyProtection="1">
      <alignment horizontal="center" vertical="center" wrapText="1"/>
    </xf>
    <xf numFmtId="49" fontId="14" fillId="2" borderId="3" xfId="1" applyNumberFormat="1" applyFont="1" applyFill="1" applyBorder="1" applyAlignment="1" applyProtection="1">
      <alignment horizontal="center" vertical="center"/>
    </xf>
    <xf numFmtId="49" fontId="14" fillId="2" borderId="4" xfId="1" applyNumberFormat="1" applyFont="1" applyFill="1" applyBorder="1" applyAlignment="1" applyProtection="1">
      <alignment horizontal="center" vertical="center"/>
    </xf>
    <xf numFmtId="164" fontId="13" fillId="3" borderId="2" xfId="1" applyNumberFormat="1" applyFont="1" applyFill="1" applyBorder="1" applyAlignment="1" applyProtection="1">
      <alignment horizontal="center" vertical="center"/>
    </xf>
    <xf numFmtId="0" fontId="0" fillId="0" borderId="1" xfId="0" applyBorder="1" applyAlignment="1" applyProtection="1">
      <alignment horizontal="center" vertical="center"/>
    </xf>
    <xf numFmtId="164" fontId="13" fillId="0" borderId="2" xfId="1" applyNumberFormat="1" applyFont="1" applyBorder="1" applyAlignment="1" applyProtection="1">
      <alignment horizontal="center" vertical="center"/>
    </xf>
    <xf numFmtId="164" fontId="13" fillId="0" borderId="6" xfId="0" applyNumberFormat="1" applyFont="1" applyFill="1" applyBorder="1" applyAlignment="1" applyProtection="1">
      <alignment horizontal="center" vertical="center"/>
    </xf>
    <xf numFmtId="49" fontId="14" fillId="2" borderId="5" xfId="1" applyNumberFormat="1" applyFont="1" applyFill="1" applyBorder="1" applyAlignment="1" applyProtection="1">
      <alignment horizontal="center" vertical="center"/>
    </xf>
    <xf numFmtId="49" fontId="14" fillId="2" borderId="62" xfId="1" applyNumberFormat="1" applyFont="1" applyFill="1" applyBorder="1" applyAlignment="1" applyProtection="1">
      <alignment horizontal="center" vertical="center"/>
    </xf>
    <xf numFmtId="164" fontId="13" fillId="0" borderId="1" xfId="1" applyNumberFormat="1" applyFont="1" applyBorder="1" applyAlignment="1" applyProtection="1">
      <alignment horizontal="center" vertical="center"/>
    </xf>
    <xf numFmtId="164" fontId="13" fillId="2" borderId="6" xfId="1" applyNumberFormat="1" applyFont="1" applyFill="1" applyBorder="1" applyAlignment="1" applyProtection="1">
      <alignment horizontal="center" vertical="center"/>
    </xf>
    <xf numFmtId="164" fontId="15" fillId="11" borderId="6" xfId="0" applyNumberFormat="1" applyFont="1" applyFill="1" applyBorder="1" applyAlignment="1" applyProtection="1">
      <alignment horizontal="center" vertical="center"/>
    </xf>
    <xf numFmtId="164" fontId="13" fillId="2" borderId="14" xfId="0" applyNumberFormat="1" applyFont="1" applyFill="1" applyBorder="1" applyAlignment="1" applyProtection="1">
      <alignment horizontal="center" vertical="center"/>
    </xf>
    <xf numFmtId="164" fontId="13" fillId="2" borderId="68" xfId="1" applyNumberFormat="1" applyFont="1" applyFill="1" applyBorder="1" applyAlignment="1" applyProtection="1">
      <alignment horizontal="center" vertical="center"/>
    </xf>
    <xf numFmtId="164" fontId="13" fillId="0" borderId="1" xfId="12" applyNumberFormat="1" applyFont="1" applyBorder="1" applyAlignment="1" applyProtection="1">
      <alignment horizontal="center" vertical="center"/>
    </xf>
    <xf numFmtId="44" fontId="13" fillId="0" borderId="1" xfId="12" applyFont="1" applyBorder="1" applyAlignment="1" applyProtection="1">
      <alignment horizontal="center" vertical="center"/>
    </xf>
    <xf numFmtId="164" fontId="0" fillId="11" borderId="1" xfId="0" applyNumberFormat="1" applyFill="1" applyBorder="1" applyAlignment="1" applyProtection="1">
      <alignment horizontal="center" vertical="center"/>
    </xf>
    <xf numFmtId="164" fontId="13" fillId="11" borderId="1" xfId="12" applyNumberFormat="1" applyFont="1" applyFill="1" applyBorder="1" applyAlignment="1" applyProtection="1">
      <alignment horizontal="center" vertical="center"/>
    </xf>
    <xf numFmtId="164" fontId="14" fillId="5" borderId="39" xfId="0" applyNumberFormat="1" applyFont="1" applyFill="1" applyBorder="1" applyAlignment="1" applyProtection="1">
      <alignment horizontal="center" vertical="center"/>
    </xf>
    <xf numFmtId="164" fontId="14" fillId="5" borderId="39" xfId="1" applyNumberFormat="1" applyFont="1" applyFill="1" applyBorder="1" applyAlignment="1" applyProtection="1">
      <alignment horizontal="center" vertical="center"/>
    </xf>
    <xf numFmtId="166" fontId="39" fillId="14" borderId="60" xfId="0" applyNumberFormat="1" applyFont="1" applyFill="1" applyBorder="1" applyAlignment="1" applyProtection="1">
      <alignment horizontal="center" vertical="center"/>
    </xf>
    <xf numFmtId="0" fontId="40" fillId="28" borderId="28" xfId="1" applyFont="1" applyFill="1" applyBorder="1" applyAlignment="1" applyProtection="1">
      <alignment horizontal="center" vertical="center"/>
    </xf>
    <xf numFmtId="0" fontId="40" fillId="28" borderId="69" xfId="1" applyFont="1" applyFill="1" applyBorder="1" applyAlignment="1" applyProtection="1">
      <alignment horizontal="center" vertical="center"/>
    </xf>
    <xf numFmtId="0" fontId="25" fillId="23" borderId="15" xfId="1" applyFont="1" applyFill="1" applyBorder="1" applyAlignment="1" applyProtection="1">
      <alignment horizontal="center" vertical="center"/>
    </xf>
    <xf numFmtId="164" fontId="28" fillId="11" borderId="50" xfId="1" applyNumberFormat="1" applyFont="1" applyFill="1" applyBorder="1" applyAlignment="1" applyProtection="1">
      <alignment horizontal="center" vertical="center"/>
    </xf>
    <xf numFmtId="164" fontId="28" fillId="23" borderId="41" xfId="0" applyNumberFormat="1" applyFont="1" applyFill="1" applyBorder="1" applyAlignment="1" applyProtection="1">
      <alignment horizontal="center" vertical="center"/>
    </xf>
    <xf numFmtId="0" fontId="25" fillId="23" borderId="20" xfId="1" applyFont="1" applyFill="1" applyBorder="1" applyAlignment="1" applyProtection="1">
      <alignment horizontal="center" vertical="center"/>
    </xf>
    <xf numFmtId="164" fontId="28" fillId="11" borderId="51" xfId="1" applyNumberFormat="1" applyFont="1" applyFill="1" applyBorder="1" applyAlignment="1" applyProtection="1">
      <alignment horizontal="center" vertical="center"/>
    </xf>
    <xf numFmtId="164" fontId="28" fillId="23" borderId="67" xfId="0" applyNumberFormat="1" applyFont="1" applyFill="1" applyBorder="1" applyAlignment="1" applyProtection="1">
      <alignment horizontal="center" vertical="center"/>
    </xf>
    <xf numFmtId="9" fontId="28" fillId="7" borderId="23" xfId="13" applyFont="1" applyFill="1" applyBorder="1" applyAlignment="1" applyProtection="1">
      <alignment horizontal="center" vertical="center"/>
    </xf>
    <xf numFmtId="44" fontId="41" fillId="11" borderId="10" xfId="12" applyFont="1" applyFill="1" applyBorder="1" applyAlignment="1" applyProtection="1">
      <alignment horizontal="center" vertical="center"/>
    </xf>
    <xf numFmtId="9" fontId="28" fillId="7" borderId="32" xfId="13" applyFont="1" applyFill="1" applyBorder="1" applyAlignment="1" applyProtection="1">
      <alignment horizontal="center" vertical="center"/>
    </xf>
    <xf numFmtId="44" fontId="41" fillId="11" borderId="4" xfId="12" applyFont="1" applyFill="1" applyBorder="1" applyAlignment="1" applyProtection="1">
      <alignment horizontal="center" vertical="center"/>
    </xf>
    <xf numFmtId="9" fontId="28" fillId="7" borderId="25" xfId="13" applyFont="1" applyFill="1" applyBorder="1" applyAlignment="1" applyProtection="1">
      <alignment horizontal="center" vertical="center"/>
    </xf>
    <xf numFmtId="44" fontId="41" fillId="11" borderId="62" xfId="12" applyFont="1" applyFill="1" applyBorder="1" applyAlignment="1" applyProtection="1">
      <alignment horizontal="center" vertical="center"/>
    </xf>
    <xf numFmtId="164" fontId="41" fillId="28" borderId="28" xfId="0" applyNumberFormat="1" applyFont="1" applyFill="1" applyBorder="1" applyAlignment="1" applyProtection="1">
      <alignment horizontal="center" vertical="center" wrapText="1"/>
    </xf>
    <xf numFmtId="9" fontId="28" fillId="7" borderId="11" xfId="13" applyFont="1" applyFill="1" applyBorder="1" applyAlignment="1" applyProtection="1">
      <alignment horizontal="center" vertical="center"/>
    </xf>
    <xf numFmtId="44" fontId="0" fillId="11" borderId="65" xfId="0" applyNumberFormat="1" applyFill="1" applyBorder="1" applyAlignment="1" applyProtection="1">
      <alignment horizontal="center" vertical="center"/>
    </xf>
    <xf numFmtId="164" fontId="41" fillId="28" borderId="20" xfId="1" applyNumberFormat="1" applyFont="1" applyFill="1" applyBorder="1" applyAlignment="1" applyProtection="1">
      <alignment horizontal="center" vertical="center" wrapText="1"/>
    </xf>
    <xf numFmtId="9" fontId="28" fillId="7" borderId="17" xfId="13" applyFont="1" applyFill="1" applyBorder="1" applyAlignment="1" applyProtection="1">
      <alignment horizontal="center" vertical="center"/>
    </xf>
    <xf numFmtId="44" fontId="41" fillId="11" borderId="67" xfId="12" applyFont="1" applyFill="1" applyBorder="1" applyAlignment="1" applyProtection="1">
      <alignment horizontal="center" vertical="center"/>
    </xf>
    <xf numFmtId="9" fontId="28" fillId="7" borderId="31" xfId="13" applyFont="1" applyFill="1" applyBorder="1" applyAlignment="1" applyProtection="1">
      <alignment horizontal="center" vertical="center"/>
    </xf>
    <xf numFmtId="44" fontId="28" fillId="7" borderId="20" xfId="12" applyFont="1" applyFill="1" applyBorder="1" applyAlignment="1" applyProtection="1">
      <alignment horizontal="center" vertical="center"/>
    </xf>
    <xf numFmtId="166" fontId="36" fillId="14" borderId="65" xfId="1" applyNumberFormat="1" applyFont="1" applyFill="1" applyBorder="1" applyAlignment="1" applyProtection="1">
      <alignment horizontal="center" vertical="center"/>
    </xf>
    <xf numFmtId="166" fontId="71" fillId="5" borderId="65" xfId="1" applyNumberFormat="1" applyFont="1" applyFill="1" applyBorder="1" applyAlignment="1" applyProtection="1">
      <alignment horizontal="center" vertical="center"/>
    </xf>
    <xf numFmtId="166" fontId="71" fillId="14" borderId="11" xfId="12" applyNumberFormat="1" applyFont="1" applyFill="1" applyBorder="1" applyAlignment="1" applyProtection="1">
      <alignment horizontal="center" vertical="center"/>
    </xf>
    <xf numFmtId="0" fontId="26" fillId="0" borderId="0" xfId="1" applyFont="1" applyBorder="1" applyAlignment="1" applyProtection="1">
      <alignment horizontal="center" vertical="center" wrapText="1"/>
    </xf>
    <xf numFmtId="0" fontId="0" fillId="0" borderId="0" xfId="0" applyAlignment="1" applyProtection="1">
      <alignment horizontal="center" vertical="center"/>
    </xf>
    <xf numFmtId="0" fontId="0" fillId="0" borderId="0" xfId="0" applyBorder="1" applyAlignment="1" applyProtection="1">
      <alignment horizontal="center" vertical="center"/>
    </xf>
    <xf numFmtId="49" fontId="7" fillId="0" borderId="0" xfId="1" applyNumberFormat="1" applyFont="1" applyBorder="1" applyAlignment="1" applyProtection="1">
      <alignment horizontal="center" vertical="center"/>
    </xf>
    <xf numFmtId="0" fontId="26" fillId="3" borderId="0" xfId="1" applyFont="1" applyFill="1" applyBorder="1" applyAlignment="1" applyProtection="1">
      <alignment horizontal="center" vertical="center" wrapText="1"/>
    </xf>
    <xf numFmtId="0" fontId="27" fillId="0" borderId="0" xfId="0" applyFont="1" applyAlignment="1" applyProtection="1">
      <alignment horizontal="center" vertical="center"/>
    </xf>
    <xf numFmtId="49" fontId="6" fillId="0" borderId="0" xfId="1" applyNumberFormat="1" applyBorder="1" applyAlignment="1" applyProtection="1">
      <alignment horizontal="center" vertical="center"/>
    </xf>
    <xf numFmtId="0" fontId="6" fillId="0" borderId="0" xfId="1" applyBorder="1" applyAlignment="1" applyProtection="1">
      <alignment horizontal="center" vertical="center"/>
    </xf>
    <xf numFmtId="0" fontId="0" fillId="0" borderId="70" xfId="0" applyBorder="1" applyAlignment="1" applyProtection="1">
      <alignment horizontal="center" vertical="center"/>
    </xf>
    <xf numFmtId="49" fontId="13" fillId="0" borderId="1" xfId="1" applyNumberFormat="1" applyFont="1" applyBorder="1" applyAlignment="1" applyProtection="1">
      <alignment horizontal="center" vertical="center"/>
    </xf>
    <xf numFmtId="49" fontId="13" fillId="0" borderId="6" xfId="1" applyNumberFormat="1" applyFont="1" applyBorder="1" applyAlignment="1" applyProtection="1">
      <alignment horizontal="center" vertical="center"/>
    </xf>
    <xf numFmtId="49" fontId="13" fillId="0" borderId="8" xfId="1" applyNumberFormat="1" applyFont="1" applyBorder="1" applyAlignment="1" applyProtection="1">
      <alignment horizontal="center" vertical="center"/>
    </xf>
    <xf numFmtId="0" fontId="13" fillId="0" borderId="1" xfId="1" applyFont="1" applyBorder="1" applyAlignment="1" applyProtection="1">
      <alignment horizontal="center" vertical="center" wrapText="1"/>
    </xf>
    <xf numFmtId="0" fontId="13" fillId="0" borderId="1" xfId="1" applyFont="1" applyBorder="1" applyAlignment="1" applyProtection="1">
      <alignment horizontal="center" vertical="center"/>
    </xf>
    <xf numFmtId="49" fontId="13" fillId="3" borderId="1" xfId="1" applyNumberFormat="1" applyFont="1" applyFill="1" applyBorder="1" applyAlignment="1" applyProtection="1">
      <alignment horizontal="center" vertical="center"/>
    </xf>
    <xf numFmtId="2" fontId="13" fillId="0" borderId="1" xfId="1" applyNumberFormat="1" applyFont="1" applyBorder="1" applyAlignment="1" applyProtection="1">
      <alignment horizontal="center" vertical="center"/>
    </xf>
    <xf numFmtId="2" fontId="13" fillId="0" borderId="1" xfId="1" applyNumberFormat="1" applyFont="1" applyFill="1" applyBorder="1" applyAlignment="1" applyProtection="1">
      <alignment horizontal="center" vertical="center"/>
    </xf>
    <xf numFmtId="0" fontId="13" fillId="9" borderId="8" xfId="1" applyNumberFormat="1" applyFont="1" applyFill="1" applyBorder="1" applyAlignment="1" applyProtection="1">
      <alignment horizontal="center" vertical="center"/>
      <protection locked="0"/>
    </xf>
    <xf numFmtId="0" fontId="13" fillId="9" borderId="1" xfId="1" applyNumberFormat="1" applyFont="1" applyFill="1" applyBorder="1" applyAlignment="1" applyProtection="1">
      <alignment horizontal="center" vertical="center"/>
      <protection locked="0"/>
    </xf>
    <xf numFmtId="1" fontId="13" fillId="9" borderId="8" xfId="1" applyNumberFormat="1" applyFont="1" applyFill="1" applyBorder="1" applyAlignment="1" applyProtection="1">
      <alignment horizontal="center" vertical="center"/>
      <protection locked="0"/>
    </xf>
    <xf numFmtId="1" fontId="13" fillId="9" borderId="1" xfId="1" applyNumberFormat="1" applyFont="1" applyFill="1" applyBorder="1" applyAlignment="1" applyProtection="1">
      <alignment horizontal="center" vertical="center"/>
      <protection locked="0"/>
    </xf>
    <xf numFmtId="164" fontId="13" fillId="0" borderId="8" xfId="1" applyNumberFormat="1" applyFont="1" applyBorder="1" applyAlignment="1" applyProtection="1">
      <alignment horizontal="center" vertical="center"/>
    </xf>
    <xf numFmtId="164" fontId="13" fillId="0" borderId="6" xfId="1" applyNumberFormat="1" applyFont="1" applyBorder="1" applyAlignment="1" applyProtection="1">
      <alignment horizontal="center" vertical="center"/>
    </xf>
    <xf numFmtId="0" fontId="13" fillId="9" borderId="8" xfId="1" applyNumberFormat="1" applyFont="1" applyFill="1" applyBorder="1" applyAlignment="1" applyProtection="1">
      <alignment horizontal="center" vertical="center"/>
    </xf>
    <xf numFmtId="44" fontId="13" fillId="9" borderId="8" xfId="12" applyFont="1" applyFill="1" applyBorder="1" applyAlignment="1" applyProtection="1">
      <alignment horizontal="center" vertical="center"/>
    </xf>
    <xf numFmtId="0" fontId="13" fillId="9" borderId="1" xfId="1" applyNumberFormat="1" applyFont="1" applyFill="1" applyBorder="1" applyAlignment="1" applyProtection="1">
      <alignment horizontal="center" vertical="center"/>
    </xf>
    <xf numFmtId="44" fontId="13" fillId="9" borderId="1" xfId="12" applyFont="1" applyFill="1" applyBorder="1" applyAlignment="1" applyProtection="1">
      <alignment horizontal="center" vertical="center"/>
    </xf>
    <xf numFmtId="44" fontId="13" fillId="9" borderId="6" xfId="12" applyFont="1" applyFill="1" applyBorder="1" applyAlignment="1" applyProtection="1">
      <alignment horizontal="center" vertical="center"/>
    </xf>
    <xf numFmtId="164" fontId="13" fillId="3" borderId="9" xfId="1" applyNumberFormat="1" applyFont="1" applyFill="1" applyBorder="1" applyAlignment="1" applyProtection="1">
      <alignment horizontal="center" vertical="center"/>
    </xf>
    <xf numFmtId="1" fontId="13" fillId="9" borderId="8" xfId="1" applyNumberFormat="1" applyFont="1" applyFill="1" applyBorder="1" applyAlignment="1" applyProtection="1">
      <alignment horizontal="center" vertical="center"/>
    </xf>
    <xf numFmtId="1" fontId="13" fillId="9" borderId="1" xfId="1" applyNumberFormat="1" applyFont="1" applyFill="1" applyBorder="1" applyAlignment="1" applyProtection="1">
      <alignment horizontal="center" vertical="center"/>
    </xf>
    <xf numFmtId="164" fontId="13" fillId="9" borderId="1" xfId="1" applyNumberFormat="1" applyFont="1" applyFill="1" applyBorder="1" applyAlignment="1" applyProtection="1">
      <alignment horizontal="center" vertical="center"/>
    </xf>
    <xf numFmtId="164" fontId="15" fillId="11" borderId="1" xfId="1" applyNumberFormat="1" applyFont="1" applyFill="1" applyBorder="1" applyAlignment="1" applyProtection="1">
      <alignment horizontal="center" vertical="top" wrapText="1"/>
    </xf>
    <xf numFmtId="164" fontId="15" fillId="11" borderId="6" xfId="0" applyNumberFormat="1" applyFont="1" applyFill="1" applyBorder="1" applyAlignment="1" applyProtection="1">
      <alignment horizontal="center"/>
    </xf>
    <xf numFmtId="164" fontId="15" fillId="11" borderId="1" xfId="0" applyNumberFormat="1" applyFont="1" applyFill="1" applyBorder="1" applyAlignment="1" applyProtection="1">
      <alignment horizontal="center"/>
    </xf>
    <xf numFmtId="164" fontId="15" fillId="11" borderId="1" xfId="1" applyNumberFormat="1" applyFont="1" applyFill="1" applyBorder="1" applyAlignment="1" applyProtection="1">
      <alignment horizontal="center"/>
    </xf>
    <xf numFmtId="164" fontId="15" fillId="11" borderId="1" xfId="1" applyNumberFormat="1" applyFont="1" applyFill="1" applyBorder="1" applyAlignment="1" applyProtection="1">
      <alignment horizontal="center" wrapText="1"/>
    </xf>
    <xf numFmtId="164" fontId="13" fillId="7" borderId="1" xfId="1" applyNumberFormat="1" applyFont="1" applyFill="1" applyBorder="1" applyAlignment="1" applyProtection="1">
      <alignment horizontal="center" vertical="center"/>
    </xf>
    <xf numFmtId="164" fontId="13" fillId="6" borderId="1" xfId="1" applyNumberFormat="1" applyFont="1" applyFill="1" applyBorder="1" applyAlignment="1" applyProtection="1">
      <alignment horizontal="center" vertical="center"/>
    </xf>
    <xf numFmtId="0" fontId="36" fillId="0" borderId="0" xfId="0" applyFont="1" applyFill="1" applyAlignment="1" applyProtection="1">
      <alignment wrapText="1"/>
    </xf>
    <xf numFmtId="0" fontId="14" fillId="0" borderId="0" xfId="0" applyFont="1" applyBorder="1" applyAlignment="1" applyProtection="1"/>
    <xf numFmtId="0" fontId="14" fillId="10" borderId="12" xfId="0" applyFont="1" applyFill="1" applyBorder="1" applyAlignment="1" applyProtection="1">
      <alignment horizontal="center" vertical="center" wrapText="1"/>
    </xf>
    <xf numFmtId="0" fontId="14" fillId="10" borderId="11" xfId="0" applyFont="1" applyFill="1" applyBorder="1" applyAlignment="1" applyProtection="1">
      <alignment horizontal="center" vertical="center"/>
    </xf>
    <xf numFmtId="0" fontId="14" fillId="12" borderId="12" xfId="0" applyFont="1" applyFill="1" applyBorder="1" applyAlignment="1" applyProtection="1">
      <alignment horizontal="center" vertical="center" wrapText="1"/>
    </xf>
    <xf numFmtId="0" fontId="14" fillId="12" borderId="11" xfId="0" applyFont="1" applyFill="1" applyBorder="1" applyAlignment="1" applyProtection="1">
      <alignment horizontal="center" vertical="center"/>
    </xf>
    <xf numFmtId="0" fontId="13" fillId="0" borderId="36" xfId="0" applyFont="1" applyBorder="1" applyAlignment="1" applyProtection="1">
      <alignment wrapText="1"/>
    </xf>
    <xf numFmtId="9" fontId="13" fillId="9" borderId="37" xfId="13" applyFont="1" applyFill="1" applyBorder="1" applyProtection="1"/>
    <xf numFmtId="0" fontId="14" fillId="0" borderId="0" xfId="0" applyFont="1" applyProtection="1"/>
    <xf numFmtId="0" fontId="14" fillId="2" borderId="32" xfId="0" applyFont="1" applyFill="1" applyBorder="1" applyAlignment="1" applyProtection="1">
      <alignment horizontal="left" vertical="center" wrapText="1"/>
    </xf>
    <xf numFmtId="0" fontId="0" fillId="10" borderId="29" xfId="0" applyFill="1" applyBorder="1" applyAlignment="1" applyProtection="1">
      <alignment horizontal="left" wrapText="1"/>
    </xf>
    <xf numFmtId="44" fontId="0" fillId="9" borderId="46" xfId="12" applyFont="1" applyFill="1" applyBorder="1" applyAlignment="1" applyProtection="1">
      <alignment horizontal="right"/>
    </xf>
    <xf numFmtId="0" fontId="0" fillId="12" borderId="29" xfId="0" applyFill="1" applyBorder="1" applyAlignment="1" applyProtection="1">
      <alignment horizontal="left" wrapText="1"/>
    </xf>
    <xf numFmtId="44" fontId="0" fillId="9" borderId="46" xfId="12" applyFont="1" applyFill="1" applyBorder="1" applyAlignment="1" applyProtection="1">
      <alignment horizontal="left"/>
    </xf>
    <xf numFmtId="0" fontId="13" fillId="0" borderId="38" xfId="0" applyFont="1" applyBorder="1" applyAlignment="1" applyProtection="1">
      <alignment wrapText="1"/>
    </xf>
    <xf numFmtId="9" fontId="13" fillId="9" borderId="40" xfId="13" applyFont="1" applyFill="1" applyBorder="1" applyProtection="1"/>
    <xf numFmtId="0" fontId="0" fillId="10" borderId="36" xfId="0" applyFill="1" applyBorder="1" applyAlignment="1" applyProtection="1">
      <alignment horizontal="left" wrapText="1"/>
    </xf>
    <xf numFmtId="44" fontId="0" fillId="9" borderId="37" xfId="12" applyFont="1" applyFill="1" applyBorder="1" applyAlignment="1" applyProtection="1">
      <alignment horizontal="right"/>
    </xf>
    <xf numFmtId="0" fontId="24" fillId="12" borderId="36" xfId="0" applyFont="1" applyFill="1" applyBorder="1" applyAlignment="1" applyProtection="1">
      <alignment horizontal="left" wrapText="1"/>
    </xf>
    <xf numFmtId="44" fontId="0" fillId="11" borderId="37" xfId="12" applyFont="1" applyFill="1" applyBorder="1" applyAlignment="1" applyProtection="1">
      <alignment horizontal="left"/>
    </xf>
    <xf numFmtId="0" fontId="0" fillId="12" borderId="36" xfId="0" applyFill="1" applyBorder="1" applyAlignment="1" applyProtection="1">
      <alignment horizontal="left" wrapText="1"/>
    </xf>
    <xf numFmtId="44" fontId="0" fillId="9" borderId="37" xfId="12" applyFont="1" applyFill="1" applyBorder="1" applyAlignment="1" applyProtection="1">
      <alignment horizontal="left"/>
    </xf>
    <xf numFmtId="0" fontId="28" fillId="0" borderId="0" xfId="0" applyFont="1" applyBorder="1" applyAlignment="1" applyProtection="1">
      <alignment vertical="center"/>
    </xf>
    <xf numFmtId="0" fontId="0" fillId="10" borderId="36" xfId="0" applyFill="1" applyBorder="1" applyAlignment="1" applyProtection="1">
      <alignment horizontal="left" vertical="center" wrapText="1"/>
    </xf>
    <xf numFmtId="0" fontId="13" fillId="11" borderId="37" xfId="0" applyFont="1" applyFill="1" applyBorder="1" applyAlignment="1" applyProtection="1">
      <alignment horizontal="center" vertical="center" wrapText="1"/>
    </xf>
    <xf numFmtId="44" fontId="29" fillId="9" borderId="37" xfId="12" applyFont="1" applyFill="1" applyBorder="1" applyAlignment="1" applyProtection="1">
      <alignment horizontal="right"/>
    </xf>
    <xf numFmtId="0" fontId="13" fillId="10" borderId="38" xfId="0" applyFont="1" applyFill="1" applyBorder="1" applyAlignment="1" applyProtection="1">
      <alignment horizontal="center" vertical="center" wrapText="1"/>
    </xf>
    <xf numFmtId="0" fontId="13" fillId="7" borderId="40" xfId="0" applyFont="1" applyFill="1" applyBorder="1" applyAlignment="1" applyProtection="1">
      <alignment horizontal="center" vertical="center" wrapText="1"/>
    </xf>
    <xf numFmtId="0" fontId="29" fillId="0" borderId="0" xfId="0" applyFont="1" applyBorder="1" applyAlignment="1" applyProtection="1">
      <alignment horizontal="left" vertical="center" indent="15"/>
    </xf>
    <xf numFmtId="0" fontId="0" fillId="10" borderId="36" xfId="0" applyFont="1" applyFill="1" applyBorder="1" applyAlignment="1" applyProtection="1">
      <alignment vertical="center" wrapText="1"/>
    </xf>
    <xf numFmtId="44" fontId="0" fillId="11" borderId="37" xfId="0" applyNumberFormat="1" applyFont="1" applyFill="1" applyBorder="1" applyAlignment="1" applyProtection="1">
      <alignment horizontal="right"/>
    </xf>
    <xf numFmtId="0" fontId="0" fillId="12" borderId="36" xfId="0" applyFont="1" applyFill="1" applyBorder="1" applyAlignment="1" applyProtection="1">
      <alignment vertical="center" wrapText="1"/>
    </xf>
    <xf numFmtId="44" fontId="0" fillId="0" borderId="0" xfId="0" applyNumberFormat="1" applyProtection="1"/>
    <xf numFmtId="0" fontId="14" fillId="2" borderId="33" xfId="0" applyFont="1" applyFill="1" applyBorder="1" applyAlignment="1" applyProtection="1">
      <alignment wrapText="1"/>
    </xf>
    <xf numFmtId="0" fontId="24" fillId="10" borderId="38" xfId="0" applyFont="1" applyFill="1" applyBorder="1" applyAlignment="1" applyProtection="1">
      <alignment wrapText="1"/>
    </xf>
    <xf numFmtId="44" fontId="24" fillId="11" borderId="40" xfId="0" applyNumberFormat="1" applyFont="1" applyFill="1" applyBorder="1" applyAlignment="1" applyProtection="1">
      <alignment horizontal="right"/>
    </xf>
    <xf numFmtId="0" fontId="24" fillId="12" borderId="38" xfId="0" applyFont="1" applyFill="1" applyBorder="1" applyAlignment="1" applyProtection="1">
      <alignment wrapText="1"/>
    </xf>
    <xf numFmtId="44" fontId="24" fillId="11" borderId="40" xfId="12" applyFont="1" applyFill="1" applyBorder="1" applyAlignment="1" applyProtection="1">
      <alignment horizontal="left"/>
    </xf>
    <xf numFmtId="0" fontId="29" fillId="0" borderId="0" xfId="0" applyFont="1" applyAlignment="1" applyProtection="1">
      <alignment vertical="center"/>
    </xf>
    <xf numFmtId="0" fontId="29" fillId="0" borderId="0" xfId="0" applyFont="1" applyAlignment="1" applyProtection="1">
      <alignment horizontal="left" vertical="center" indent="4"/>
    </xf>
    <xf numFmtId="6" fontId="29" fillId="0" borderId="0" xfId="0" applyNumberFormat="1" applyFont="1" applyAlignment="1" applyProtection="1">
      <alignment horizontal="left" vertical="center" indent="4"/>
    </xf>
    <xf numFmtId="9" fontId="29" fillId="0" borderId="0" xfId="0" applyNumberFormat="1" applyFont="1" applyAlignment="1" applyProtection="1">
      <alignment horizontal="left" vertical="center" indent="4"/>
    </xf>
    <xf numFmtId="0" fontId="29" fillId="0" borderId="0" xfId="0" applyFont="1" applyProtection="1"/>
    <xf numFmtId="6" fontId="29" fillId="0" borderId="0" xfId="0" applyNumberFormat="1" applyFont="1" applyProtection="1"/>
    <xf numFmtId="6" fontId="0" fillId="0" borderId="0" xfId="0" applyNumberFormat="1" applyProtection="1"/>
    <xf numFmtId="9" fontId="13" fillId="9" borderId="37" xfId="13" applyFont="1" applyFill="1" applyBorder="1" applyAlignment="1" applyProtection="1">
      <alignment horizontal="center" vertical="center"/>
      <protection locked="0"/>
    </xf>
    <xf numFmtId="44" fontId="13" fillId="9" borderId="2" xfId="12" applyFont="1" applyFill="1" applyBorder="1" applyAlignment="1" applyProtection="1">
      <alignment horizontal="center" vertical="center"/>
      <protection locked="0"/>
    </xf>
    <xf numFmtId="44" fontId="13" fillId="9" borderId="37" xfId="12" applyFont="1" applyFill="1" applyBorder="1" applyAlignment="1" applyProtection="1">
      <alignment horizontal="center" vertical="center"/>
      <protection locked="0"/>
    </xf>
    <xf numFmtId="9" fontId="13" fillId="9" borderId="40" xfId="13" applyFont="1" applyFill="1" applyBorder="1" applyAlignment="1" applyProtection="1">
      <alignment horizontal="center" vertical="center"/>
      <protection locked="0"/>
    </xf>
    <xf numFmtId="44" fontId="29" fillId="9" borderId="2" xfId="12" applyFont="1" applyFill="1" applyBorder="1" applyAlignment="1" applyProtection="1">
      <alignment horizontal="center" vertical="center"/>
      <protection locked="0"/>
    </xf>
    <xf numFmtId="44" fontId="13" fillId="11" borderId="37" xfId="12" applyFont="1" applyFill="1" applyBorder="1" applyAlignment="1" applyProtection="1">
      <alignment horizontal="center" vertical="center"/>
      <protection locked="0"/>
    </xf>
    <xf numFmtId="44" fontId="13" fillId="11" borderId="2" xfId="12" applyFont="1" applyFill="1" applyBorder="1" applyAlignment="1" applyProtection="1">
      <alignment horizontal="center" vertical="center"/>
      <protection locked="0"/>
    </xf>
    <xf numFmtId="0" fontId="35" fillId="0" borderId="0" xfId="0" applyFont="1" applyProtection="1"/>
    <xf numFmtId="0" fontId="41" fillId="0" borderId="0" xfId="0" applyFont="1" applyProtection="1"/>
    <xf numFmtId="0" fontId="13" fillId="10" borderId="36" xfId="0" applyFont="1" applyFill="1" applyBorder="1" applyAlignment="1" applyProtection="1">
      <alignment vertical="center" wrapText="1"/>
    </xf>
    <xf numFmtId="0" fontId="13" fillId="12" borderId="36" xfId="0" applyFont="1" applyFill="1" applyBorder="1" applyAlignment="1" applyProtection="1">
      <alignment vertical="center" wrapText="1"/>
    </xf>
    <xf numFmtId="0" fontId="24" fillId="0" borderId="0" xfId="0" applyFont="1" applyAlignment="1" applyProtection="1">
      <alignment vertical="center" wrapText="1"/>
    </xf>
    <xf numFmtId="0" fontId="14" fillId="12" borderId="36" xfId="0" applyFont="1" applyFill="1" applyBorder="1" applyAlignment="1" applyProtection="1">
      <alignment vertical="center" wrapText="1"/>
    </xf>
    <xf numFmtId="0" fontId="13" fillId="11" borderId="37" xfId="0" applyFont="1" applyFill="1" applyBorder="1" applyAlignment="1" applyProtection="1">
      <alignment horizontal="center" vertical="center"/>
    </xf>
    <xf numFmtId="0" fontId="13" fillId="10" borderId="36" xfId="0" applyFont="1" applyFill="1" applyBorder="1" applyAlignment="1" applyProtection="1">
      <alignment vertical="center"/>
    </xf>
    <xf numFmtId="165" fontId="13" fillId="11" borderId="37" xfId="12" applyNumberFormat="1" applyFont="1" applyFill="1" applyBorder="1" applyAlignment="1" applyProtection="1">
      <alignment horizontal="center" vertical="center"/>
    </xf>
    <xf numFmtId="44" fontId="13" fillId="11" borderId="37" xfId="0" applyNumberFormat="1" applyFont="1" applyFill="1" applyBorder="1" applyAlignment="1" applyProtection="1">
      <alignment horizontal="center" vertical="center"/>
    </xf>
    <xf numFmtId="0" fontId="14" fillId="10" borderId="38" xfId="0" applyFont="1" applyFill="1" applyBorder="1" applyAlignment="1" applyProtection="1">
      <alignment wrapText="1"/>
    </xf>
    <xf numFmtId="44" fontId="14" fillId="11" borderId="40" xfId="0" applyNumberFormat="1" applyFont="1" applyFill="1" applyBorder="1" applyAlignment="1" applyProtection="1">
      <alignment horizontal="center" vertical="center"/>
    </xf>
    <xf numFmtId="0" fontId="14" fillId="12" borderId="38" xfId="0" applyFont="1" applyFill="1" applyBorder="1" applyAlignment="1" applyProtection="1">
      <alignment wrapText="1"/>
    </xf>
    <xf numFmtId="44" fontId="13" fillId="11" borderId="40" xfId="0" applyNumberFormat="1" applyFont="1" applyFill="1" applyBorder="1" applyAlignment="1" applyProtection="1">
      <alignment horizontal="center" vertical="center"/>
    </xf>
    <xf numFmtId="0" fontId="13" fillId="0" borderId="0" xfId="0" applyFont="1" applyBorder="1" applyAlignment="1" applyProtection="1">
      <alignment vertical="center" wrapText="1"/>
    </xf>
    <xf numFmtId="0" fontId="29" fillId="0" borderId="0" xfId="0" applyFont="1" applyBorder="1" applyAlignment="1" applyProtection="1">
      <alignment vertical="center" wrapText="1"/>
    </xf>
    <xf numFmtId="0" fontId="13" fillId="0" borderId="0" xfId="0" applyFont="1" applyBorder="1" applyAlignment="1" applyProtection="1">
      <alignment horizontal="left" vertical="center" wrapText="1"/>
    </xf>
    <xf numFmtId="0" fontId="13" fillId="0" borderId="0" xfId="0" applyFont="1" applyBorder="1" applyAlignment="1" applyProtection="1">
      <alignment horizontal="left" vertical="center"/>
    </xf>
    <xf numFmtId="0" fontId="0" fillId="0" borderId="0" xfId="0" applyFont="1" applyBorder="1" applyAlignment="1" applyProtection="1">
      <alignment wrapText="1"/>
    </xf>
    <xf numFmtId="0" fontId="0" fillId="0" borderId="0" xfId="0" applyBorder="1" applyAlignment="1" applyProtection="1">
      <alignment wrapText="1"/>
    </xf>
    <xf numFmtId="0" fontId="48" fillId="0" borderId="23" xfId="0" applyFont="1" applyBorder="1" applyAlignment="1" applyProtection="1">
      <alignment horizontal="center" vertical="center" wrapText="1"/>
    </xf>
    <xf numFmtId="0" fontId="41" fillId="0" borderId="0" xfId="0" applyFont="1" applyAlignment="1" applyProtection="1">
      <alignment vertical="center" wrapText="1"/>
    </xf>
    <xf numFmtId="0" fontId="47" fillId="13" borderId="23" xfId="0" applyFont="1" applyFill="1" applyBorder="1" applyAlignment="1" applyProtection="1">
      <alignment horizontal="center" vertical="center" wrapText="1"/>
    </xf>
    <xf numFmtId="0" fontId="47" fillId="20" borderId="24" xfId="0" applyFont="1" applyFill="1" applyBorder="1" applyAlignment="1" applyProtection="1">
      <alignment horizontal="center" vertical="center" wrapText="1"/>
    </xf>
    <xf numFmtId="0" fontId="47" fillId="10" borderId="25" xfId="0" applyFont="1" applyFill="1" applyBorder="1" applyAlignment="1" applyProtection="1">
      <alignment horizontal="center" vertical="center" wrapText="1"/>
    </xf>
    <xf numFmtId="0" fontId="3" fillId="0" borderId="0" xfId="0" applyFont="1" applyBorder="1" applyAlignment="1" applyProtection="1">
      <alignment wrapText="1"/>
    </xf>
    <xf numFmtId="0" fontId="41" fillId="0" borderId="0" xfId="0" applyFont="1" applyAlignment="1" applyProtection="1">
      <alignment wrapText="1"/>
    </xf>
    <xf numFmtId="0" fontId="28" fillId="0" borderId="0" xfId="0" applyFont="1" applyFill="1" applyAlignment="1" applyProtection="1">
      <alignment wrapText="1"/>
    </xf>
    <xf numFmtId="0" fontId="81" fillId="0" borderId="0" xfId="0" applyFont="1" applyFill="1" applyAlignment="1" applyProtection="1">
      <alignment vertical="center" wrapText="1"/>
    </xf>
    <xf numFmtId="0" fontId="81" fillId="0" borderId="0" xfId="0" applyFont="1" applyFill="1" applyBorder="1" applyAlignment="1" applyProtection="1">
      <alignment vertical="center" wrapText="1"/>
    </xf>
    <xf numFmtId="0" fontId="81" fillId="0" borderId="0" xfId="0" applyFont="1" applyAlignment="1" applyProtection="1">
      <alignment vertical="center" wrapText="1"/>
    </xf>
    <xf numFmtId="0" fontId="0" fillId="0" borderId="0" xfId="0" applyAlignment="1" applyProtection="1">
      <alignment vertical="center" wrapText="1"/>
    </xf>
    <xf numFmtId="0" fontId="3" fillId="0" borderId="0" xfId="0" applyFont="1" applyFill="1" applyBorder="1" applyAlignment="1" applyProtection="1">
      <alignment vertical="center" wrapText="1"/>
    </xf>
    <xf numFmtId="0" fontId="0" fillId="0" borderId="0" xfId="0" applyFill="1" applyAlignment="1" applyProtection="1">
      <alignment vertical="center" wrapText="1"/>
    </xf>
    <xf numFmtId="0" fontId="87" fillId="0" borderId="0" xfId="0" applyFont="1" applyAlignment="1" applyProtection="1">
      <alignment vertical="center" wrapText="1"/>
    </xf>
    <xf numFmtId="0" fontId="18" fillId="0" borderId="22" xfId="0" applyFont="1" applyFill="1" applyBorder="1" applyAlignment="1" applyProtection="1">
      <alignment horizontal="center" vertical="top" wrapText="1"/>
    </xf>
    <xf numFmtId="0" fontId="0" fillId="0" borderId="21" xfId="0" applyBorder="1" applyProtection="1"/>
    <xf numFmtId="0" fontId="0" fillId="25" borderId="0" xfId="0" applyFill="1" applyProtection="1"/>
    <xf numFmtId="0" fontId="80" fillId="25" borderId="0" xfId="0" applyFont="1" applyFill="1" applyBorder="1" applyAlignment="1" applyProtection="1">
      <alignment vertical="center" wrapText="1"/>
    </xf>
    <xf numFmtId="0" fontId="13" fillId="16" borderId="23" xfId="0" applyFont="1" applyFill="1" applyBorder="1" applyAlignment="1" applyProtection="1">
      <alignment vertical="center" wrapText="1"/>
    </xf>
    <xf numFmtId="0" fontId="14" fillId="0" borderId="19" xfId="0" applyFont="1" applyFill="1" applyBorder="1" applyAlignment="1" applyProtection="1">
      <alignment horizontal="left" vertical="center" wrapText="1"/>
    </xf>
    <xf numFmtId="9" fontId="24" fillId="0" borderId="19" xfId="0" applyNumberFormat="1" applyFont="1" applyFill="1" applyBorder="1" applyAlignment="1" applyProtection="1">
      <alignment horizontal="center" vertical="center"/>
    </xf>
    <xf numFmtId="0" fontId="97" fillId="0" borderId="1" xfId="0" applyFont="1" applyBorder="1" applyAlignment="1">
      <alignment horizontal="center" vertical="center" wrapText="1"/>
    </xf>
    <xf numFmtId="8" fontId="97" fillId="0" borderId="1" xfId="0" applyNumberFormat="1" applyFont="1" applyBorder="1" applyAlignment="1">
      <alignment horizontal="center" vertical="center" wrapText="1"/>
    </xf>
    <xf numFmtId="0" fontId="13" fillId="9" borderId="0" xfId="0" applyFont="1" applyFill="1" applyProtection="1"/>
    <xf numFmtId="8" fontId="13" fillId="0" borderId="1" xfId="0" applyNumberFormat="1" applyFont="1" applyBorder="1" applyAlignment="1" applyProtection="1">
      <alignment horizontal="center"/>
    </xf>
    <xf numFmtId="164" fontId="13" fillId="0" borderId="1" xfId="0" applyNumberFormat="1" applyFont="1" applyBorder="1" applyAlignment="1" applyProtection="1">
      <alignment horizontal="center"/>
    </xf>
    <xf numFmtId="0" fontId="13" fillId="0" borderId="1" xfId="0" applyFont="1" applyBorder="1" applyAlignment="1" applyProtection="1">
      <alignment horizontal="center"/>
    </xf>
    <xf numFmtId="0" fontId="13" fillId="9" borderId="1" xfId="0" applyFont="1" applyFill="1" applyBorder="1" applyProtection="1"/>
    <xf numFmtId="164" fontId="13" fillId="9" borderId="3" xfId="1" applyNumberFormat="1" applyFont="1" applyFill="1" applyBorder="1" applyAlignment="1" applyProtection="1">
      <alignment horizontal="center" vertical="center"/>
      <protection locked="0"/>
    </xf>
    <xf numFmtId="0" fontId="13" fillId="0" borderId="1" xfId="0" applyFont="1" applyBorder="1" applyProtection="1"/>
    <xf numFmtId="8" fontId="97" fillId="0" borderId="1" xfId="0" applyNumberFormat="1" applyFont="1" applyFill="1" applyBorder="1" applyAlignment="1" applyProtection="1">
      <alignment horizontal="center" vertical="center" wrapText="1"/>
    </xf>
    <xf numFmtId="0" fontId="28" fillId="25" borderId="0" xfId="0" applyFont="1" applyFill="1" applyAlignment="1" applyProtection="1">
      <alignment vertical="center"/>
    </xf>
    <xf numFmtId="0" fontId="94" fillId="26" borderId="0" xfId="0" applyFont="1" applyFill="1" applyAlignment="1" applyProtection="1">
      <alignment horizontal="center" vertical="center" wrapText="1"/>
    </xf>
    <xf numFmtId="0" fontId="45" fillId="0" borderId="0" xfId="0" applyFont="1" applyAlignment="1" applyProtection="1">
      <alignment horizontal="left" wrapText="1"/>
    </xf>
    <xf numFmtId="0" fontId="28" fillId="25" borderId="0" xfId="0" applyFont="1" applyFill="1" applyAlignment="1" applyProtection="1">
      <alignment horizontal="left" vertical="center" wrapText="1"/>
    </xf>
    <xf numFmtId="0" fontId="80" fillId="25" borderId="0" xfId="0" applyFont="1" applyFill="1" applyAlignment="1" applyProtection="1">
      <alignment horizontal="left" vertical="center" wrapText="1"/>
    </xf>
    <xf numFmtId="0" fontId="92" fillId="25" borderId="0" xfId="0" applyFont="1" applyFill="1" applyAlignment="1" applyProtection="1">
      <alignment horizontal="left" vertical="center" wrapText="1"/>
    </xf>
    <xf numFmtId="0" fontId="89" fillId="25" borderId="58" xfId="0" applyFont="1" applyFill="1" applyBorder="1" applyAlignment="1" applyProtection="1">
      <alignment horizontal="left" vertical="center"/>
    </xf>
    <xf numFmtId="0" fontId="13" fillId="16" borderId="12" xfId="0" applyFont="1" applyFill="1" applyBorder="1" applyAlignment="1" applyProtection="1">
      <alignment horizontal="left" vertical="center" wrapText="1"/>
    </xf>
    <xf numFmtId="0" fontId="13" fillId="16" borderId="26" xfId="0" applyFont="1" applyFill="1" applyBorder="1" applyAlignment="1" applyProtection="1">
      <alignment horizontal="left" vertical="center" wrapText="1"/>
    </xf>
    <xf numFmtId="164" fontId="13" fillId="2" borderId="12" xfId="0" applyNumberFormat="1" applyFont="1" applyFill="1" applyBorder="1" applyAlignment="1" applyProtection="1">
      <alignment horizontal="left" vertical="center" wrapText="1"/>
    </xf>
    <xf numFmtId="164" fontId="13" fillId="2" borderId="26" xfId="0" applyNumberFormat="1" applyFont="1" applyFill="1" applyBorder="1" applyAlignment="1" applyProtection="1">
      <alignment horizontal="left" vertical="center" wrapText="1"/>
    </xf>
    <xf numFmtId="0" fontId="41" fillId="0" borderId="18" xfId="0" applyFont="1" applyBorder="1" applyAlignment="1" applyProtection="1">
      <alignment vertical="center" wrapText="1"/>
    </xf>
    <xf numFmtId="0" fontId="41" fillId="0" borderId="19" xfId="0" applyFont="1" applyBorder="1" applyAlignment="1" applyProtection="1">
      <alignment vertical="center" wrapText="1"/>
    </xf>
    <xf numFmtId="0" fontId="41" fillId="0" borderId="20" xfId="0" applyFont="1" applyBorder="1" applyAlignment="1" applyProtection="1">
      <alignment vertical="center" wrapText="1"/>
    </xf>
    <xf numFmtId="0" fontId="14" fillId="0" borderId="13" xfId="0" applyFont="1" applyBorder="1" applyAlignment="1" applyProtection="1">
      <alignment horizontal="center"/>
    </xf>
    <xf numFmtId="0" fontId="14" fillId="0" borderId="14" xfId="0" applyFont="1" applyBorder="1" applyAlignment="1" applyProtection="1">
      <alignment horizontal="center"/>
    </xf>
    <xf numFmtId="0" fontId="14" fillId="0" borderId="15" xfId="0" applyFont="1" applyBorder="1" applyAlignment="1" applyProtection="1">
      <alignment horizontal="center"/>
    </xf>
    <xf numFmtId="0" fontId="28" fillId="0" borderId="12" xfId="0" applyFont="1" applyBorder="1" applyAlignment="1" applyProtection="1">
      <alignment horizontal="center" vertical="center"/>
    </xf>
    <xf numFmtId="0" fontId="28" fillId="0" borderId="26" xfId="0" applyFont="1" applyBorder="1" applyAlignment="1" applyProtection="1">
      <alignment horizontal="center" vertical="center"/>
    </xf>
    <xf numFmtId="0" fontId="77" fillId="25" borderId="12" xfId="0" applyFont="1" applyFill="1" applyBorder="1" applyAlignment="1" applyProtection="1">
      <alignment horizontal="left" vertical="center" wrapText="1"/>
    </xf>
    <xf numFmtId="0" fontId="77" fillId="25" borderId="28" xfId="0" applyFont="1" applyFill="1" applyBorder="1" applyAlignment="1" applyProtection="1">
      <alignment horizontal="left" vertical="center" wrapText="1"/>
    </xf>
    <xf numFmtId="0" fontId="28" fillId="0" borderId="28" xfId="0" applyFont="1" applyBorder="1" applyAlignment="1" applyProtection="1">
      <alignment horizontal="center" vertical="center"/>
    </xf>
    <xf numFmtId="0" fontId="28" fillId="0" borderId="19" xfId="0" applyFont="1" applyFill="1" applyBorder="1" applyAlignment="1" applyProtection="1">
      <alignment horizontal="center" vertical="center" wrapText="1"/>
    </xf>
    <xf numFmtId="164" fontId="13" fillId="28" borderId="23" xfId="0" applyNumberFormat="1" applyFont="1" applyFill="1" applyBorder="1" applyAlignment="1" applyProtection="1">
      <alignment horizontal="left" vertical="center" wrapText="1"/>
    </xf>
    <xf numFmtId="164" fontId="13" fillId="28" borderId="24" xfId="0" applyNumberFormat="1" applyFont="1" applyFill="1" applyBorder="1" applyAlignment="1" applyProtection="1">
      <alignment horizontal="left" vertical="center" wrapText="1"/>
    </xf>
    <xf numFmtId="164" fontId="13" fillId="28" borderId="25" xfId="0" applyNumberFormat="1" applyFont="1" applyFill="1" applyBorder="1" applyAlignment="1" applyProtection="1">
      <alignment horizontal="left" vertical="center" wrapText="1"/>
    </xf>
    <xf numFmtId="0" fontId="13" fillId="15" borderId="49" xfId="0" applyFont="1" applyFill="1" applyBorder="1" applyAlignment="1" applyProtection="1">
      <alignment horizontal="left" vertical="center"/>
    </xf>
    <xf numFmtId="0" fontId="13" fillId="15" borderId="50" xfId="0" applyFont="1" applyFill="1" applyBorder="1" applyAlignment="1" applyProtection="1">
      <alignment horizontal="left" vertical="center"/>
    </xf>
    <xf numFmtId="0" fontId="13" fillId="10" borderId="52" xfId="0" applyFont="1" applyFill="1" applyBorder="1" applyAlignment="1" applyProtection="1">
      <alignment horizontal="left" vertical="center" wrapText="1"/>
    </xf>
    <xf numFmtId="0" fontId="13" fillId="10" borderId="53" xfId="0" applyFont="1" applyFill="1" applyBorder="1" applyAlignment="1" applyProtection="1">
      <alignment horizontal="left" vertical="center" wrapText="1"/>
    </xf>
    <xf numFmtId="0" fontId="13" fillId="21" borderId="43" xfId="0" applyFont="1" applyFill="1" applyBorder="1" applyAlignment="1" applyProtection="1">
      <alignment horizontal="left" vertical="center" wrapText="1"/>
    </xf>
    <xf numFmtId="0" fontId="13" fillId="21" borderId="51" xfId="0" applyFont="1" applyFill="1" applyBorder="1" applyAlignment="1" applyProtection="1">
      <alignment horizontal="left" vertical="center" wrapText="1"/>
    </xf>
    <xf numFmtId="164" fontId="13" fillId="2" borderId="2" xfId="1" applyNumberFormat="1" applyFont="1" applyFill="1" applyBorder="1" applyAlignment="1" applyProtection="1">
      <alignment horizontal="center"/>
    </xf>
    <xf numFmtId="164" fontId="13" fillId="2" borderId="3" xfId="1" applyNumberFormat="1" applyFont="1" applyFill="1" applyBorder="1" applyAlignment="1" applyProtection="1">
      <alignment horizontal="center"/>
    </xf>
    <xf numFmtId="164" fontId="13" fillId="2" borderId="4" xfId="1" applyNumberFormat="1" applyFont="1" applyFill="1" applyBorder="1" applyAlignment="1" applyProtection="1">
      <alignment horizontal="center"/>
    </xf>
    <xf numFmtId="0" fontId="68" fillId="25" borderId="2" xfId="0" applyFont="1" applyFill="1" applyBorder="1" applyAlignment="1" applyProtection="1">
      <alignment horizontal="left"/>
    </xf>
    <xf numFmtId="0" fontId="68" fillId="25" borderId="3" xfId="0" applyFont="1" applyFill="1" applyBorder="1" applyAlignment="1" applyProtection="1">
      <alignment horizontal="left"/>
    </xf>
    <xf numFmtId="0" fontId="68" fillId="25" borderId="4" xfId="0" applyFont="1" applyFill="1" applyBorder="1" applyAlignment="1" applyProtection="1">
      <alignment horizontal="left"/>
    </xf>
    <xf numFmtId="49" fontId="14" fillId="2" borderId="2" xfId="1" applyNumberFormat="1" applyFont="1" applyFill="1" applyBorder="1" applyAlignment="1" applyProtection="1">
      <alignment horizontal="left"/>
    </xf>
    <xf numFmtId="49" fontId="14" fillId="2" borderId="3" xfId="1" applyNumberFormat="1" applyFont="1" applyFill="1" applyBorder="1" applyAlignment="1" applyProtection="1">
      <alignment horizontal="left"/>
    </xf>
    <xf numFmtId="49" fontId="14" fillId="2" borderId="4" xfId="1" applyNumberFormat="1" applyFont="1" applyFill="1" applyBorder="1" applyAlignment="1" applyProtection="1">
      <alignment horizontal="left"/>
    </xf>
    <xf numFmtId="0" fontId="14" fillId="2" borderId="57" xfId="1" applyNumberFormat="1" applyFont="1" applyFill="1" applyBorder="1" applyAlignment="1" applyProtection="1">
      <alignment horizontal="center"/>
    </xf>
    <xf numFmtId="0" fontId="14" fillId="2" borderId="58" xfId="1" applyNumberFormat="1" applyFont="1" applyFill="1" applyBorder="1" applyAlignment="1" applyProtection="1">
      <alignment horizontal="center"/>
    </xf>
    <xf numFmtId="0" fontId="14" fillId="2" borderId="59" xfId="1" applyNumberFormat="1" applyFont="1" applyFill="1" applyBorder="1" applyAlignment="1" applyProtection="1">
      <alignment horizontal="center"/>
    </xf>
    <xf numFmtId="0" fontId="13" fillId="2" borderId="63" xfId="0" applyFont="1" applyFill="1" applyBorder="1" applyAlignment="1" applyProtection="1">
      <alignment horizontal="center"/>
    </xf>
    <xf numFmtId="1" fontId="15" fillId="2" borderId="2" xfId="1" applyNumberFormat="1" applyFont="1" applyFill="1" applyBorder="1" applyAlignment="1" applyProtection="1">
      <alignment horizontal="center" vertical="top" wrapText="1"/>
    </xf>
    <xf numFmtId="1" fontId="15" fillId="2" borderId="3" xfId="1" applyNumberFormat="1" applyFont="1" applyFill="1" applyBorder="1" applyAlignment="1" applyProtection="1">
      <alignment horizontal="center" vertical="top" wrapText="1"/>
    </xf>
    <xf numFmtId="1" fontId="15" fillId="2" borderId="4" xfId="1" applyNumberFormat="1" applyFont="1" applyFill="1" applyBorder="1" applyAlignment="1" applyProtection="1">
      <alignment horizontal="center" vertical="top" wrapText="1"/>
    </xf>
    <xf numFmtId="49" fontId="14" fillId="2" borderId="3" xfId="1" applyNumberFormat="1" applyFont="1" applyFill="1" applyBorder="1" applyAlignment="1" applyProtection="1">
      <alignment horizontal="center"/>
    </xf>
    <xf numFmtId="49" fontId="14" fillId="2" borderId="4" xfId="1" applyNumberFormat="1" applyFont="1" applyFill="1" applyBorder="1" applyAlignment="1" applyProtection="1">
      <alignment horizontal="center"/>
    </xf>
    <xf numFmtId="0" fontId="13" fillId="6" borderId="6" xfId="0" applyFont="1" applyFill="1" applyBorder="1" applyAlignment="1" applyProtection="1">
      <alignment horizontal="center" vertical="center" wrapText="1"/>
    </xf>
    <xf numFmtId="0" fontId="13" fillId="6" borderId="7" xfId="0" applyFont="1" applyFill="1" applyBorder="1" applyAlignment="1" applyProtection="1">
      <alignment horizontal="center" vertical="center" wrapText="1"/>
    </xf>
    <xf numFmtId="49" fontId="15" fillId="0" borderId="6" xfId="1" applyNumberFormat="1" applyFont="1" applyBorder="1" applyAlignment="1" applyProtection="1">
      <alignment horizontal="center" vertical="center" wrapText="1"/>
    </xf>
    <xf numFmtId="49" fontId="15" fillId="0" borderId="8" xfId="1" applyNumberFormat="1" applyFont="1" applyBorder="1" applyAlignment="1" applyProtection="1">
      <alignment horizontal="center" vertical="center" wrapText="1"/>
    </xf>
    <xf numFmtId="49" fontId="15" fillId="0" borderId="7" xfId="1" applyNumberFormat="1" applyFont="1" applyBorder="1" applyAlignment="1" applyProtection="1">
      <alignment horizontal="center" vertical="center" wrapText="1"/>
    </xf>
    <xf numFmtId="49" fontId="15" fillId="11" borderId="2" xfId="1" applyNumberFormat="1" applyFont="1" applyFill="1" applyBorder="1" applyAlignment="1" applyProtection="1">
      <alignment horizontal="left" vertical="top" wrapText="1"/>
    </xf>
    <xf numFmtId="49" fontId="15" fillId="11" borderId="3" xfId="1" applyNumberFormat="1" applyFont="1" applyFill="1" applyBorder="1" applyAlignment="1" applyProtection="1">
      <alignment horizontal="left" vertical="top" wrapText="1"/>
    </xf>
    <xf numFmtId="49" fontId="15" fillId="11" borderId="4" xfId="1" applyNumberFormat="1" applyFont="1" applyFill="1" applyBorder="1" applyAlignment="1" applyProtection="1">
      <alignment horizontal="left" vertical="top" wrapText="1"/>
    </xf>
    <xf numFmtId="164" fontId="13" fillId="6" borderId="27" xfId="1" applyNumberFormat="1" applyFont="1" applyFill="1" applyBorder="1" applyAlignment="1" applyProtection="1">
      <alignment horizontal="center" vertical="center" wrapText="1"/>
    </xf>
    <xf numFmtId="164" fontId="13" fillId="6" borderId="30" xfId="1" applyNumberFormat="1" applyFont="1" applyFill="1" applyBorder="1" applyAlignment="1" applyProtection="1">
      <alignment horizontal="center" vertical="center" wrapText="1"/>
    </xf>
    <xf numFmtId="164" fontId="13" fillId="6" borderId="9" xfId="1" applyNumberFormat="1" applyFont="1" applyFill="1" applyBorder="1" applyAlignment="1" applyProtection="1">
      <alignment horizontal="center" vertical="center" wrapText="1"/>
    </xf>
    <xf numFmtId="49" fontId="15" fillId="0" borderId="6" xfId="1" applyNumberFormat="1" applyFont="1" applyBorder="1" applyAlignment="1" applyProtection="1">
      <alignment horizontal="center"/>
    </xf>
    <xf numFmtId="49" fontId="15" fillId="0" borderId="7" xfId="1" applyNumberFormat="1" applyFont="1" applyBorder="1" applyAlignment="1" applyProtection="1">
      <alignment horizontal="center"/>
    </xf>
    <xf numFmtId="49" fontId="15" fillId="0" borderId="8" xfId="1" applyNumberFormat="1" applyFont="1" applyBorder="1" applyAlignment="1" applyProtection="1">
      <alignment horizontal="center"/>
    </xf>
    <xf numFmtId="0" fontId="13" fillId="0" borderId="6" xfId="1" applyFont="1" applyBorder="1" applyAlignment="1" applyProtection="1">
      <alignment horizontal="center"/>
    </xf>
    <xf numFmtId="0" fontId="13" fillId="0" borderId="7" xfId="1" applyFont="1" applyBorder="1" applyAlignment="1" applyProtection="1">
      <alignment horizontal="center"/>
    </xf>
    <xf numFmtId="0" fontId="13" fillId="0" borderId="8" xfId="1" applyFont="1" applyBorder="1" applyAlignment="1" applyProtection="1">
      <alignment horizontal="center"/>
    </xf>
    <xf numFmtId="0" fontId="41" fillId="0" borderId="3" xfId="0" applyFont="1" applyBorder="1" applyAlignment="1" applyProtection="1">
      <alignment horizontal="left" vertical="center" wrapText="1"/>
    </xf>
    <xf numFmtId="44" fontId="41" fillId="11" borderId="64" xfId="12" applyFont="1" applyFill="1" applyBorder="1" applyAlignment="1" applyProtection="1">
      <alignment horizontal="center" vertical="center"/>
    </xf>
    <xf numFmtId="44" fontId="41" fillId="11" borderId="29" xfId="12" applyFont="1" applyFill="1" applyBorder="1" applyAlignment="1" applyProtection="1">
      <alignment horizontal="center" vertical="center"/>
    </xf>
    <xf numFmtId="0" fontId="41" fillId="7" borderId="36" xfId="1" applyFont="1" applyFill="1" applyBorder="1" applyAlignment="1" applyProtection="1">
      <alignment horizontal="left" vertical="center" wrapText="1"/>
    </xf>
    <xf numFmtId="0" fontId="41" fillId="7" borderId="1" xfId="1" applyFont="1" applyFill="1" applyBorder="1" applyAlignment="1" applyProtection="1">
      <alignment horizontal="left" vertical="center" wrapText="1"/>
    </xf>
    <xf numFmtId="0" fontId="41" fillId="7" borderId="37" xfId="1" applyFont="1" applyFill="1" applyBorder="1" applyAlignment="1" applyProtection="1">
      <alignment horizontal="left" vertical="center" wrapText="1"/>
    </xf>
    <xf numFmtId="49" fontId="6" fillId="0" borderId="0" xfId="1" applyNumberFormat="1" applyFont="1" applyAlignment="1" applyProtection="1">
      <alignment horizontal="center" wrapText="1"/>
    </xf>
    <xf numFmtId="164" fontId="41" fillId="28" borderId="15" xfId="0" applyNumberFormat="1" applyFont="1" applyFill="1" applyBorder="1" applyAlignment="1" applyProtection="1">
      <alignment horizontal="center" vertical="center" wrapText="1"/>
    </xf>
    <xf numFmtId="164" fontId="41" fillId="28" borderId="17" xfId="0" applyNumberFormat="1" applyFont="1" applyFill="1" applyBorder="1" applyAlignment="1" applyProtection="1">
      <alignment horizontal="center" vertical="center" wrapText="1"/>
    </xf>
    <xf numFmtId="164" fontId="41" fillId="28" borderId="23" xfId="0" applyNumberFormat="1" applyFont="1" applyFill="1" applyBorder="1" applyAlignment="1" applyProtection="1">
      <alignment horizontal="center" vertical="center" wrapText="1"/>
    </xf>
    <xf numFmtId="164" fontId="41" fillId="28" borderId="25" xfId="0" applyNumberFormat="1" applyFont="1" applyFill="1" applyBorder="1" applyAlignment="1" applyProtection="1">
      <alignment horizontal="center" vertical="center" wrapText="1"/>
    </xf>
    <xf numFmtId="0" fontId="41" fillId="6" borderId="18" xfId="1" applyFont="1" applyFill="1" applyBorder="1" applyAlignment="1" applyProtection="1">
      <alignment horizontal="left" vertical="center" wrapText="1"/>
    </xf>
    <xf numFmtId="0" fontId="41" fillId="6" borderId="19" xfId="1" applyFont="1" applyFill="1" applyBorder="1" applyAlignment="1" applyProtection="1">
      <alignment horizontal="left" vertical="center" wrapText="1"/>
    </xf>
    <xf numFmtId="0" fontId="41" fillId="6" borderId="20" xfId="1" applyFont="1" applyFill="1" applyBorder="1" applyAlignment="1" applyProtection="1">
      <alignment horizontal="left" vertical="center" wrapText="1"/>
    </xf>
    <xf numFmtId="0" fontId="41" fillId="19" borderId="49" xfId="0" applyFont="1" applyFill="1" applyBorder="1" applyAlignment="1" applyProtection="1">
      <alignment horizontal="left" vertical="center"/>
    </xf>
    <xf numFmtId="0" fontId="41" fillId="19" borderId="63" xfId="0" applyFont="1" applyFill="1" applyBorder="1" applyAlignment="1" applyProtection="1">
      <alignment horizontal="left" vertical="center"/>
    </xf>
    <xf numFmtId="0" fontId="41" fillId="6" borderId="52" xfId="0" applyFont="1" applyFill="1" applyBorder="1" applyAlignment="1" applyProtection="1">
      <alignment horizontal="left" vertical="center" wrapText="1"/>
    </xf>
    <xf numFmtId="0" fontId="41" fillId="6" borderId="3" xfId="0" applyFont="1" applyFill="1" applyBorder="1" applyAlignment="1" applyProtection="1">
      <alignment horizontal="left" vertical="center" wrapText="1"/>
    </xf>
    <xf numFmtId="0" fontId="41" fillId="21" borderId="55" xfId="0" applyFont="1" applyFill="1" applyBorder="1" applyAlignment="1" applyProtection="1">
      <alignment horizontal="left" vertical="center" wrapText="1"/>
    </xf>
    <xf numFmtId="0" fontId="41" fillId="21" borderId="5" xfId="0" applyFont="1" applyFill="1" applyBorder="1" applyAlignment="1" applyProtection="1">
      <alignment horizontal="left" vertical="center" wrapText="1"/>
    </xf>
    <xf numFmtId="164" fontId="41" fillId="2" borderId="49" xfId="0" applyNumberFormat="1" applyFont="1" applyFill="1" applyBorder="1" applyAlignment="1" applyProtection="1">
      <alignment horizontal="left" vertical="center" wrapText="1"/>
    </xf>
    <xf numFmtId="164" fontId="41" fillId="2" borderId="50" xfId="0" applyNumberFormat="1" applyFont="1" applyFill="1" applyBorder="1" applyAlignment="1" applyProtection="1">
      <alignment horizontal="left" vertical="center" wrapText="1"/>
    </xf>
    <xf numFmtId="0" fontId="41" fillId="0" borderId="36" xfId="0" applyFont="1" applyBorder="1" applyAlignment="1" applyProtection="1">
      <alignment horizontal="left" wrapText="1"/>
    </xf>
    <xf numFmtId="0" fontId="41" fillId="0" borderId="1" xfId="0" applyFont="1" applyBorder="1" applyAlignment="1" applyProtection="1">
      <alignment horizontal="left" wrapText="1"/>
    </xf>
    <xf numFmtId="0" fontId="41" fillId="0" borderId="37" xfId="0" applyFont="1" applyBorder="1" applyAlignment="1" applyProtection="1">
      <alignment horizontal="left" wrapText="1"/>
    </xf>
    <xf numFmtId="0" fontId="37" fillId="14" borderId="12" xfId="1" applyFont="1" applyFill="1" applyBorder="1" applyAlignment="1" applyProtection="1">
      <alignment horizontal="center" vertical="center" wrapText="1"/>
    </xf>
    <xf numFmtId="0" fontId="37" fillId="14" borderId="28" xfId="1" applyFont="1" applyFill="1" applyBorder="1" applyAlignment="1" applyProtection="1">
      <alignment horizontal="center" vertical="center" wrapText="1"/>
    </xf>
    <xf numFmtId="0" fontId="37" fillId="14" borderId="26" xfId="1" applyFont="1" applyFill="1" applyBorder="1" applyAlignment="1" applyProtection="1">
      <alignment horizontal="center" vertical="center" wrapText="1"/>
    </xf>
    <xf numFmtId="0" fontId="36" fillId="5" borderId="12" xfId="0" applyFont="1" applyFill="1" applyBorder="1" applyAlignment="1" applyProtection="1">
      <alignment horizontal="center" vertical="center"/>
    </xf>
    <xf numFmtId="0" fontId="36" fillId="5" borderId="28" xfId="0" applyFont="1" applyFill="1" applyBorder="1" applyAlignment="1" applyProtection="1">
      <alignment horizontal="center" vertical="center"/>
    </xf>
    <xf numFmtId="0" fontId="36" fillId="5" borderId="26" xfId="0" applyFont="1" applyFill="1" applyBorder="1" applyAlignment="1" applyProtection="1">
      <alignment horizontal="center" vertical="center"/>
    </xf>
    <xf numFmtId="0" fontId="36" fillId="14" borderId="18" xfId="0" applyFont="1" applyFill="1" applyBorder="1" applyAlignment="1" applyProtection="1">
      <alignment horizontal="center" vertical="center"/>
    </xf>
    <xf numFmtId="0" fontId="36" fillId="14" borderId="19" xfId="0" applyFont="1" applyFill="1" applyBorder="1" applyAlignment="1" applyProtection="1">
      <alignment horizontal="center" vertical="center"/>
    </xf>
    <xf numFmtId="0" fontId="36" fillId="14" borderId="20" xfId="0" applyFont="1" applyFill="1" applyBorder="1" applyAlignment="1" applyProtection="1">
      <alignment horizontal="center" vertical="center"/>
    </xf>
    <xf numFmtId="0" fontId="37" fillId="24" borderId="18" xfId="1" applyFont="1" applyFill="1" applyBorder="1" applyAlignment="1" applyProtection="1">
      <alignment horizontal="right" vertical="center" wrapText="1"/>
    </xf>
    <xf numFmtId="0" fontId="37" fillId="24" borderId="19" xfId="1" applyFont="1" applyFill="1" applyBorder="1" applyAlignment="1" applyProtection="1">
      <alignment horizontal="right" vertical="center" wrapText="1"/>
    </xf>
    <xf numFmtId="0" fontId="37" fillId="24" borderId="54" xfId="1" applyFont="1" applyFill="1" applyBorder="1" applyAlignment="1" applyProtection="1">
      <alignment horizontal="right" vertical="center" wrapText="1"/>
    </xf>
    <xf numFmtId="0" fontId="41" fillId="6" borderId="34" xfId="1" applyFont="1" applyFill="1" applyBorder="1" applyAlignment="1" applyProtection="1">
      <alignment horizontal="left" vertical="center"/>
    </xf>
    <xf numFmtId="0" fontId="41" fillId="6" borderId="35" xfId="1" applyFont="1" applyFill="1" applyBorder="1" applyAlignment="1" applyProtection="1">
      <alignment horizontal="left" vertical="center"/>
    </xf>
    <xf numFmtId="0" fontId="41" fillId="16" borderId="38" xfId="1" applyFont="1" applyFill="1" applyBorder="1" applyAlignment="1" applyProtection="1">
      <alignment horizontal="left" vertical="center"/>
    </xf>
    <xf numFmtId="0" fontId="41" fillId="16" borderId="40" xfId="1" applyFont="1" applyFill="1" applyBorder="1" applyAlignment="1" applyProtection="1">
      <alignment horizontal="left" vertical="center"/>
    </xf>
    <xf numFmtId="0" fontId="15" fillId="11" borderId="57" xfId="1" applyFont="1" applyFill="1" applyBorder="1" applyAlignment="1" applyProtection="1">
      <alignment horizontal="left"/>
    </xf>
    <xf numFmtId="0" fontId="15" fillId="11" borderId="58" xfId="1" applyFont="1" applyFill="1" applyBorder="1" applyAlignment="1" applyProtection="1">
      <alignment horizontal="left"/>
    </xf>
    <xf numFmtId="0" fontId="15" fillId="11" borderId="59" xfId="1" applyFont="1" applyFill="1" applyBorder="1" applyAlignment="1" applyProtection="1">
      <alignment horizontal="left"/>
    </xf>
    <xf numFmtId="164" fontId="13" fillId="2" borderId="27" xfId="1" applyNumberFormat="1" applyFont="1" applyFill="1" applyBorder="1" applyAlignment="1" applyProtection="1">
      <alignment horizontal="center"/>
    </xf>
    <xf numFmtId="164" fontId="13" fillId="2" borderId="5" xfId="1" applyNumberFormat="1" applyFont="1" applyFill="1" applyBorder="1" applyAlignment="1" applyProtection="1">
      <alignment horizontal="center"/>
    </xf>
    <xf numFmtId="164" fontId="13" fillId="2" borderId="62" xfId="1" applyNumberFormat="1" applyFont="1" applyFill="1" applyBorder="1" applyAlignment="1" applyProtection="1">
      <alignment horizontal="center"/>
    </xf>
    <xf numFmtId="0" fontId="28" fillId="29" borderId="13" xfId="1" applyFont="1" applyFill="1" applyBorder="1" applyAlignment="1" applyProtection="1">
      <alignment horizontal="left" wrapText="1"/>
    </xf>
    <xf numFmtId="0" fontId="28" fillId="29" borderId="14" xfId="1" applyFont="1" applyFill="1" applyBorder="1" applyAlignment="1" applyProtection="1">
      <alignment horizontal="left" wrapText="1"/>
    </xf>
    <xf numFmtId="0" fontId="28" fillId="29" borderId="15" xfId="1" applyFont="1" applyFill="1" applyBorder="1" applyAlignment="1" applyProtection="1">
      <alignment horizontal="left" wrapText="1"/>
    </xf>
    <xf numFmtId="0" fontId="41" fillId="16" borderId="43" xfId="0" applyFont="1" applyFill="1" applyBorder="1" applyAlignment="1" applyProtection="1">
      <alignment horizontal="left" vertical="center" wrapText="1"/>
    </xf>
    <xf numFmtId="0" fontId="41" fillId="16" borderId="51" xfId="0" applyFont="1" applyFill="1" applyBorder="1" applyAlignment="1" applyProtection="1">
      <alignment horizontal="left" vertical="center" wrapText="1"/>
    </xf>
    <xf numFmtId="0" fontId="41" fillId="16" borderId="18" xfId="0" applyFont="1" applyFill="1" applyBorder="1" applyAlignment="1" applyProtection="1">
      <alignment horizontal="left" vertical="center" wrapText="1"/>
    </xf>
    <xf numFmtId="0" fontId="41" fillId="16" borderId="20" xfId="0" applyFont="1" applyFill="1" applyBorder="1" applyAlignment="1" applyProtection="1">
      <alignment horizontal="left" vertical="center" wrapText="1"/>
    </xf>
    <xf numFmtId="0" fontId="41" fillId="16" borderId="12" xfId="0" applyFont="1" applyFill="1" applyBorder="1" applyAlignment="1" applyProtection="1">
      <alignment horizontal="left" vertical="center" wrapText="1"/>
    </xf>
    <xf numFmtId="0" fontId="41" fillId="16" borderId="26" xfId="0" applyFont="1" applyFill="1" applyBorder="1" applyAlignment="1" applyProtection="1">
      <alignment horizontal="left" vertical="center" wrapText="1"/>
    </xf>
    <xf numFmtId="0" fontId="14" fillId="6" borderId="1" xfId="0" applyFont="1" applyFill="1" applyBorder="1" applyAlignment="1" applyProtection="1">
      <alignment horizontal="center" vertical="center"/>
    </xf>
    <xf numFmtId="49" fontId="15" fillId="11" borderId="2" xfId="1" applyNumberFormat="1" applyFont="1" applyFill="1" applyBorder="1" applyAlignment="1" applyProtection="1">
      <alignment horizontal="left"/>
    </xf>
    <xf numFmtId="49" fontId="15" fillId="11" borderId="3" xfId="1" applyNumberFormat="1" applyFont="1" applyFill="1" applyBorder="1" applyAlignment="1" applyProtection="1">
      <alignment horizontal="left"/>
    </xf>
    <xf numFmtId="164" fontId="13" fillId="6" borderId="6" xfId="1" applyNumberFormat="1" applyFont="1" applyFill="1" applyBorder="1" applyAlignment="1" applyProtection="1">
      <alignment horizontal="center" vertical="center" wrapText="1"/>
    </xf>
    <xf numFmtId="164" fontId="13" fillId="6" borderId="7" xfId="1" applyNumberFormat="1" applyFont="1" applyFill="1" applyBorder="1" applyAlignment="1" applyProtection="1">
      <alignment horizontal="center" vertical="center" wrapText="1"/>
    </xf>
    <xf numFmtId="164" fontId="13" fillId="6" borderId="8" xfId="1" applyNumberFormat="1" applyFont="1" applyFill="1" applyBorder="1" applyAlignment="1" applyProtection="1">
      <alignment horizontal="center" vertical="center" wrapText="1"/>
    </xf>
    <xf numFmtId="164" fontId="13" fillId="6" borderId="6" xfId="1" applyNumberFormat="1" applyFont="1" applyFill="1" applyBorder="1" applyAlignment="1" applyProtection="1">
      <alignment horizontal="center" vertical="center"/>
    </xf>
    <xf numFmtId="164" fontId="13" fillId="6" borderId="7" xfId="1" applyNumberFormat="1" applyFont="1" applyFill="1" applyBorder="1" applyAlignment="1" applyProtection="1">
      <alignment horizontal="center" vertical="center"/>
    </xf>
    <xf numFmtId="164" fontId="13" fillId="6" borderId="8" xfId="1" applyNumberFormat="1" applyFont="1" applyFill="1" applyBorder="1" applyAlignment="1" applyProtection="1">
      <alignment horizontal="center" vertical="center"/>
    </xf>
    <xf numFmtId="164" fontId="13" fillId="6" borderId="6" xfId="0" applyNumberFormat="1" applyFont="1" applyFill="1" applyBorder="1" applyAlignment="1" applyProtection="1">
      <alignment horizontal="center" vertical="center" wrapText="1"/>
    </xf>
    <xf numFmtId="164" fontId="13" fillId="6" borderId="7" xfId="0" applyNumberFormat="1" applyFont="1" applyFill="1" applyBorder="1" applyAlignment="1" applyProtection="1">
      <alignment horizontal="center" vertical="center" wrapText="1"/>
    </xf>
    <xf numFmtId="164" fontId="13" fillId="6" borderId="8" xfId="0" applyNumberFormat="1" applyFont="1" applyFill="1" applyBorder="1" applyAlignment="1" applyProtection="1">
      <alignment horizontal="center" vertical="center" wrapText="1"/>
    </xf>
    <xf numFmtId="2" fontId="13" fillId="6" borderId="6" xfId="1" applyNumberFormat="1" applyFont="1" applyFill="1" applyBorder="1" applyAlignment="1" applyProtection="1">
      <alignment horizontal="center" vertical="center" wrapText="1"/>
    </xf>
    <xf numFmtId="2" fontId="13" fillId="6" borderId="7" xfId="1" applyNumberFormat="1" applyFont="1" applyFill="1" applyBorder="1" applyAlignment="1" applyProtection="1">
      <alignment horizontal="center" vertical="center" wrapText="1"/>
    </xf>
    <xf numFmtId="2" fontId="13" fillId="6" borderId="8" xfId="1" applyNumberFormat="1" applyFont="1" applyFill="1" applyBorder="1" applyAlignment="1" applyProtection="1">
      <alignment horizontal="center" vertical="center" wrapText="1"/>
    </xf>
    <xf numFmtId="0" fontId="15" fillId="0" borderId="6" xfId="1" applyFont="1" applyBorder="1" applyAlignment="1" applyProtection="1">
      <alignment horizontal="center" vertical="center" wrapText="1"/>
    </xf>
    <xf numFmtId="0" fontId="15" fillId="0" borderId="7" xfId="1" applyFont="1" applyBorder="1" applyAlignment="1" applyProtection="1">
      <alignment horizontal="center" vertical="center" wrapText="1"/>
    </xf>
    <xf numFmtId="0" fontId="15" fillId="0" borderId="8" xfId="1" applyFont="1" applyBorder="1" applyAlignment="1" applyProtection="1">
      <alignment horizontal="center" vertical="center" wrapText="1"/>
    </xf>
    <xf numFmtId="0" fontId="15" fillId="0" borderId="6" xfId="1" applyFont="1" applyBorder="1" applyAlignment="1" applyProtection="1">
      <alignment horizontal="center" vertical="center"/>
    </xf>
    <xf numFmtId="0" fontId="15" fillId="0" borderId="7" xfId="1" applyFont="1" applyBorder="1" applyAlignment="1" applyProtection="1">
      <alignment horizontal="center" vertical="center"/>
    </xf>
    <xf numFmtId="49" fontId="15" fillId="0" borderId="1" xfId="1" applyNumberFormat="1" applyFont="1" applyBorder="1" applyAlignment="1" applyProtection="1">
      <alignment horizontal="center" vertical="center" wrapText="1"/>
    </xf>
    <xf numFmtId="0" fontId="41" fillId="0" borderId="36" xfId="1" applyFont="1" applyBorder="1" applyAlignment="1" applyProtection="1">
      <alignment horizontal="left" wrapText="1"/>
    </xf>
    <xf numFmtId="0" fontId="41" fillId="0" borderId="1" xfId="1" applyFont="1" applyBorder="1" applyAlignment="1" applyProtection="1">
      <alignment horizontal="left" wrapText="1"/>
    </xf>
    <xf numFmtId="0" fontId="41" fillId="0" borderId="37" xfId="1" applyFont="1" applyBorder="1" applyAlignment="1" applyProtection="1">
      <alignment horizontal="left" wrapText="1"/>
    </xf>
    <xf numFmtId="0" fontId="14" fillId="6" borderId="8" xfId="0" applyFont="1" applyFill="1" applyBorder="1" applyAlignment="1" applyProtection="1">
      <alignment horizontal="center" vertical="center"/>
    </xf>
    <xf numFmtId="49" fontId="15" fillId="11" borderId="4" xfId="1" applyNumberFormat="1" applyFont="1" applyFill="1" applyBorder="1" applyAlignment="1" applyProtection="1">
      <alignment horizontal="left"/>
    </xf>
    <xf numFmtId="0" fontId="41" fillId="6" borderId="34" xfId="1" applyFont="1" applyFill="1" applyBorder="1" applyAlignment="1" applyProtection="1">
      <alignment horizontal="left" wrapText="1"/>
    </xf>
    <xf numFmtId="0" fontId="41" fillId="6" borderId="35" xfId="1" applyFont="1" applyFill="1" applyBorder="1" applyAlignment="1" applyProtection="1">
      <alignment horizontal="left" wrapText="1"/>
    </xf>
    <xf numFmtId="164" fontId="41" fillId="28" borderId="23" xfId="0" applyNumberFormat="1" applyFont="1" applyFill="1" applyBorder="1" applyAlignment="1" applyProtection="1">
      <alignment horizontal="left" vertical="center" wrapText="1"/>
    </xf>
    <xf numFmtId="164" fontId="41" fillId="28" borderId="24" xfId="0" applyNumberFormat="1" applyFont="1" applyFill="1" applyBorder="1" applyAlignment="1" applyProtection="1">
      <alignment horizontal="left" vertical="center" wrapText="1"/>
    </xf>
    <xf numFmtId="0" fontId="41" fillId="19" borderId="49" xfId="0" applyFont="1" applyFill="1" applyBorder="1" applyAlignment="1" applyProtection="1">
      <alignment horizontal="left" wrapText="1"/>
    </xf>
    <xf numFmtId="0" fontId="41" fillId="19" borderId="50" xfId="0" applyFont="1" applyFill="1" applyBorder="1" applyAlignment="1" applyProtection="1">
      <alignment horizontal="left" wrapText="1"/>
    </xf>
    <xf numFmtId="0" fontId="41" fillId="6" borderId="52" xfId="0" applyFont="1" applyFill="1" applyBorder="1" applyAlignment="1" applyProtection="1">
      <alignment horizontal="left" wrapText="1"/>
    </xf>
    <xf numFmtId="0" fontId="41" fillId="6" borderId="53" xfId="0" applyFont="1" applyFill="1" applyBorder="1" applyAlignment="1" applyProtection="1">
      <alignment horizontal="left" wrapText="1"/>
    </xf>
    <xf numFmtId="0" fontId="41" fillId="21" borderId="43" xfId="0" applyFont="1" applyFill="1" applyBorder="1" applyAlignment="1" applyProtection="1">
      <alignment horizontal="left" wrapText="1"/>
    </xf>
    <xf numFmtId="0" fontId="41" fillId="21" borderId="51" xfId="0" applyFont="1" applyFill="1" applyBorder="1" applyAlignment="1" applyProtection="1">
      <alignment horizontal="left" wrapText="1"/>
    </xf>
    <xf numFmtId="44" fontId="41" fillId="11" borderId="48" xfId="12" applyFont="1" applyFill="1" applyBorder="1" applyAlignment="1" applyProtection="1">
      <alignment horizontal="right"/>
    </xf>
    <xf numFmtId="44" fontId="41" fillId="11" borderId="47" xfId="12" applyFont="1" applyFill="1" applyBorder="1" applyAlignment="1" applyProtection="1">
      <alignment horizontal="right"/>
    </xf>
    <xf numFmtId="0" fontId="41" fillId="16" borderId="43" xfId="0" applyFont="1" applyFill="1" applyBorder="1" applyAlignment="1" applyProtection="1">
      <alignment horizontal="left" wrapText="1"/>
    </xf>
    <xf numFmtId="0" fontId="41" fillId="16" borderId="51" xfId="0" applyFont="1" applyFill="1" applyBorder="1" applyAlignment="1" applyProtection="1">
      <alignment horizontal="left" wrapText="1"/>
    </xf>
    <xf numFmtId="0" fontId="36" fillId="25" borderId="12" xfId="0" applyFont="1" applyFill="1" applyBorder="1" applyAlignment="1" applyProtection="1">
      <alignment horizontal="left" wrapText="1"/>
    </xf>
    <xf numFmtId="0" fontId="36" fillId="25" borderId="28" xfId="0" applyFont="1" applyFill="1" applyBorder="1" applyAlignment="1" applyProtection="1">
      <alignment horizontal="left" wrapText="1"/>
    </xf>
    <xf numFmtId="0" fontId="6" fillId="0" borderId="0" xfId="1" applyFont="1" applyBorder="1" applyAlignment="1" applyProtection="1">
      <alignment horizontal="left"/>
    </xf>
    <xf numFmtId="164" fontId="41" fillId="2" borderId="49" xfId="0" applyNumberFormat="1" applyFont="1" applyFill="1" applyBorder="1" applyAlignment="1" applyProtection="1">
      <alignment horizontal="left" wrapText="1"/>
    </xf>
    <xf numFmtId="164" fontId="41" fillId="2" borderId="50" xfId="0" applyNumberFormat="1" applyFont="1" applyFill="1" applyBorder="1" applyAlignment="1" applyProtection="1">
      <alignment horizontal="left" wrapText="1"/>
    </xf>
    <xf numFmtId="0" fontId="37" fillId="14" borderId="13" xfId="1" applyFont="1" applyFill="1" applyBorder="1" applyAlignment="1" applyProtection="1">
      <alignment horizontal="center" vertical="center" wrapText="1"/>
    </xf>
    <xf numFmtId="0" fontId="37" fillId="14" borderId="14" xfId="1" applyFont="1" applyFill="1" applyBorder="1" applyAlignment="1" applyProtection="1">
      <alignment horizontal="center" vertical="center" wrapText="1"/>
    </xf>
    <xf numFmtId="0" fontId="37" fillId="14" borderId="15" xfId="1" applyFont="1" applyFill="1" applyBorder="1" applyAlignment="1" applyProtection="1">
      <alignment horizontal="center" vertical="center" wrapText="1"/>
    </xf>
    <xf numFmtId="0" fontId="36" fillId="5" borderId="16" xfId="0" applyFont="1" applyFill="1" applyBorder="1" applyAlignment="1" applyProtection="1">
      <alignment horizontal="center" vertical="center"/>
    </xf>
    <xf numFmtId="0" fontId="36" fillId="5" borderId="0" xfId="0" applyFont="1" applyFill="1" applyBorder="1" applyAlignment="1" applyProtection="1">
      <alignment horizontal="center" vertical="center"/>
    </xf>
    <xf numFmtId="0" fontId="36" fillId="5" borderId="17" xfId="0" applyFont="1" applyFill="1" applyBorder="1" applyAlignment="1" applyProtection="1">
      <alignment horizontal="center" vertical="center"/>
    </xf>
    <xf numFmtId="164" fontId="41" fillId="28" borderId="25" xfId="0" applyNumberFormat="1" applyFont="1" applyFill="1" applyBorder="1" applyAlignment="1" applyProtection="1">
      <alignment horizontal="left" vertical="center" wrapText="1"/>
    </xf>
    <xf numFmtId="0" fontId="41" fillId="16" borderId="12" xfId="0" applyFont="1" applyFill="1" applyBorder="1" applyAlignment="1" applyProtection="1">
      <alignment horizontal="left" wrapText="1"/>
    </xf>
    <xf numFmtId="0" fontId="41" fillId="16" borderId="26" xfId="0" applyFont="1" applyFill="1" applyBorder="1" applyAlignment="1" applyProtection="1">
      <alignment horizontal="left" wrapText="1"/>
    </xf>
    <xf numFmtId="0" fontId="41" fillId="16" borderId="18" xfId="0" applyFont="1" applyFill="1" applyBorder="1" applyAlignment="1" applyProtection="1">
      <alignment horizontal="left" wrapText="1"/>
    </xf>
    <xf numFmtId="0" fontId="41" fillId="16" borderId="20" xfId="0" applyFont="1" applyFill="1" applyBorder="1" applyAlignment="1" applyProtection="1">
      <alignment horizontal="left" wrapText="1"/>
    </xf>
    <xf numFmtId="0" fontId="41" fillId="16" borderId="38" xfId="1" applyFont="1" applyFill="1" applyBorder="1" applyAlignment="1" applyProtection="1">
      <alignment horizontal="left" wrapText="1"/>
    </xf>
    <xf numFmtId="0" fontId="41" fillId="16" borderId="40" xfId="1" applyFont="1" applyFill="1" applyBorder="1" applyAlignment="1" applyProtection="1">
      <alignment horizontal="left" wrapText="1"/>
    </xf>
    <xf numFmtId="0" fontId="36" fillId="25" borderId="58" xfId="0" applyFont="1" applyFill="1" applyBorder="1" applyAlignment="1" applyProtection="1">
      <alignment horizontal="left" vertical="center" wrapText="1"/>
    </xf>
    <xf numFmtId="0" fontId="90" fillId="25" borderId="0" xfId="0" applyFont="1" applyFill="1" applyBorder="1" applyAlignment="1" applyProtection="1">
      <alignment horizontal="left" vertical="center" wrapText="1"/>
    </xf>
    <xf numFmtId="0" fontId="28" fillId="0" borderId="34" xfId="0" applyFont="1" applyBorder="1" applyAlignment="1" applyProtection="1">
      <alignment horizontal="center" vertical="center"/>
    </xf>
    <xf numFmtId="0" fontId="28" fillId="0" borderId="35" xfId="0" applyFont="1" applyBorder="1" applyAlignment="1" applyProtection="1">
      <alignment horizontal="center" vertical="center"/>
    </xf>
    <xf numFmtId="0" fontId="36" fillId="25" borderId="0" xfId="0" applyFont="1" applyFill="1" applyAlignment="1" applyProtection="1">
      <alignment horizontal="left" vertical="center" wrapText="1"/>
    </xf>
    <xf numFmtId="0" fontId="14" fillId="10" borderId="11" xfId="0" applyFont="1" applyFill="1" applyBorder="1" applyAlignment="1" applyProtection="1">
      <alignment horizontal="center" vertical="center"/>
    </xf>
    <xf numFmtId="0" fontId="28" fillId="12" borderId="13" xfId="0" applyFont="1" applyFill="1" applyBorder="1" applyAlignment="1" applyProtection="1">
      <alignment horizontal="center" vertical="center" wrapText="1"/>
    </xf>
    <xf numFmtId="0" fontId="28" fillId="12" borderId="15" xfId="0" applyFont="1" applyFill="1" applyBorder="1" applyAlignment="1" applyProtection="1">
      <alignment horizontal="center" vertical="center" wrapText="1"/>
    </xf>
    <xf numFmtId="0" fontId="14" fillId="12" borderId="11" xfId="0" applyFont="1" applyFill="1" applyBorder="1" applyAlignment="1" applyProtection="1">
      <alignment horizontal="center" vertical="center"/>
    </xf>
    <xf numFmtId="0" fontId="14" fillId="27" borderId="23" xfId="0" applyFont="1" applyFill="1" applyBorder="1" applyAlignment="1" applyProtection="1">
      <alignment horizontal="center" vertical="center"/>
    </xf>
    <xf numFmtId="0" fontId="14" fillId="27" borderId="47" xfId="0" applyFont="1" applyFill="1" applyBorder="1" applyAlignment="1" applyProtection="1">
      <alignment horizontal="center" vertical="center"/>
    </xf>
    <xf numFmtId="0" fontId="36" fillId="25" borderId="0" xfId="0" applyFont="1" applyFill="1" applyAlignment="1" applyProtection="1">
      <alignment horizontal="left" wrapText="1"/>
    </xf>
    <xf numFmtId="0" fontId="13" fillId="0" borderId="0" xfId="0" applyFont="1" applyAlignment="1" applyProtection="1">
      <alignment horizontal="left" vertical="center" wrapText="1"/>
    </xf>
    <xf numFmtId="0" fontId="0" fillId="0" borderId="13" xfId="0" applyBorder="1" applyAlignment="1" applyProtection="1">
      <alignment horizontal="center" vertical="center" wrapText="1"/>
    </xf>
    <xf numFmtId="0" fontId="0" fillId="0" borderId="14" xfId="0" applyBorder="1" applyAlignment="1" applyProtection="1">
      <alignment horizontal="center" vertical="center"/>
    </xf>
    <xf numFmtId="0" fontId="0" fillId="0" borderId="15" xfId="0" applyBorder="1" applyAlignment="1" applyProtection="1">
      <alignment horizontal="center" vertical="center"/>
    </xf>
    <xf numFmtId="0" fontId="0" fillId="0" borderId="16" xfId="0" applyBorder="1" applyAlignment="1" applyProtection="1">
      <alignment horizontal="center" vertical="center"/>
    </xf>
    <xf numFmtId="0" fontId="0" fillId="0" borderId="0" xfId="0" applyBorder="1" applyAlignment="1" applyProtection="1">
      <alignment horizontal="center" vertical="center"/>
    </xf>
    <xf numFmtId="0" fontId="0" fillId="0" borderId="17" xfId="0" applyBorder="1" applyAlignment="1" applyProtection="1">
      <alignment horizontal="center" vertical="center"/>
    </xf>
    <xf numFmtId="0" fontId="0" fillId="0" borderId="18" xfId="0" applyBorder="1" applyAlignment="1" applyProtection="1">
      <alignment horizontal="center" vertical="center"/>
    </xf>
    <xf numFmtId="0" fontId="0" fillId="0" borderId="19" xfId="0" applyBorder="1" applyAlignment="1" applyProtection="1">
      <alignment horizontal="center" vertical="center"/>
    </xf>
    <xf numFmtId="0" fontId="0" fillId="0" borderId="20" xfId="0" applyBorder="1" applyAlignment="1" applyProtection="1">
      <alignment horizontal="center" vertical="center"/>
    </xf>
  </cellXfs>
  <cellStyles count="14">
    <cellStyle name="Currency" xfId="12" builtinId="4"/>
    <cellStyle name="Currency 4" xfId="3"/>
    <cellStyle name="Hyperlink" xfId="2" builtinId="8"/>
    <cellStyle name="Normal" xfId="0" builtinId="0"/>
    <cellStyle name="Normal 2" xfId="4"/>
    <cellStyle name="Normal 3" xfId="5"/>
    <cellStyle name="Normal 3 2" xfId="6"/>
    <cellStyle name="Normal 4" xfId="7"/>
    <cellStyle name="Normal 5" xfId="8"/>
    <cellStyle name="Normal 6" xfId="1"/>
    <cellStyle name="Normal 7" xfId="10"/>
    <cellStyle name="Percent" xfId="13" builtinId="5"/>
    <cellStyle name="Percent 2" xfId="11"/>
    <cellStyle name="Style 1" xfId="9"/>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B050"/>
      <color rgb="FFC5FC8E"/>
      <color rgb="FF5F7739"/>
      <color rgb="FFCDFFE4"/>
      <color rgb="FFF2F3DB"/>
      <color rgb="FF99FF99"/>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hyperlink" Target="#'2B- Est. Rev. Proj. Wksheet'!A1"/><Relationship Id="rId4" Type="http://schemas.openxmlformats.org/officeDocument/2006/relationships/hyperlink" Target="#'3- Sample Est. Rev. Proj.'!A1"/><Relationship Id="rId5" Type="http://schemas.openxmlformats.org/officeDocument/2006/relationships/hyperlink" Target="#'4- Cost Estimate Instructions'!A1"/><Relationship Id="rId6" Type="http://schemas.openxmlformats.org/officeDocument/2006/relationships/hyperlink" Target="#'5 - Cost Estimates Worksheet'!A1"/><Relationship Id="rId7" Type="http://schemas.openxmlformats.org/officeDocument/2006/relationships/hyperlink" Target="#'6 - Sample Cost Estimates '!A1"/><Relationship Id="rId8" Type="http://schemas.openxmlformats.org/officeDocument/2006/relationships/hyperlink" Target="#'7 - Printing Instructions'!A1"/><Relationship Id="rId1" Type="http://schemas.openxmlformats.org/officeDocument/2006/relationships/hyperlink" Target="#'1- Instructions for Rev Proj'!A1"/><Relationship Id="rId2" Type="http://schemas.openxmlformats.org/officeDocument/2006/relationships/hyperlink" Target="#'2A- Data Entry Worksheet'!A1"/></Relationships>
</file>

<file path=xl/drawings/_rels/drawing2.xml.rels><?xml version="1.0" encoding="UTF-8" standalone="yes"?>
<Relationships xmlns="http://schemas.openxmlformats.org/package/2006/relationships"><Relationship Id="rId1" Type="http://schemas.openxmlformats.org/officeDocument/2006/relationships/hyperlink" Target="#'1- Instructions for Rev Proj'!A1"/></Relationships>
</file>

<file path=xl/drawings/_rels/drawing3.xml.rels><?xml version="1.0" encoding="UTF-8" standalone="yes"?>
<Relationships xmlns="http://schemas.openxmlformats.org/package/2006/relationships"><Relationship Id="rId1" Type="http://schemas.openxmlformats.org/officeDocument/2006/relationships/hyperlink" Target="#'1- Instructions for Rev Proj'!A1"/></Relationships>
</file>

<file path=xl/drawings/_rels/drawing4.xml.rels><?xml version="1.0" encoding="UTF-8" standalone="yes"?>
<Relationships xmlns="http://schemas.openxmlformats.org/package/2006/relationships"><Relationship Id="rId1" Type="http://schemas.openxmlformats.org/officeDocument/2006/relationships/hyperlink" Target="#'2A- Data Entry Worksheet'!A1"/></Relationships>
</file>

<file path=xl/drawings/_rels/drawing5.xml.rels><?xml version="1.0" encoding="UTF-8" standalone="yes"?>
<Relationships xmlns="http://schemas.openxmlformats.org/package/2006/relationships"><Relationship Id="rId1" Type="http://schemas.openxmlformats.org/officeDocument/2006/relationships/hyperlink" Target="#'4- Cost Estimate Instructions'!A1"/></Relationships>
</file>

<file path=xl/drawings/_rels/drawing6.xml.rels><?xml version="1.0" encoding="UTF-8" standalone="yes"?>
<Relationships xmlns="http://schemas.openxmlformats.org/package/2006/relationships"><Relationship Id="rId1" Type="http://schemas.openxmlformats.org/officeDocument/2006/relationships/hyperlink" Target="#'5 - Cost Estimates Worksheet'!A1"/></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5536412</xdr:colOff>
      <xdr:row>9</xdr:row>
      <xdr:rowOff>47625</xdr:rowOff>
    </xdr:from>
    <xdr:to>
      <xdr:col>1</xdr:col>
      <xdr:colOff>6886581</xdr:colOff>
      <xdr:row>9</xdr:row>
      <xdr:rowOff>333375</xdr:rowOff>
    </xdr:to>
    <xdr:sp macro="" textlink="">
      <xdr:nvSpPr>
        <xdr:cNvPr id="4" name="Pentagon 3">
          <a:hlinkClick xmlns:r="http://schemas.openxmlformats.org/officeDocument/2006/relationships" r:id="rId1"/>
        </xdr:cNvPr>
        <xdr:cNvSpPr/>
      </xdr:nvSpPr>
      <xdr:spPr>
        <a:xfrm>
          <a:off x="5667381" y="4143375"/>
          <a:ext cx="1350169" cy="285750"/>
        </a:xfrm>
        <a:prstGeom prst="homePlate">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Go to TAB 1</a:t>
          </a:r>
        </a:p>
      </xdr:txBody>
    </xdr:sp>
    <xdr:clientData/>
  </xdr:twoCellAnchor>
  <xdr:twoCellAnchor>
    <xdr:from>
      <xdr:col>1</xdr:col>
      <xdr:colOff>5534034</xdr:colOff>
      <xdr:row>11</xdr:row>
      <xdr:rowOff>57135</xdr:rowOff>
    </xdr:from>
    <xdr:to>
      <xdr:col>1</xdr:col>
      <xdr:colOff>6884203</xdr:colOff>
      <xdr:row>11</xdr:row>
      <xdr:rowOff>342885</xdr:rowOff>
    </xdr:to>
    <xdr:sp macro="" textlink="">
      <xdr:nvSpPr>
        <xdr:cNvPr id="9" name="Pentagon 8">
          <a:hlinkClick xmlns:r="http://schemas.openxmlformats.org/officeDocument/2006/relationships" r:id="rId2"/>
        </xdr:cNvPr>
        <xdr:cNvSpPr/>
      </xdr:nvSpPr>
      <xdr:spPr>
        <a:xfrm>
          <a:off x="5665003" y="5010135"/>
          <a:ext cx="1350169" cy="285750"/>
        </a:xfrm>
        <a:prstGeom prst="homePlat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Go to TAB 2A</a:t>
          </a:r>
        </a:p>
      </xdr:txBody>
    </xdr:sp>
    <xdr:clientData/>
  </xdr:twoCellAnchor>
  <xdr:twoCellAnchor>
    <xdr:from>
      <xdr:col>1</xdr:col>
      <xdr:colOff>5536412</xdr:colOff>
      <xdr:row>13</xdr:row>
      <xdr:rowOff>71420</xdr:rowOff>
    </xdr:from>
    <xdr:to>
      <xdr:col>1</xdr:col>
      <xdr:colOff>6886581</xdr:colOff>
      <xdr:row>13</xdr:row>
      <xdr:rowOff>357170</xdr:rowOff>
    </xdr:to>
    <xdr:sp macro="" textlink="">
      <xdr:nvSpPr>
        <xdr:cNvPr id="10" name="Pentagon 9">
          <a:hlinkClick xmlns:r="http://schemas.openxmlformats.org/officeDocument/2006/relationships" r:id="rId3"/>
        </xdr:cNvPr>
        <xdr:cNvSpPr/>
      </xdr:nvSpPr>
      <xdr:spPr>
        <a:xfrm>
          <a:off x="5667381" y="6119795"/>
          <a:ext cx="1350169" cy="285750"/>
        </a:xfrm>
        <a:prstGeom prst="homePlate">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Go to TAB 2B</a:t>
          </a:r>
        </a:p>
      </xdr:txBody>
    </xdr:sp>
    <xdr:clientData/>
  </xdr:twoCellAnchor>
  <xdr:twoCellAnchor>
    <xdr:from>
      <xdr:col>1</xdr:col>
      <xdr:colOff>5534034</xdr:colOff>
      <xdr:row>15</xdr:row>
      <xdr:rowOff>45201</xdr:rowOff>
    </xdr:from>
    <xdr:to>
      <xdr:col>1</xdr:col>
      <xdr:colOff>6884203</xdr:colOff>
      <xdr:row>15</xdr:row>
      <xdr:rowOff>330951</xdr:rowOff>
    </xdr:to>
    <xdr:sp macro="" textlink="">
      <xdr:nvSpPr>
        <xdr:cNvPr id="11" name="Pentagon 10">
          <a:hlinkClick xmlns:r="http://schemas.openxmlformats.org/officeDocument/2006/relationships" r:id="rId4"/>
        </xdr:cNvPr>
        <xdr:cNvSpPr/>
      </xdr:nvSpPr>
      <xdr:spPr>
        <a:xfrm>
          <a:off x="5665003" y="7498514"/>
          <a:ext cx="1350169" cy="285750"/>
        </a:xfrm>
        <a:prstGeom prst="homePlate">
          <a:avLst/>
        </a:prstGeom>
        <a:solidFill>
          <a:schemeClr val="accent6">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Go to TAB 3</a:t>
          </a:r>
        </a:p>
      </xdr:txBody>
    </xdr:sp>
    <xdr:clientData/>
  </xdr:twoCellAnchor>
  <xdr:twoCellAnchor>
    <xdr:from>
      <xdr:col>1</xdr:col>
      <xdr:colOff>5531656</xdr:colOff>
      <xdr:row>17</xdr:row>
      <xdr:rowOff>78523</xdr:rowOff>
    </xdr:from>
    <xdr:to>
      <xdr:col>1</xdr:col>
      <xdr:colOff>6881825</xdr:colOff>
      <xdr:row>17</xdr:row>
      <xdr:rowOff>364273</xdr:rowOff>
    </xdr:to>
    <xdr:sp macro="" textlink="">
      <xdr:nvSpPr>
        <xdr:cNvPr id="12" name="Pentagon 11">
          <a:hlinkClick xmlns:r="http://schemas.openxmlformats.org/officeDocument/2006/relationships" r:id="rId5"/>
        </xdr:cNvPr>
        <xdr:cNvSpPr/>
      </xdr:nvSpPr>
      <xdr:spPr>
        <a:xfrm>
          <a:off x="5662625" y="8353367"/>
          <a:ext cx="1350169" cy="285750"/>
        </a:xfrm>
        <a:prstGeom prst="homePlate">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Go to TAB 4</a:t>
          </a:r>
        </a:p>
      </xdr:txBody>
    </xdr:sp>
    <xdr:clientData/>
  </xdr:twoCellAnchor>
  <xdr:twoCellAnchor>
    <xdr:from>
      <xdr:col>1</xdr:col>
      <xdr:colOff>5541184</xdr:colOff>
      <xdr:row>19</xdr:row>
      <xdr:rowOff>64219</xdr:rowOff>
    </xdr:from>
    <xdr:to>
      <xdr:col>1</xdr:col>
      <xdr:colOff>6881828</xdr:colOff>
      <xdr:row>19</xdr:row>
      <xdr:rowOff>349969</xdr:rowOff>
    </xdr:to>
    <xdr:sp macro="" textlink="">
      <xdr:nvSpPr>
        <xdr:cNvPr id="13" name="Pentagon 12">
          <a:hlinkClick xmlns:r="http://schemas.openxmlformats.org/officeDocument/2006/relationships" r:id="rId6"/>
        </xdr:cNvPr>
        <xdr:cNvSpPr/>
      </xdr:nvSpPr>
      <xdr:spPr>
        <a:xfrm>
          <a:off x="5672153" y="9303469"/>
          <a:ext cx="1340644" cy="285750"/>
        </a:xfrm>
        <a:prstGeom prst="homePlat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Go to TAB 5</a:t>
          </a:r>
        </a:p>
      </xdr:txBody>
    </xdr:sp>
    <xdr:clientData/>
  </xdr:twoCellAnchor>
  <xdr:twoCellAnchor>
    <xdr:from>
      <xdr:col>1</xdr:col>
      <xdr:colOff>5538806</xdr:colOff>
      <xdr:row>21</xdr:row>
      <xdr:rowOff>61827</xdr:rowOff>
    </xdr:from>
    <xdr:to>
      <xdr:col>1</xdr:col>
      <xdr:colOff>6879450</xdr:colOff>
      <xdr:row>21</xdr:row>
      <xdr:rowOff>347577</xdr:rowOff>
    </xdr:to>
    <xdr:sp macro="" textlink="">
      <xdr:nvSpPr>
        <xdr:cNvPr id="14" name="Pentagon 13">
          <a:hlinkClick xmlns:r="http://schemas.openxmlformats.org/officeDocument/2006/relationships" r:id="rId7"/>
        </xdr:cNvPr>
        <xdr:cNvSpPr/>
      </xdr:nvSpPr>
      <xdr:spPr>
        <a:xfrm>
          <a:off x="5669775" y="9991640"/>
          <a:ext cx="1340644" cy="285750"/>
        </a:xfrm>
        <a:prstGeom prst="homePlate">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Go to TAB 6</a:t>
          </a:r>
        </a:p>
      </xdr:txBody>
    </xdr:sp>
    <xdr:clientData/>
  </xdr:twoCellAnchor>
  <xdr:twoCellAnchor>
    <xdr:from>
      <xdr:col>1</xdr:col>
      <xdr:colOff>5524522</xdr:colOff>
      <xdr:row>23</xdr:row>
      <xdr:rowOff>71341</xdr:rowOff>
    </xdr:from>
    <xdr:to>
      <xdr:col>1</xdr:col>
      <xdr:colOff>6884216</xdr:colOff>
      <xdr:row>23</xdr:row>
      <xdr:rowOff>357091</xdr:rowOff>
    </xdr:to>
    <xdr:sp macro="" textlink="">
      <xdr:nvSpPr>
        <xdr:cNvPr id="15" name="Pentagon 14">
          <a:hlinkClick xmlns:r="http://schemas.openxmlformats.org/officeDocument/2006/relationships" r:id="rId8"/>
        </xdr:cNvPr>
        <xdr:cNvSpPr/>
      </xdr:nvSpPr>
      <xdr:spPr>
        <a:xfrm>
          <a:off x="5655491" y="10632185"/>
          <a:ext cx="1359694" cy="285750"/>
        </a:xfrm>
        <a:prstGeom prst="homePlate">
          <a:avLst/>
        </a:prstGeom>
        <a:solidFill>
          <a:srgbClr val="FFFF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Go to TAB 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1047750</xdr:colOff>
      <xdr:row>0</xdr:row>
      <xdr:rowOff>666750</xdr:rowOff>
    </xdr:from>
    <xdr:to>
      <xdr:col>4</xdr:col>
      <xdr:colOff>966108</xdr:colOff>
      <xdr:row>0</xdr:row>
      <xdr:rowOff>925284</xdr:rowOff>
    </xdr:to>
    <xdr:sp macro="" textlink="">
      <xdr:nvSpPr>
        <xdr:cNvPr id="4" name="Pentagon 3">
          <a:hlinkClick xmlns:r="http://schemas.openxmlformats.org/officeDocument/2006/relationships" r:id="rId1"/>
        </xdr:cNvPr>
        <xdr:cNvSpPr/>
      </xdr:nvSpPr>
      <xdr:spPr>
        <a:xfrm>
          <a:off x="6504214" y="666750"/>
          <a:ext cx="2612573" cy="258534"/>
        </a:xfrm>
        <a:prstGeom prst="homePlate">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Click here to go to TAB 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789214</xdr:colOff>
      <xdr:row>0</xdr:row>
      <xdr:rowOff>108857</xdr:rowOff>
    </xdr:from>
    <xdr:to>
      <xdr:col>6</xdr:col>
      <xdr:colOff>966107</xdr:colOff>
      <xdr:row>0</xdr:row>
      <xdr:rowOff>394607</xdr:rowOff>
    </xdr:to>
    <xdr:sp macro="" textlink="">
      <xdr:nvSpPr>
        <xdr:cNvPr id="3" name="Pentagon 2">
          <a:hlinkClick xmlns:r="http://schemas.openxmlformats.org/officeDocument/2006/relationships" r:id="rId1"/>
        </xdr:cNvPr>
        <xdr:cNvSpPr/>
      </xdr:nvSpPr>
      <xdr:spPr>
        <a:xfrm>
          <a:off x="9674678" y="108857"/>
          <a:ext cx="2217965" cy="285750"/>
        </a:xfrm>
        <a:prstGeom prst="homePlate">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Click here</a:t>
          </a:r>
          <a:r>
            <a:rPr lang="en-US" sz="1200" b="1" baseline="0">
              <a:solidFill>
                <a:sysClr val="windowText" lastClr="000000"/>
              </a:solidFill>
              <a:latin typeface="Arial" panose="020B0604020202020204" pitchFamily="34" charset="0"/>
              <a:cs typeface="Arial" panose="020B0604020202020204" pitchFamily="34" charset="0"/>
            </a:rPr>
            <a:t> to go</a:t>
          </a:r>
          <a:r>
            <a:rPr lang="en-US" sz="1200" b="1">
              <a:solidFill>
                <a:sysClr val="windowText" lastClr="000000"/>
              </a:solidFill>
              <a:latin typeface="Arial" panose="020B0604020202020204" pitchFamily="34" charset="0"/>
              <a:cs typeface="Arial" panose="020B0604020202020204" pitchFamily="34" charset="0"/>
            </a:rPr>
            <a:t> to TAB 1</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313149</xdr:colOff>
      <xdr:row>0</xdr:row>
      <xdr:rowOff>169623</xdr:rowOff>
    </xdr:from>
    <xdr:to>
      <xdr:col>8</xdr:col>
      <xdr:colOff>795923</xdr:colOff>
      <xdr:row>0</xdr:row>
      <xdr:rowOff>481469</xdr:rowOff>
    </xdr:to>
    <xdr:sp macro="" textlink="">
      <xdr:nvSpPr>
        <xdr:cNvPr id="2" name="Pentagon 1">
          <a:hlinkClick xmlns:r="http://schemas.openxmlformats.org/officeDocument/2006/relationships" r:id="rId1"/>
        </xdr:cNvPr>
        <xdr:cNvSpPr/>
      </xdr:nvSpPr>
      <xdr:spPr>
        <a:xfrm>
          <a:off x="9994724" y="169623"/>
          <a:ext cx="2661781" cy="311846"/>
        </a:xfrm>
        <a:prstGeom prst="homePlat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latin typeface="Arial" panose="020B0604020202020204" pitchFamily="34" charset="0"/>
              <a:cs typeface="Arial" panose="020B0604020202020204" pitchFamily="34" charset="0"/>
            </a:rPr>
            <a:t>Click</a:t>
          </a:r>
          <a:r>
            <a:rPr lang="en-US" sz="1200" b="1" baseline="0">
              <a:solidFill>
                <a:schemeClr val="bg1"/>
              </a:solidFill>
              <a:latin typeface="Arial" panose="020B0604020202020204" pitchFamily="34" charset="0"/>
              <a:cs typeface="Arial" panose="020B0604020202020204" pitchFamily="34" charset="0"/>
            </a:rPr>
            <a:t> here to g</a:t>
          </a:r>
          <a:r>
            <a:rPr lang="en-US" sz="1200" b="1">
              <a:solidFill>
                <a:schemeClr val="bg1"/>
              </a:solidFill>
              <a:latin typeface="Arial" panose="020B0604020202020204" pitchFamily="34" charset="0"/>
              <a:cs typeface="Arial" panose="020B0604020202020204" pitchFamily="34" charset="0"/>
            </a:rPr>
            <a:t>o to TAB 2A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2393461</xdr:colOff>
      <xdr:row>0</xdr:row>
      <xdr:rowOff>329711</xdr:rowOff>
    </xdr:from>
    <xdr:to>
      <xdr:col>3</xdr:col>
      <xdr:colOff>0</xdr:colOff>
      <xdr:row>0</xdr:row>
      <xdr:rowOff>591038</xdr:rowOff>
    </xdr:to>
    <xdr:sp macro="" textlink="">
      <xdr:nvSpPr>
        <xdr:cNvPr id="2" name="Pentagon 1">
          <a:hlinkClick xmlns:r="http://schemas.openxmlformats.org/officeDocument/2006/relationships" r:id="rId1"/>
        </xdr:cNvPr>
        <xdr:cNvSpPr/>
      </xdr:nvSpPr>
      <xdr:spPr>
        <a:xfrm>
          <a:off x="4579326" y="329711"/>
          <a:ext cx="2307981" cy="261327"/>
        </a:xfrm>
        <a:prstGeom prst="homePlate">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Arial" panose="020B0604020202020204" pitchFamily="34" charset="0"/>
              <a:cs typeface="Arial" panose="020B0604020202020204" pitchFamily="34" charset="0"/>
            </a:rPr>
            <a:t>Click</a:t>
          </a:r>
          <a:r>
            <a:rPr lang="en-US" sz="1200" b="1" baseline="0">
              <a:solidFill>
                <a:sysClr val="windowText" lastClr="000000"/>
              </a:solidFill>
              <a:latin typeface="Arial" panose="020B0604020202020204" pitchFamily="34" charset="0"/>
              <a:cs typeface="Arial" panose="020B0604020202020204" pitchFamily="34" charset="0"/>
            </a:rPr>
            <a:t> here to go</a:t>
          </a:r>
          <a:r>
            <a:rPr lang="en-US" sz="1200" b="1">
              <a:solidFill>
                <a:sysClr val="windowText" lastClr="000000"/>
              </a:solidFill>
              <a:latin typeface="Arial" panose="020B0604020202020204" pitchFamily="34" charset="0"/>
              <a:cs typeface="Arial" panose="020B0604020202020204" pitchFamily="34" charset="0"/>
            </a:rPr>
            <a:t> to TAB 4</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750094</xdr:colOff>
      <xdr:row>0</xdr:row>
      <xdr:rowOff>285750</xdr:rowOff>
    </xdr:from>
    <xdr:to>
      <xdr:col>7</xdr:col>
      <xdr:colOff>488156</xdr:colOff>
      <xdr:row>0</xdr:row>
      <xdr:rowOff>571500</xdr:rowOff>
    </xdr:to>
    <xdr:sp macro="" textlink="">
      <xdr:nvSpPr>
        <xdr:cNvPr id="2" name="Pentagon 1">
          <a:hlinkClick xmlns:r="http://schemas.openxmlformats.org/officeDocument/2006/relationships" r:id="rId1"/>
        </xdr:cNvPr>
        <xdr:cNvSpPr/>
      </xdr:nvSpPr>
      <xdr:spPr>
        <a:xfrm>
          <a:off x="8096250" y="285750"/>
          <a:ext cx="2917031" cy="285750"/>
        </a:xfrm>
        <a:prstGeom prst="homePlat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latin typeface="Arial" panose="020B0604020202020204" pitchFamily="34" charset="0"/>
              <a:cs typeface="Arial" panose="020B0604020202020204" pitchFamily="34" charset="0"/>
            </a:rPr>
            <a:t>Click</a:t>
          </a:r>
          <a:r>
            <a:rPr lang="en-US" sz="1200" b="1" baseline="0">
              <a:solidFill>
                <a:schemeClr val="bg1"/>
              </a:solidFill>
              <a:latin typeface="Arial" panose="020B0604020202020204" pitchFamily="34" charset="0"/>
              <a:cs typeface="Arial" panose="020B0604020202020204" pitchFamily="34" charset="0"/>
            </a:rPr>
            <a:t> here to g</a:t>
          </a:r>
          <a:r>
            <a:rPr lang="en-US" sz="1200" b="1">
              <a:solidFill>
                <a:schemeClr val="bg1"/>
              </a:solidFill>
              <a:latin typeface="Arial" panose="020B0604020202020204" pitchFamily="34" charset="0"/>
              <a:cs typeface="Arial" panose="020B0604020202020204" pitchFamily="34" charset="0"/>
            </a:rPr>
            <a:t>o to TAB 5</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1495425</xdr:colOff>
      <xdr:row>14</xdr:row>
      <xdr:rowOff>742950</xdr:rowOff>
    </xdr:from>
    <xdr:to>
      <xdr:col>8</xdr:col>
      <xdr:colOff>2486025</xdr:colOff>
      <xdr:row>14</xdr:row>
      <xdr:rowOff>1190625</xdr:rowOff>
    </xdr:to>
    <xdr:pic>
      <xdr:nvPicPr>
        <xdr:cNvPr id="2" name="Picture 16" descr="default-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r="54277"/>
        <a:stretch>
          <a:fillRect/>
        </a:stretch>
      </xdr:blipFill>
      <xdr:spPr bwMode="auto">
        <a:xfrm>
          <a:off x="6372225" y="3019425"/>
          <a:ext cx="990600"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249977111117893"/>
    <pageSetUpPr fitToPage="1"/>
  </sheetPr>
  <dimension ref="A1:D50"/>
  <sheetViews>
    <sheetView workbookViewId="0">
      <selection activeCell="G10" sqref="G10"/>
    </sheetView>
  </sheetViews>
  <sheetFormatPr baseColWidth="10" defaultColWidth="8.83203125" defaultRowHeight="12" x14ac:dyDescent="0"/>
  <cols>
    <col min="1" max="1" width="2" style="111" customWidth="1"/>
    <col min="2" max="2" width="105" style="111" customWidth="1"/>
    <col min="3" max="3" width="1.5" style="111" customWidth="1"/>
    <col min="4" max="4" width="18" style="111" customWidth="1"/>
    <col min="5" max="5" width="4.1640625" style="111" customWidth="1"/>
    <col min="6" max="16384" width="8.83203125" style="111"/>
  </cols>
  <sheetData>
    <row r="1" spans="1:4" ht="28.5" customHeight="1" thickBot="1">
      <c r="A1" s="418" t="s">
        <v>174</v>
      </c>
      <c r="B1" s="418"/>
    </row>
    <row r="2" spans="1:4" ht="42.75" customHeight="1" thickBot="1">
      <c r="A2" s="419" t="s">
        <v>175</v>
      </c>
      <c r="B2" s="419"/>
      <c r="D2" s="384" t="s">
        <v>234</v>
      </c>
    </row>
    <row r="3" spans="1:4" ht="86.25" customHeight="1">
      <c r="B3" s="385" t="s">
        <v>266</v>
      </c>
      <c r="D3" s="386" t="s">
        <v>149</v>
      </c>
    </row>
    <row r="4" spans="1:4" ht="65.25" customHeight="1">
      <c r="B4" s="385" t="s">
        <v>176</v>
      </c>
      <c r="D4" s="387" t="s">
        <v>150</v>
      </c>
    </row>
    <row r="5" spans="1:4" ht="37.5" customHeight="1" thickBot="1">
      <c r="A5" s="419" t="s">
        <v>177</v>
      </c>
      <c r="B5" s="419"/>
      <c r="D5" s="388" t="s">
        <v>151</v>
      </c>
    </row>
    <row r="6" spans="1:4" ht="21" customHeight="1">
      <c r="B6" s="385" t="s">
        <v>190</v>
      </c>
    </row>
    <row r="7" spans="1:4" ht="26.25" customHeight="1">
      <c r="B7" s="385" t="s">
        <v>191</v>
      </c>
      <c r="D7" s="389"/>
    </row>
    <row r="8" spans="1:4" ht="9" customHeight="1">
      <c r="B8" s="390"/>
      <c r="D8" s="389"/>
    </row>
    <row r="9" spans="1:4" ht="34.5" customHeight="1">
      <c r="A9" s="417" t="s">
        <v>283</v>
      </c>
      <c r="B9" s="417"/>
      <c r="C9" s="391"/>
      <c r="D9" s="391"/>
    </row>
    <row r="10" spans="1:4" s="394" customFormat="1" ht="30" customHeight="1">
      <c r="A10" s="416" t="s">
        <v>213</v>
      </c>
      <c r="B10" s="416"/>
      <c r="C10" s="392"/>
      <c r="D10" s="393"/>
    </row>
    <row r="11" spans="1:4" s="395" customFormat="1" ht="37.5" customHeight="1">
      <c r="B11" s="385" t="s">
        <v>188</v>
      </c>
      <c r="D11" s="396"/>
    </row>
    <row r="12" spans="1:4" s="394" customFormat="1" ht="31.5" customHeight="1">
      <c r="A12" s="416" t="s">
        <v>180</v>
      </c>
      <c r="B12" s="416"/>
      <c r="D12" s="393"/>
    </row>
    <row r="13" spans="1:4" s="395" customFormat="1" ht="54" customHeight="1">
      <c r="B13" s="385" t="s">
        <v>187</v>
      </c>
      <c r="D13" s="396"/>
    </row>
    <row r="14" spans="1:4" s="394" customFormat="1" ht="32.25" customHeight="1">
      <c r="A14" s="416" t="s">
        <v>181</v>
      </c>
      <c r="B14" s="416"/>
      <c r="D14" s="393"/>
    </row>
    <row r="15" spans="1:4" s="395" customFormat="1" ht="78.75" customHeight="1">
      <c r="B15" s="385" t="s">
        <v>286</v>
      </c>
      <c r="D15" s="396"/>
    </row>
    <row r="16" spans="1:4" s="394" customFormat="1" ht="28.5" customHeight="1">
      <c r="A16" s="416" t="s">
        <v>185</v>
      </c>
      <c r="B16" s="416"/>
      <c r="D16" s="393"/>
    </row>
    <row r="17" spans="1:4" s="395" customFormat="1" ht="36.75" customHeight="1">
      <c r="B17" s="385" t="s">
        <v>212</v>
      </c>
      <c r="D17" s="396"/>
    </row>
    <row r="18" spans="1:4" s="394" customFormat="1" ht="33.75" customHeight="1">
      <c r="A18" s="416" t="s">
        <v>182</v>
      </c>
      <c r="B18" s="416"/>
      <c r="D18" s="392"/>
    </row>
    <row r="19" spans="1:4" s="395" customFormat="1" ht="42" customHeight="1">
      <c r="B19" s="385" t="s">
        <v>183</v>
      </c>
      <c r="D19" s="397"/>
    </row>
    <row r="20" spans="1:4" s="394" customFormat="1" ht="31.5" customHeight="1">
      <c r="A20" s="416" t="s">
        <v>184</v>
      </c>
      <c r="B20" s="416"/>
    </row>
    <row r="21" spans="1:4" s="395" customFormat="1" ht="22.5" customHeight="1">
      <c r="B21" s="385" t="s">
        <v>178</v>
      </c>
    </row>
    <row r="22" spans="1:4" s="394" customFormat="1" ht="30" customHeight="1">
      <c r="A22" s="416" t="s">
        <v>189</v>
      </c>
      <c r="B22" s="416"/>
    </row>
    <row r="23" spans="1:4" s="395" customFormat="1" ht="19.5" customHeight="1">
      <c r="B23" s="385" t="s">
        <v>214</v>
      </c>
    </row>
    <row r="24" spans="1:4" s="394" customFormat="1" ht="31.5" customHeight="1">
      <c r="A24" s="416" t="s">
        <v>186</v>
      </c>
      <c r="B24" s="416"/>
    </row>
    <row r="25" spans="1:4" s="395" customFormat="1" ht="24.75" customHeight="1">
      <c r="B25" s="385" t="s">
        <v>179</v>
      </c>
    </row>
    <row r="27" spans="1:4" s="395" customFormat="1" ht="25.5" customHeight="1">
      <c r="B27" s="398" t="s">
        <v>278</v>
      </c>
    </row>
    <row r="47" spans="2:2" ht="14">
      <c r="B47" s="122"/>
    </row>
    <row r="48" spans="2:2" ht="14">
      <c r="B48" s="122"/>
    </row>
    <row r="49" spans="2:2" ht="14">
      <c r="B49" s="122"/>
    </row>
    <row r="50" spans="2:2" ht="14">
      <c r="B50" s="122"/>
    </row>
  </sheetData>
  <sheetProtection password="CC18" sheet="1" objects="1" scenarios="1" selectLockedCells="1"/>
  <mergeCells count="12">
    <mergeCell ref="A24:B24"/>
    <mergeCell ref="A22:B22"/>
    <mergeCell ref="A20:B20"/>
    <mergeCell ref="A18:B18"/>
    <mergeCell ref="A16:B16"/>
    <mergeCell ref="A14:B14"/>
    <mergeCell ref="A9:B9"/>
    <mergeCell ref="A1:B1"/>
    <mergeCell ref="A2:B2"/>
    <mergeCell ref="A5:B5"/>
    <mergeCell ref="A12:B12"/>
    <mergeCell ref="A10:B10"/>
  </mergeCells>
  <pageMargins left="0.7" right="0.7" top="0.5" bottom="0.25" header="0.3" footer="0.2"/>
  <pageSetup scale="76" fitToHeight="0" orientation="portrait"/>
  <headerFooter>
    <oddFooter>Page &amp;P</oddFooter>
  </headerFooter>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2" x14ac:dyDescent="0"/>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F63"/>
  <sheetViews>
    <sheetView showGridLines="0" workbookViewId="0">
      <selection activeCell="D38" sqref="D38"/>
    </sheetView>
  </sheetViews>
  <sheetFormatPr baseColWidth="10" defaultColWidth="8.83203125" defaultRowHeight="12" x14ac:dyDescent="0"/>
  <cols>
    <col min="1" max="1" width="1.83203125" style="90" customWidth="1"/>
    <col min="2" max="2" width="101.33203125" style="90" customWidth="1"/>
    <col min="3" max="3" width="2" style="90" customWidth="1"/>
    <col min="4" max="4" width="17.33203125" style="90" customWidth="1"/>
    <col min="5" max="5" width="2.6640625" style="90" customWidth="1"/>
    <col min="6" max="16384" width="8.83203125" style="90"/>
  </cols>
  <sheetData>
    <row r="1" spans="1:6" s="140" customFormat="1" ht="30.75" customHeight="1" thickBot="1">
      <c r="A1" s="422" t="s">
        <v>164</v>
      </c>
      <c r="B1" s="422"/>
      <c r="C1" s="422"/>
      <c r="D1" s="422"/>
    </row>
    <row r="2" spans="1:6" ht="59.25" customHeight="1" thickBot="1">
      <c r="B2" s="110" t="s">
        <v>290</v>
      </c>
      <c r="C2" s="186"/>
    </row>
    <row r="3" spans="1:6" ht="28.5" customHeight="1" thickBot="1">
      <c r="A3" s="420" t="s">
        <v>281</v>
      </c>
      <c r="B3" s="420"/>
      <c r="C3" s="187"/>
      <c r="D3" s="189" t="s">
        <v>236</v>
      </c>
      <c r="E3" s="111"/>
      <c r="F3" s="111"/>
    </row>
    <row r="4" spans="1:6" ht="30.75" customHeight="1">
      <c r="B4" s="113" t="s">
        <v>206</v>
      </c>
      <c r="C4" s="113"/>
      <c r="D4" s="190" t="s">
        <v>152</v>
      </c>
      <c r="E4" s="111"/>
      <c r="F4" s="111"/>
    </row>
    <row r="5" spans="1:6" ht="35.25" customHeight="1">
      <c r="B5" s="114" t="s">
        <v>205</v>
      </c>
      <c r="D5" s="191" t="s">
        <v>163</v>
      </c>
      <c r="E5" s="111"/>
      <c r="F5" s="111"/>
    </row>
    <row r="6" spans="1:6" ht="82.5" customHeight="1">
      <c r="B6" s="114" t="s">
        <v>269</v>
      </c>
      <c r="C6" s="114"/>
      <c r="D6" s="192" t="s">
        <v>153</v>
      </c>
      <c r="E6" s="111"/>
      <c r="F6" s="111"/>
    </row>
    <row r="7" spans="1:6" ht="24" customHeight="1">
      <c r="B7" s="114" t="s">
        <v>256</v>
      </c>
      <c r="C7" s="114"/>
      <c r="D7" s="193" t="s">
        <v>154</v>
      </c>
      <c r="E7" s="111"/>
      <c r="F7" s="111"/>
    </row>
    <row r="8" spans="1:6" ht="23.25" customHeight="1">
      <c r="B8" s="116" t="s">
        <v>257</v>
      </c>
      <c r="C8" s="115"/>
      <c r="D8" s="194" t="s">
        <v>158</v>
      </c>
      <c r="E8" s="111"/>
      <c r="F8" s="111"/>
    </row>
    <row r="9" spans="1:6" ht="30" customHeight="1">
      <c r="B9" s="114" t="s">
        <v>287</v>
      </c>
      <c r="C9" s="114"/>
      <c r="D9" s="195" t="s">
        <v>159</v>
      </c>
      <c r="E9" s="111"/>
      <c r="F9" s="111"/>
    </row>
    <row r="10" spans="1:6" ht="42.75" customHeight="1">
      <c r="B10" s="114" t="s">
        <v>192</v>
      </c>
      <c r="C10" s="112"/>
      <c r="D10" s="196" t="s">
        <v>288</v>
      </c>
      <c r="E10" s="111"/>
      <c r="F10" s="111"/>
    </row>
    <row r="11" spans="1:6" ht="27.75" customHeight="1" thickBot="1">
      <c r="B11" s="114" t="s">
        <v>258</v>
      </c>
      <c r="C11" s="116"/>
      <c r="D11" s="197" t="s">
        <v>160</v>
      </c>
      <c r="E11" s="111"/>
      <c r="F11" s="111"/>
    </row>
    <row r="12" spans="1:6" ht="49.5" customHeight="1">
      <c r="B12" s="114" t="s">
        <v>271</v>
      </c>
      <c r="C12" s="117"/>
      <c r="D12" s="111"/>
      <c r="E12" s="111"/>
      <c r="F12" s="111"/>
    </row>
    <row r="13" spans="1:6" ht="37.5" customHeight="1">
      <c r="B13" s="114" t="s">
        <v>270</v>
      </c>
      <c r="C13" s="114"/>
      <c r="D13" s="111"/>
      <c r="E13" s="111"/>
      <c r="F13" s="111"/>
    </row>
    <row r="14" spans="1:6" ht="58.5" customHeight="1">
      <c r="B14" s="114" t="s">
        <v>259</v>
      </c>
      <c r="C14" s="117"/>
      <c r="D14" s="111"/>
      <c r="E14" s="111"/>
      <c r="F14" s="111"/>
    </row>
    <row r="15" spans="1:6" ht="42.75" customHeight="1">
      <c r="B15" s="119" t="s">
        <v>260</v>
      </c>
      <c r="C15" s="114"/>
      <c r="D15" s="111"/>
      <c r="E15" s="111"/>
      <c r="F15" s="111"/>
    </row>
    <row r="16" spans="1:6" ht="24.75" customHeight="1">
      <c r="B16" s="114" t="s">
        <v>293</v>
      </c>
    </row>
    <row r="17" spans="1:6" ht="13">
      <c r="C17" s="114"/>
      <c r="D17" s="111"/>
      <c r="E17" s="111"/>
      <c r="F17" s="111"/>
    </row>
    <row r="18" spans="1:6" ht="38.25" customHeight="1">
      <c r="A18" s="421" t="s">
        <v>282</v>
      </c>
      <c r="B18" s="421"/>
      <c r="C18" s="114"/>
      <c r="D18" s="111"/>
      <c r="E18" s="111"/>
      <c r="F18" s="111"/>
    </row>
    <row r="19" spans="1:6" ht="42.75" customHeight="1">
      <c r="B19" s="113" t="s">
        <v>291</v>
      </c>
      <c r="C19" s="114"/>
      <c r="D19" s="111"/>
      <c r="E19" s="111"/>
      <c r="F19" s="111"/>
    </row>
    <row r="20" spans="1:6" ht="46.5" customHeight="1">
      <c r="B20" s="113" t="s">
        <v>292</v>
      </c>
      <c r="C20" s="114"/>
      <c r="D20" s="111"/>
      <c r="E20" s="111"/>
      <c r="F20" s="111"/>
    </row>
    <row r="21" spans="1:6" ht="28.5" customHeight="1">
      <c r="B21" s="116" t="s">
        <v>262</v>
      </c>
      <c r="C21" s="114"/>
      <c r="D21" s="111"/>
      <c r="E21" s="111"/>
      <c r="F21" s="111"/>
    </row>
    <row r="22" spans="1:6" ht="34.5" customHeight="1">
      <c r="B22" s="114" t="s">
        <v>263</v>
      </c>
      <c r="C22" s="119"/>
      <c r="D22" s="111"/>
      <c r="E22" s="111"/>
      <c r="F22" s="111"/>
    </row>
    <row r="23" spans="1:6" ht="79.5" customHeight="1">
      <c r="B23" s="116" t="s">
        <v>289</v>
      </c>
      <c r="C23" s="117"/>
      <c r="D23" s="111"/>
      <c r="E23" s="111"/>
      <c r="F23" s="111"/>
    </row>
    <row r="24" spans="1:6" ht="60" customHeight="1">
      <c r="B24" s="116" t="s">
        <v>264</v>
      </c>
      <c r="C24" s="114"/>
      <c r="D24" s="111"/>
      <c r="E24" s="111"/>
      <c r="F24" s="111"/>
    </row>
    <row r="25" spans="1:6" ht="110.25" customHeight="1">
      <c r="B25" s="116" t="s">
        <v>267</v>
      </c>
      <c r="D25" s="111"/>
      <c r="E25" s="111"/>
      <c r="F25" s="111"/>
    </row>
    <row r="26" spans="1:6" ht="60.75" customHeight="1">
      <c r="B26" s="113" t="s">
        <v>265</v>
      </c>
      <c r="C26" s="118"/>
      <c r="D26" s="111"/>
      <c r="E26" s="111"/>
      <c r="F26" s="111"/>
    </row>
    <row r="27" spans="1:6" ht="23.25" customHeight="1">
      <c r="B27" s="116" t="s">
        <v>300</v>
      </c>
      <c r="C27" s="188"/>
      <c r="D27" s="111"/>
      <c r="E27" s="111"/>
      <c r="F27" s="111"/>
    </row>
    <row r="28" spans="1:6" ht="28.5" customHeight="1">
      <c r="B28" s="116" t="s">
        <v>301</v>
      </c>
      <c r="C28" s="120"/>
      <c r="D28" s="111"/>
      <c r="E28" s="111"/>
      <c r="F28" s="111"/>
    </row>
    <row r="29" spans="1:6" ht="22.5" customHeight="1">
      <c r="B29" s="116" t="s">
        <v>302</v>
      </c>
      <c r="C29" s="113"/>
      <c r="D29" s="111"/>
      <c r="E29" s="111"/>
      <c r="F29" s="111"/>
    </row>
    <row r="30" spans="1:6" ht="21" customHeight="1">
      <c r="B30" s="116" t="s">
        <v>303</v>
      </c>
      <c r="C30" s="121"/>
      <c r="D30" s="111"/>
      <c r="E30" s="111"/>
      <c r="F30" s="111"/>
    </row>
    <row r="31" spans="1:6" ht="32.25" customHeight="1">
      <c r="B31" s="113" t="s">
        <v>304</v>
      </c>
      <c r="C31" s="113"/>
      <c r="D31" s="111"/>
      <c r="E31" s="111"/>
      <c r="F31" s="111"/>
    </row>
    <row r="32" spans="1:6" ht="51.75" customHeight="1">
      <c r="B32" s="113" t="s">
        <v>305</v>
      </c>
      <c r="C32" s="116"/>
      <c r="D32" s="111"/>
      <c r="E32" s="111"/>
      <c r="F32" s="111"/>
    </row>
    <row r="33" spans="2:6" ht="57.75" customHeight="1">
      <c r="B33" s="114" t="s">
        <v>306</v>
      </c>
      <c r="C33" s="114"/>
      <c r="D33" s="111"/>
      <c r="E33" s="111"/>
      <c r="F33" s="111"/>
    </row>
    <row r="34" spans="2:6" ht="36" customHeight="1">
      <c r="B34" s="125" t="s">
        <v>307</v>
      </c>
      <c r="C34" s="116"/>
      <c r="D34" s="111"/>
      <c r="E34" s="111"/>
      <c r="F34" s="111"/>
    </row>
    <row r="35" spans="2:6" ht="35.25" customHeight="1">
      <c r="B35" s="114" t="s">
        <v>308</v>
      </c>
      <c r="C35" s="116"/>
      <c r="D35" s="111"/>
      <c r="E35" s="111"/>
      <c r="F35" s="111"/>
    </row>
    <row r="36" spans="2:6" ht="44.25" customHeight="1">
      <c r="B36" s="114" t="s">
        <v>309</v>
      </c>
      <c r="C36" s="116"/>
      <c r="D36" s="111"/>
      <c r="E36" s="111"/>
      <c r="F36" s="111"/>
    </row>
    <row r="37" spans="2:6" ht="33" customHeight="1">
      <c r="B37" s="114" t="s">
        <v>310</v>
      </c>
      <c r="C37" s="113"/>
      <c r="D37" s="111"/>
      <c r="E37" s="111"/>
      <c r="F37" s="111"/>
    </row>
    <row r="38" spans="2:6" ht="32.25" customHeight="1">
      <c r="B38" s="116" t="s">
        <v>311</v>
      </c>
      <c r="C38" s="116"/>
      <c r="D38" s="111"/>
      <c r="E38" s="111"/>
      <c r="F38" s="111"/>
    </row>
    <row r="39" spans="2:6" ht="39" customHeight="1">
      <c r="B39" s="116" t="s">
        <v>312</v>
      </c>
      <c r="C39" s="116"/>
      <c r="D39" s="111"/>
      <c r="E39" s="111"/>
      <c r="F39" s="111"/>
    </row>
    <row r="40" spans="2:6" ht="41.25" customHeight="1">
      <c r="B40" s="113" t="s">
        <v>313</v>
      </c>
      <c r="C40" s="116"/>
      <c r="D40" s="111"/>
      <c r="E40" s="111"/>
      <c r="F40" s="111"/>
    </row>
    <row r="41" spans="2:6" ht="14">
      <c r="C41" s="123"/>
      <c r="D41" s="111"/>
      <c r="E41" s="111"/>
      <c r="F41" s="111"/>
    </row>
    <row r="42" spans="2:6" ht="14">
      <c r="C42" s="122"/>
      <c r="D42" s="111"/>
      <c r="E42" s="111"/>
      <c r="F42" s="111"/>
    </row>
    <row r="43" spans="2:6" ht="13">
      <c r="C43" s="113"/>
      <c r="D43" s="111"/>
      <c r="E43" s="111"/>
      <c r="F43" s="111"/>
    </row>
    <row r="44" spans="2:6" ht="14">
      <c r="C44" s="123"/>
      <c r="D44" s="111"/>
      <c r="E44" s="111"/>
      <c r="F44" s="111"/>
    </row>
    <row r="45" spans="2:6" ht="13">
      <c r="C45" s="113"/>
      <c r="D45" s="111"/>
      <c r="E45" s="111"/>
      <c r="F45" s="111"/>
    </row>
    <row r="46" spans="2:6" ht="14">
      <c r="C46" s="122"/>
      <c r="D46" s="111"/>
      <c r="E46" s="111"/>
      <c r="F46" s="111"/>
    </row>
    <row r="47" spans="2:6" ht="14">
      <c r="C47" s="114"/>
      <c r="D47" s="111"/>
      <c r="E47" s="111"/>
      <c r="F47" s="124"/>
    </row>
    <row r="48" spans="2:6" ht="14">
      <c r="C48" s="115"/>
      <c r="D48" s="111"/>
      <c r="E48" s="111"/>
      <c r="F48" s="111"/>
    </row>
    <row r="49" spans="3:6" ht="13">
      <c r="C49" s="125"/>
      <c r="D49" s="111"/>
      <c r="E49" s="111"/>
      <c r="F49" s="111"/>
    </row>
    <row r="50" spans="3:6" ht="14">
      <c r="C50" s="115"/>
      <c r="D50" s="111"/>
      <c r="E50" s="111"/>
      <c r="F50" s="111"/>
    </row>
    <row r="51" spans="3:6" ht="13">
      <c r="C51" s="114"/>
      <c r="D51" s="111"/>
      <c r="E51" s="111"/>
      <c r="F51" s="111"/>
    </row>
    <row r="53" spans="3:6" ht="13">
      <c r="C53" s="114"/>
    </row>
    <row r="54" spans="3:6" ht="14">
      <c r="C54" s="118"/>
    </row>
    <row r="55" spans="3:6" ht="13">
      <c r="C55" s="114"/>
    </row>
    <row r="56" spans="3:6" ht="14">
      <c r="C56" s="115"/>
    </row>
    <row r="57" spans="3:6" ht="13">
      <c r="C57" s="116"/>
    </row>
    <row r="58" spans="3:6" ht="14">
      <c r="C58" s="123"/>
    </row>
    <row r="59" spans="3:6" ht="13">
      <c r="C59" s="116"/>
    </row>
    <row r="60" spans="3:6" ht="14">
      <c r="C60" s="123"/>
    </row>
    <row r="61" spans="3:6" ht="13">
      <c r="C61" s="113"/>
    </row>
    <row r="63" spans="3:6">
      <c r="C63" s="126"/>
    </row>
  </sheetData>
  <sheetProtection algorithmName="SHA-512" hashValue="DzCePRw9cBzYzbUO9Xb+YpdIEbhziKNBxi451zFvsFCnx1Lvcq8Db9JBvJYLFv7w28z6DoTJRqCm3dtedxEtKA==" saltValue="s+vx8VCGBKREJY6PK+zzxA==" spinCount="100000" sheet="1" objects="1" scenarios="1" selectLockedCells="1"/>
  <mergeCells count="3">
    <mergeCell ref="A3:B3"/>
    <mergeCell ref="A18:B18"/>
    <mergeCell ref="A1:D1"/>
  </mergeCells>
  <pageMargins left="0.5" right="0.5" top="0.75" bottom="0.75" header="0" footer="0.3"/>
  <pageSetup scale="78" fitToHeight="0" orientation="portrait"/>
  <headerFooter>
    <oddFooter>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fitToPage="1"/>
  </sheetPr>
  <dimension ref="A1:N15"/>
  <sheetViews>
    <sheetView zoomScale="80" zoomScaleNormal="80" zoomScalePageLayoutView="80" workbookViewId="0">
      <selection activeCell="E7" sqref="E7"/>
    </sheetView>
  </sheetViews>
  <sheetFormatPr baseColWidth="10" defaultColWidth="8.83203125" defaultRowHeight="12" x14ac:dyDescent="0"/>
  <cols>
    <col min="1" max="1" width="66.5" style="90" customWidth="1"/>
    <col min="2" max="2" width="10.83203125" style="90" customWidth="1"/>
    <col min="3" max="3" width="4.5" style="90" customWidth="1"/>
    <col min="4" max="4" width="40.5" style="90" customWidth="1"/>
    <col min="5" max="5" width="16" style="90" customWidth="1"/>
    <col min="6" max="6" width="11" style="90" customWidth="1"/>
    <col min="7" max="7" width="20.83203125" style="90" customWidth="1"/>
    <col min="8" max="8" width="18.5" style="90" customWidth="1"/>
    <col min="9" max="9" width="13" style="90" customWidth="1"/>
    <col min="10" max="10" width="16.83203125" style="90" customWidth="1"/>
    <col min="11" max="16384" width="8.83203125" style="90"/>
  </cols>
  <sheetData>
    <row r="1" spans="1:14" ht="78.75" customHeight="1" thickBot="1">
      <c r="A1" s="435" t="s">
        <v>268</v>
      </c>
      <c r="B1" s="436"/>
      <c r="C1" s="436"/>
      <c r="D1" s="436"/>
      <c r="E1" s="89"/>
      <c r="G1" s="430" t="s">
        <v>165</v>
      </c>
      <c r="H1" s="431"/>
      <c r="I1" s="431"/>
      <c r="J1" s="432"/>
    </row>
    <row r="2" spans="1:14" s="140" customFormat="1" ht="47.25" customHeight="1">
      <c r="A2" s="206" t="s">
        <v>111</v>
      </c>
      <c r="B2" s="207"/>
      <c r="C2" s="207"/>
      <c r="D2" s="207"/>
      <c r="E2" s="208"/>
      <c r="G2" s="78" t="s">
        <v>152</v>
      </c>
      <c r="H2" s="79" t="s">
        <v>158</v>
      </c>
      <c r="I2" s="80" t="s">
        <v>153</v>
      </c>
      <c r="J2" s="81" t="s">
        <v>161</v>
      </c>
      <c r="K2" s="209"/>
    </row>
    <row r="3" spans="1:14" s="140" customFormat="1" ht="72.75" customHeight="1" thickBot="1">
      <c r="A3" s="427" t="s">
        <v>207</v>
      </c>
      <c r="B3" s="428"/>
      <c r="C3" s="428"/>
      <c r="D3" s="428"/>
      <c r="E3" s="429"/>
      <c r="G3" s="83" t="s">
        <v>163</v>
      </c>
      <c r="H3" s="92" t="s">
        <v>159</v>
      </c>
      <c r="I3" s="85" t="s">
        <v>154</v>
      </c>
      <c r="J3" s="86" t="s">
        <v>160</v>
      </c>
    </row>
    <row r="4" spans="1:14" ht="34.5" customHeight="1" thickBot="1">
      <c r="D4" s="93"/>
      <c r="E4" s="93"/>
      <c r="F4" s="93"/>
      <c r="K4" s="94"/>
      <c r="L4" s="94"/>
      <c r="M4" s="94"/>
      <c r="N4" s="94"/>
    </row>
    <row r="5" spans="1:14" ht="46.5" customHeight="1" thickBot="1">
      <c r="A5" s="433" t="s">
        <v>211</v>
      </c>
      <c r="B5" s="434"/>
      <c r="C5" s="95"/>
      <c r="F5" s="94"/>
      <c r="G5" s="433" t="s">
        <v>168</v>
      </c>
      <c r="H5" s="437"/>
      <c r="I5" s="437"/>
      <c r="J5" s="434"/>
      <c r="K5" s="96"/>
      <c r="L5" s="94"/>
      <c r="M5" s="94"/>
      <c r="N5" s="94"/>
    </row>
    <row r="6" spans="1:14" ht="71.25" customHeight="1" thickBot="1">
      <c r="A6" s="97" t="s">
        <v>218</v>
      </c>
      <c r="B6" s="2">
        <v>0.1</v>
      </c>
      <c r="C6" s="94"/>
      <c r="D6" s="438" t="s">
        <v>223</v>
      </c>
      <c r="E6" s="438"/>
      <c r="F6" s="94"/>
      <c r="G6" s="439" t="s">
        <v>209</v>
      </c>
      <c r="H6" s="442" t="s">
        <v>106</v>
      </c>
      <c r="I6" s="443"/>
      <c r="J6" s="8">
        <v>7.0000000000000007E-2</v>
      </c>
      <c r="K6" s="94"/>
      <c r="L6" s="94"/>
      <c r="M6" s="94"/>
      <c r="N6" s="94"/>
    </row>
    <row r="7" spans="1:14" ht="70.5" customHeight="1" thickBot="1">
      <c r="A7" s="98" t="s">
        <v>219</v>
      </c>
      <c r="B7" s="3">
        <v>0.1</v>
      </c>
      <c r="C7" s="94"/>
      <c r="D7" s="210" t="s">
        <v>141</v>
      </c>
      <c r="E7" s="5">
        <v>100000</v>
      </c>
      <c r="F7" s="99"/>
      <c r="G7" s="440"/>
      <c r="H7" s="444" t="s">
        <v>108</v>
      </c>
      <c r="I7" s="445"/>
      <c r="J7" s="9">
        <v>7.0000000000000007E-2</v>
      </c>
      <c r="K7" s="96"/>
      <c r="L7" s="94"/>
      <c r="M7" s="94"/>
      <c r="N7" s="94"/>
    </row>
    <row r="8" spans="1:14" ht="79.5" customHeight="1" thickBot="1">
      <c r="A8" s="100" t="s">
        <v>220</v>
      </c>
      <c r="B8" s="3">
        <v>0.2</v>
      </c>
      <c r="C8" s="94"/>
      <c r="D8" s="101" t="s">
        <v>294</v>
      </c>
      <c r="E8" s="94"/>
      <c r="F8" s="94"/>
      <c r="G8" s="441"/>
      <c r="H8" s="446" t="s">
        <v>215</v>
      </c>
      <c r="I8" s="447"/>
      <c r="J8" s="10">
        <v>0.1</v>
      </c>
      <c r="K8" s="96"/>
      <c r="L8" s="94"/>
      <c r="M8" s="94"/>
      <c r="N8" s="94"/>
    </row>
    <row r="9" spans="1:14" ht="87" customHeight="1" thickBot="1">
      <c r="A9" s="102" t="s">
        <v>208</v>
      </c>
      <c r="B9" s="4">
        <v>0.6</v>
      </c>
      <c r="C9" s="94"/>
      <c r="D9" s="403" t="s">
        <v>169</v>
      </c>
      <c r="E9" s="6">
        <v>50</v>
      </c>
      <c r="F9" s="94"/>
      <c r="G9" s="103" t="s">
        <v>221</v>
      </c>
      <c r="H9" s="423" t="s">
        <v>216</v>
      </c>
      <c r="I9" s="424"/>
      <c r="J9" s="10">
        <v>0.33</v>
      </c>
      <c r="K9" s="96"/>
      <c r="L9" s="94"/>
      <c r="M9" s="94"/>
      <c r="N9" s="94"/>
    </row>
    <row r="10" spans="1:14" ht="114.75" customHeight="1" thickBot="1">
      <c r="A10" s="211" t="s">
        <v>284</v>
      </c>
      <c r="B10" s="104">
        <f>SUM(B6:B9)</f>
        <v>1</v>
      </c>
      <c r="C10" s="94"/>
      <c r="D10" s="105" t="s">
        <v>170</v>
      </c>
      <c r="E10" s="7">
        <v>1.1000000000000001</v>
      </c>
      <c r="F10" s="94"/>
      <c r="G10" s="106" t="s">
        <v>222</v>
      </c>
      <c r="H10" s="423" t="s">
        <v>217</v>
      </c>
      <c r="I10" s="424"/>
      <c r="J10" s="9">
        <v>0.33</v>
      </c>
      <c r="K10" s="107"/>
      <c r="L10" s="94"/>
      <c r="M10" s="94"/>
      <c r="N10" s="94"/>
    </row>
    <row r="11" spans="1:14" ht="78.75" customHeight="1" thickBot="1">
      <c r="A11" s="404"/>
      <c r="B11" s="405"/>
      <c r="C11" s="93"/>
      <c r="D11" s="93"/>
      <c r="E11" s="93"/>
      <c r="F11" s="93"/>
      <c r="G11" s="108" t="s">
        <v>113</v>
      </c>
      <c r="H11" s="425" t="s">
        <v>112</v>
      </c>
      <c r="I11" s="426"/>
      <c r="J11" s="11">
        <v>0.1</v>
      </c>
      <c r="K11" s="96"/>
      <c r="L11" s="94"/>
      <c r="M11" s="94"/>
      <c r="N11" s="94"/>
    </row>
    <row r="12" spans="1:14" ht="68.25" customHeight="1">
      <c r="G12" s="95"/>
      <c r="J12" s="95"/>
    </row>
    <row r="13" spans="1:14" ht="68.25" customHeight="1">
      <c r="G13" s="109"/>
    </row>
    <row r="14" spans="1:14" ht="47.25" customHeight="1"/>
    <row r="15" spans="1:14" ht="78.75" customHeight="1"/>
  </sheetData>
  <sheetProtection password="CC18" sheet="1" objects="1" scenarios="1" selectLockedCells="1"/>
  <mergeCells count="13">
    <mergeCell ref="H10:I10"/>
    <mergeCell ref="H11:I11"/>
    <mergeCell ref="H9:I9"/>
    <mergeCell ref="A3:E3"/>
    <mergeCell ref="G1:J1"/>
    <mergeCell ref="A5:B5"/>
    <mergeCell ref="A1:D1"/>
    <mergeCell ref="G5:J5"/>
    <mergeCell ref="D6:E6"/>
    <mergeCell ref="G6:G8"/>
    <mergeCell ref="H6:I6"/>
    <mergeCell ref="H7:I7"/>
    <mergeCell ref="H8:I8"/>
  </mergeCells>
  <pageMargins left="0.5" right="0.5" top="0.75" bottom="0.75" header="0" footer="0.3"/>
  <pageSetup scale="56" fitToHeight="0" orientation="landscape" verticalDpi="1200"/>
  <headerFooter>
    <oddFooter>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fitToPage="1"/>
  </sheetPr>
  <dimension ref="A1:BS418"/>
  <sheetViews>
    <sheetView tabSelected="1" workbookViewId="0">
      <pane xSplit="3" ySplit="3" topLeftCell="D73" activePane="bottomRight" state="frozenSplit"/>
      <selection pane="topRight" activeCell="H1" sqref="H1"/>
      <selection pane="bottomLeft" activeCell="A12" sqref="A12"/>
      <selection pane="bottomRight" activeCell="D64" sqref="D64"/>
    </sheetView>
  </sheetViews>
  <sheetFormatPr baseColWidth="10" defaultColWidth="8.83203125" defaultRowHeight="13" x14ac:dyDescent="0"/>
  <cols>
    <col min="1" max="1" width="28.5" style="74" customWidth="1"/>
    <col min="2" max="2" width="33.1640625" style="74" customWidth="1"/>
    <col min="3" max="3" width="16.6640625" style="74" customWidth="1"/>
    <col min="4" max="4" width="24.5" style="74" customWidth="1"/>
    <col min="5" max="6" width="30.5" style="88" customWidth="1"/>
    <col min="7" max="7" width="38.1640625" style="88" customWidth="1"/>
    <col min="8" max="8" width="38.1640625" style="216" customWidth="1"/>
    <col min="9" max="9" width="27.5" style="274" customWidth="1"/>
    <col min="10" max="10" width="34.6640625" style="274" customWidth="1"/>
    <col min="11" max="11" width="25.5" style="274" customWidth="1"/>
    <col min="12" max="12" width="33.33203125" style="281" customWidth="1"/>
    <col min="13" max="67" width="8.83203125" style="99"/>
    <col min="68" max="16384" width="8.83203125" style="90"/>
  </cols>
  <sheetData>
    <row r="1" spans="1:67" ht="47.25" customHeight="1">
      <c r="A1" s="451" t="s">
        <v>261</v>
      </c>
      <c r="B1" s="452"/>
      <c r="C1" s="452"/>
      <c r="D1" s="452"/>
      <c r="E1" s="452"/>
      <c r="F1" s="452"/>
      <c r="G1" s="452"/>
      <c r="H1" s="452"/>
      <c r="I1" s="452"/>
      <c r="J1" s="452"/>
      <c r="K1" s="452"/>
      <c r="L1" s="453"/>
    </row>
    <row r="2" spans="1:67" ht="69" customHeight="1">
      <c r="A2" s="483" t="s">
        <v>285</v>
      </c>
      <c r="B2" s="483"/>
      <c r="C2" s="483"/>
      <c r="D2" s="483"/>
      <c r="E2" s="483"/>
      <c r="F2" s="483"/>
      <c r="G2" s="483"/>
      <c r="H2" s="483"/>
      <c r="I2" s="483"/>
      <c r="J2" s="483"/>
      <c r="K2" s="483"/>
      <c r="L2" s="483"/>
    </row>
    <row r="3" spans="1:67" s="91" customFormat="1" ht="147" customHeight="1">
      <c r="A3" s="539" t="s">
        <v>90</v>
      </c>
      <c r="B3" s="539"/>
      <c r="C3" s="539"/>
      <c r="D3" s="12" t="s">
        <v>89</v>
      </c>
      <c r="E3" s="13" t="s">
        <v>226</v>
      </c>
      <c r="F3" s="14" t="s">
        <v>136</v>
      </c>
      <c r="G3" s="15" t="s">
        <v>227</v>
      </c>
      <c r="H3" s="16" t="s">
        <v>139</v>
      </c>
      <c r="I3" s="17" t="s">
        <v>229</v>
      </c>
      <c r="J3" s="18" t="s">
        <v>230</v>
      </c>
      <c r="K3" s="19" t="s">
        <v>231</v>
      </c>
      <c r="L3" s="20" t="s">
        <v>145</v>
      </c>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row>
    <row r="4" spans="1:67" s="140" customFormat="1" ht="72.75" customHeight="1" thickBot="1">
      <c r="A4" s="21" t="s">
        <v>0</v>
      </c>
      <c r="B4" s="22"/>
      <c r="C4" s="22"/>
      <c r="D4" s="23"/>
      <c r="E4" s="24"/>
      <c r="F4" s="25">
        <f>'2A- Data Entry Worksheet'!E10</f>
        <v>1.1000000000000001</v>
      </c>
      <c r="G4" s="26"/>
      <c r="H4" s="27"/>
      <c r="I4" s="28">
        <f>'2A- Data Entry Worksheet'!B6</f>
        <v>0.1</v>
      </c>
      <c r="J4" s="29">
        <f>'2A- Data Entry Worksheet'!B7</f>
        <v>0.1</v>
      </c>
      <c r="K4" s="30">
        <f>'2A- Data Entry Worksheet'!B8</f>
        <v>0.2</v>
      </c>
      <c r="L4" s="31">
        <f>'2A- Data Entry Worksheet'!B9</f>
        <v>0.6</v>
      </c>
      <c r="M4" s="138"/>
      <c r="N4" s="138"/>
      <c r="O4" s="138"/>
      <c r="P4" s="138"/>
      <c r="Q4" s="138"/>
      <c r="R4" s="138"/>
      <c r="S4" s="138"/>
      <c r="T4" s="138"/>
      <c r="U4" s="138"/>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s="139"/>
      <c r="BL4" s="139"/>
      <c r="BM4" s="139"/>
      <c r="BN4" s="139"/>
      <c r="BO4" s="139"/>
    </row>
    <row r="5" spans="1:67" ht="36.75" customHeight="1">
      <c r="A5" s="557" t="s">
        <v>98</v>
      </c>
      <c r="B5" s="32" t="s">
        <v>1</v>
      </c>
      <c r="C5" s="282" t="s">
        <v>2</v>
      </c>
      <c r="D5" s="290">
        <v>200</v>
      </c>
      <c r="E5" s="198">
        <f t="shared" ref="E5:E14" si="0">G5*0.63</f>
        <v>27.310500000000001</v>
      </c>
      <c r="F5" s="219">
        <f>IF( F4&gt;0,  E5*F4,)</f>
        <v>30.041550000000004</v>
      </c>
      <c r="G5" s="198">
        <v>43.35</v>
      </c>
      <c r="H5" s="219"/>
      <c r="I5" s="220">
        <f>D5*E5*$I$4</f>
        <v>546.21</v>
      </c>
      <c r="J5" s="220">
        <f t="shared" ref="J5:J14" si="1">D5*F5*$J$4</f>
        <v>600.83100000000013</v>
      </c>
      <c r="K5" s="220">
        <f>D5*G5*K4</f>
        <v>1734</v>
      </c>
      <c r="L5" s="220">
        <f>IF(H5&gt;0, D5*H5*$L$4, 0)</f>
        <v>0</v>
      </c>
      <c r="M5" s="141"/>
      <c r="N5" s="141"/>
      <c r="O5" s="141"/>
      <c r="P5" s="141"/>
      <c r="Q5" s="141"/>
      <c r="R5" s="141"/>
      <c r="S5" s="141"/>
      <c r="T5" s="141"/>
      <c r="U5" s="141"/>
    </row>
    <row r="6" spans="1:67" ht="26">
      <c r="A6" s="558"/>
      <c r="B6" s="32" t="s">
        <v>3</v>
      </c>
      <c r="C6" s="282">
        <v>99202</v>
      </c>
      <c r="D6" s="291">
        <v>400</v>
      </c>
      <c r="E6" s="199">
        <f t="shared" si="0"/>
        <v>46.941300000000005</v>
      </c>
      <c r="F6" s="221">
        <f>IF( F4&gt;0,  E6*F4,)</f>
        <v>51.635430000000007</v>
      </c>
      <c r="G6" s="199">
        <v>74.510000000000005</v>
      </c>
      <c r="H6" s="221"/>
      <c r="I6" s="222">
        <f>D6*E6*I4</f>
        <v>1877.652</v>
      </c>
      <c r="J6" s="220">
        <f>D6*F6*$J$4</f>
        <v>2065.4172000000003</v>
      </c>
      <c r="K6" s="222">
        <f>D6*G6*K4</f>
        <v>5960.8000000000011</v>
      </c>
      <c r="L6" s="220">
        <f>IF(H6&gt;0, D6*H6*$L$4, 0)</f>
        <v>0</v>
      </c>
      <c r="M6" s="141"/>
      <c r="N6" s="141"/>
      <c r="O6" s="141"/>
      <c r="P6" s="141"/>
      <c r="Q6" s="141"/>
      <c r="R6" s="141"/>
      <c r="S6" s="141"/>
      <c r="T6" s="141"/>
      <c r="U6" s="141"/>
    </row>
    <row r="7" spans="1:67">
      <c r="A7" s="558"/>
      <c r="B7" s="32" t="s">
        <v>4</v>
      </c>
      <c r="C7" s="282">
        <v>99203</v>
      </c>
      <c r="D7" s="291">
        <v>800</v>
      </c>
      <c r="E7" s="199">
        <f t="shared" si="0"/>
        <v>68.153400000000005</v>
      </c>
      <c r="F7" s="221">
        <f>IF( F4&gt;0,  E7*F4,)</f>
        <v>74.968740000000011</v>
      </c>
      <c r="G7" s="199">
        <v>108.18</v>
      </c>
      <c r="H7" s="221"/>
      <c r="I7" s="222">
        <f>D7*E7*I4</f>
        <v>5452.2720000000008</v>
      </c>
      <c r="J7" s="220">
        <f>D7*F7*$J$4</f>
        <v>5997.4992000000011</v>
      </c>
      <c r="K7" s="222">
        <f>D7*G7*K4</f>
        <v>17308.8</v>
      </c>
      <c r="L7" s="220">
        <f>IF(H7&gt;0, D7*H7*$L$4, 0)</f>
        <v>0</v>
      </c>
      <c r="M7" s="141"/>
      <c r="N7" s="141"/>
      <c r="O7" s="141"/>
      <c r="P7" s="141"/>
      <c r="Q7" s="141"/>
      <c r="R7" s="141"/>
      <c r="S7" s="141"/>
      <c r="T7" s="141"/>
      <c r="U7" s="141"/>
    </row>
    <row r="8" spans="1:67">
      <c r="A8" s="558"/>
      <c r="B8" s="32" t="s">
        <v>5</v>
      </c>
      <c r="C8" s="282">
        <v>99204</v>
      </c>
      <c r="D8" s="291">
        <v>200</v>
      </c>
      <c r="E8" s="199">
        <f t="shared" si="0"/>
        <v>104.7186</v>
      </c>
      <c r="F8" s="221">
        <f>IF( F4&gt;0,  E8*F4,)</f>
        <v>115.19046</v>
      </c>
      <c r="G8" s="199">
        <v>166.22</v>
      </c>
      <c r="H8" s="221"/>
      <c r="I8" s="222">
        <f>D8*E8*I4</f>
        <v>2094.3719999999998</v>
      </c>
      <c r="J8" s="220">
        <f t="shared" si="1"/>
        <v>2303.8092000000001</v>
      </c>
      <c r="K8" s="222">
        <f>D8*G8*K4</f>
        <v>6648.8</v>
      </c>
      <c r="L8" s="220">
        <f t="shared" ref="L8:L14" si="2">IF(H8&gt;0, D8*H8*$L$4, 0)</f>
        <v>0</v>
      </c>
      <c r="M8" s="141"/>
      <c r="N8" s="141"/>
      <c r="O8" s="141"/>
      <c r="P8" s="141"/>
      <c r="Q8" s="141"/>
      <c r="R8" s="141"/>
      <c r="S8" s="141"/>
      <c r="T8" s="141"/>
      <c r="U8" s="141"/>
    </row>
    <row r="9" spans="1:67">
      <c r="A9" s="212"/>
      <c r="B9" s="32" t="s">
        <v>88</v>
      </c>
      <c r="C9" s="282" t="s">
        <v>86</v>
      </c>
      <c r="D9" s="291">
        <v>0</v>
      </c>
      <c r="E9" s="199">
        <f t="shared" si="0"/>
        <v>130.4478</v>
      </c>
      <c r="F9" s="221">
        <f>IF( F4&gt;0,  E9*F4,)</f>
        <v>143.49258</v>
      </c>
      <c r="G9" s="199">
        <v>207.06</v>
      </c>
      <c r="H9" s="221"/>
      <c r="I9" s="222">
        <f>D9*E9*I4</f>
        <v>0</v>
      </c>
      <c r="J9" s="220">
        <f t="shared" si="1"/>
        <v>0</v>
      </c>
      <c r="K9" s="222">
        <f>D9*G9*K4</f>
        <v>0</v>
      </c>
      <c r="L9" s="220">
        <f t="shared" si="2"/>
        <v>0</v>
      </c>
      <c r="M9" s="141"/>
      <c r="N9" s="141"/>
      <c r="O9" s="141"/>
      <c r="P9" s="141"/>
      <c r="Q9" s="141"/>
      <c r="R9" s="141"/>
      <c r="S9" s="141"/>
      <c r="T9" s="141"/>
      <c r="U9" s="141"/>
    </row>
    <row r="10" spans="1:67" ht="26">
      <c r="A10" s="554" t="s">
        <v>99</v>
      </c>
      <c r="B10" s="32" t="s">
        <v>6</v>
      </c>
      <c r="C10" s="282">
        <v>99211</v>
      </c>
      <c r="D10" s="291">
        <v>400</v>
      </c>
      <c r="E10" s="199">
        <f t="shared" si="0"/>
        <v>12.637799999999999</v>
      </c>
      <c r="F10" s="221">
        <f>IF( F4&gt;0,  E10*F4,)</f>
        <v>13.901579999999999</v>
      </c>
      <c r="G10" s="199">
        <v>20.059999999999999</v>
      </c>
      <c r="H10" s="221"/>
      <c r="I10" s="222">
        <f>D10*E10*I4</f>
        <v>505.51199999999994</v>
      </c>
      <c r="J10" s="220">
        <f t="shared" si="1"/>
        <v>556.06319999999994</v>
      </c>
      <c r="K10" s="222">
        <f>D10*G10*K4</f>
        <v>1604.8</v>
      </c>
      <c r="L10" s="220">
        <f t="shared" si="2"/>
        <v>0</v>
      </c>
      <c r="M10" s="141"/>
      <c r="N10" s="141"/>
      <c r="O10" s="141"/>
      <c r="P10" s="141"/>
      <c r="Q10" s="141"/>
      <c r="R10" s="141"/>
      <c r="S10" s="141"/>
      <c r="T10" s="141"/>
      <c r="U10" s="141"/>
    </row>
    <row r="11" spans="1:67">
      <c r="A11" s="555"/>
      <c r="B11" s="32" t="s">
        <v>1</v>
      </c>
      <c r="C11" s="282">
        <v>99212</v>
      </c>
      <c r="D11" s="291">
        <v>600</v>
      </c>
      <c r="E11" s="199">
        <f t="shared" si="0"/>
        <v>27.531000000000002</v>
      </c>
      <c r="F11" s="221">
        <f>IF( F4&gt;0,  E11*F4,)</f>
        <v>30.284100000000006</v>
      </c>
      <c r="G11" s="199">
        <v>43.7</v>
      </c>
      <c r="H11" s="221"/>
      <c r="I11" s="222">
        <f>D11*E11*I4</f>
        <v>1651.8600000000004</v>
      </c>
      <c r="J11" s="220">
        <f t="shared" si="1"/>
        <v>1817.0460000000003</v>
      </c>
      <c r="K11" s="222">
        <f>D11*G11*K4</f>
        <v>5244</v>
      </c>
      <c r="L11" s="220">
        <f t="shared" si="2"/>
        <v>0</v>
      </c>
      <c r="M11" s="141"/>
      <c r="N11" s="141"/>
      <c r="O11" s="141"/>
      <c r="P11" s="141"/>
      <c r="Q11" s="141"/>
      <c r="R11" s="141"/>
      <c r="S11" s="141"/>
      <c r="T11" s="141"/>
      <c r="U11" s="141"/>
    </row>
    <row r="12" spans="1:67" ht="27">
      <c r="A12" s="555"/>
      <c r="B12" s="32" t="s">
        <v>7</v>
      </c>
      <c r="C12" s="282">
        <v>99213</v>
      </c>
      <c r="D12" s="291">
        <v>1000</v>
      </c>
      <c r="E12" s="199">
        <f t="shared" si="0"/>
        <v>46.040399999999998</v>
      </c>
      <c r="F12" s="221">
        <f>IF( F4&gt;0,  E12*F4,)</f>
        <v>50.644440000000003</v>
      </c>
      <c r="G12" s="199">
        <v>73.08</v>
      </c>
      <c r="H12" s="221"/>
      <c r="I12" s="222">
        <f>D12*E12*I4</f>
        <v>4604.04</v>
      </c>
      <c r="J12" s="220">
        <f t="shared" si="1"/>
        <v>5064.4440000000004</v>
      </c>
      <c r="K12" s="222">
        <f>D12*G12*K4</f>
        <v>14616</v>
      </c>
      <c r="L12" s="220">
        <f t="shared" si="2"/>
        <v>0</v>
      </c>
      <c r="M12" s="142"/>
      <c r="N12" s="142"/>
      <c r="O12" s="142"/>
      <c r="P12" s="142"/>
      <c r="Q12" s="142"/>
      <c r="R12" s="142"/>
      <c r="S12" s="142"/>
      <c r="T12" s="142"/>
      <c r="U12" s="142"/>
    </row>
    <row r="13" spans="1:67" ht="14">
      <c r="A13" s="555"/>
      <c r="B13" s="32" t="s">
        <v>8</v>
      </c>
      <c r="C13" s="282">
        <v>99214</v>
      </c>
      <c r="D13" s="291">
        <v>400</v>
      </c>
      <c r="E13" s="199">
        <f t="shared" si="0"/>
        <v>67.932900000000004</v>
      </c>
      <c r="F13" s="221">
        <f>IF( F4&gt;0,  E13*F4,)</f>
        <v>74.726190000000017</v>
      </c>
      <c r="G13" s="199">
        <v>107.83</v>
      </c>
      <c r="H13" s="221"/>
      <c r="I13" s="222">
        <f>D13*E13*I4</f>
        <v>2717.3160000000003</v>
      </c>
      <c r="J13" s="220">
        <f t="shared" si="1"/>
        <v>2989.0476000000008</v>
      </c>
      <c r="K13" s="222">
        <f>D13*G13*K4</f>
        <v>8626.4</v>
      </c>
      <c r="L13" s="220">
        <f t="shared" si="2"/>
        <v>0</v>
      </c>
      <c r="M13" s="142"/>
      <c r="N13" s="142"/>
      <c r="O13" s="142"/>
      <c r="P13" s="142"/>
      <c r="Q13" s="142"/>
      <c r="R13" s="142"/>
      <c r="S13" s="142"/>
      <c r="T13" s="142"/>
      <c r="U13" s="142"/>
    </row>
    <row r="14" spans="1:67" ht="14">
      <c r="A14" s="556"/>
      <c r="B14" s="33" t="s">
        <v>88</v>
      </c>
      <c r="C14" s="283" t="s">
        <v>87</v>
      </c>
      <c r="D14" s="291">
        <v>0</v>
      </c>
      <c r="E14" s="200">
        <f t="shared" si="0"/>
        <v>90.953100000000006</v>
      </c>
      <c r="F14" s="221">
        <f>IF( F4&gt;0,  E14*F4,)</f>
        <v>100.04841000000002</v>
      </c>
      <c r="G14" s="200">
        <v>144.37</v>
      </c>
      <c r="H14" s="223"/>
      <c r="I14" s="224">
        <f>D14*E14*I4</f>
        <v>0</v>
      </c>
      <c r="J14" s="220">
        <f t="shared" si="1"/>
        <v>0</v>
      </c>
      <c r="K14" s="224">
        <f>D14*G14*K4</f>
        <v>0</v>
      </c>
      <c r="L14" s="220">
        <f t="shared" si="2"/>
        <v>0</v>
      </c>
      <c r="M14" s="142"/>
      <c r="N14" s="142"/>
      <c r="O14" s="142"/>
      <c r="P14" s="142"/>
      <c r="Q14" s="142"/>
      <c r="R14" s="142"/>
      <c r="S14" s="142"/>
      <c r="T14" s="142"/>
      <c r="U14" s="142"/>
    </row>
    <row r="15" spans="1:67" ht="14">
      <c r="A15" s="540" t="s">
        <v>97</v>
      </c>
      <c r="B15" s="541"/>
      <c r="C15" s="541"/>
      <c r="D15" s="34">
        <f>SUM(D5:D14)</f>
        <v>4000</v>
      </c>
      <c r="E15" s="448"/>
      <c r="F15" s="449"/>
      <c r="G15" s="449"/>
      <c r="H15" s="450"/>
      <c r="I15" s="225">
        <f>SUM(I5:I14)</f>
        <v>19449.234</v>
      </c>
      <c r="J15" s="226">
        <f>SUM(J5:J14)</f>
        <v>21394.157400000004</v>
      </c>
      <c r="K15" s="226">
        <f>SUM(K5:K14)</f>
        <v>61743.6</v>
      </c>
      <c r="L15" s="227">
        <f>IF(SUM(L5:L14)&gt;0,SUM(L5:L14),(D15*'2A- Data Entry Worksheet'!E9*'2B- Est. Rev. Proj. Wksheet'!L4))</f>
        <v>120000</v>
      </c>
      <c r="M15" s="142"/>
      <c r="N15" s="143"/>
      <c r="O15" s="142"/>
      <c r="P15" s="142"/>
      <c r="Q15" s="142"/>
      <c r="R15" s="142"/>
      <c r="S15" s="142"/>
      <c r="T15" s="142"/>
      <c r="U15" s="142"/>
    </row>
    <row r="16" spans="1:67" ht="14">
      <c r="A16" s="454" t="s">
        <v>9</v>
      </c>
      <c r="B16" s="455"/>
      <c r="C16" s="455"/>
      <c r="D16" s="35"/>
      <c r="E16" s="35"/>
      <c r="F16" s="35"/>
      <c r="G16" s="35"/>
      <c r="H16" s="228"/>
      <c r="I16" s="228"/>
      <c r="J16" s="228"/>
      <c r="K16" s="228"/>
      <c r="L16" s="229"/>
      <c r="M16" s="142"/>
      <c r="N16" s="142"/>
      <c r="O16" s="142"/>
      <c r="P16" s="142"/>
      <c r="Q16" s="142"/>
      <c r="R16" s="142"/>
      <c r="S16" s="142"/>
      <c r="T16" s="142"/>
      <c r="U16" s="142"/>
    </row>
    <row r="17" spans="1:21" ht="26">
      <c r="A17" s="37" t="s">
        <v>100</v>
      </c>
      <c r="B17" s="38" t="s">
        <v>10</v>
      </c>
      <c r="C17" s="284" t="s">
        <v>11</v>
      </c>
      <c r="D17" s="292">
        <v>80</v>
      </c>
      <c r="E17" s="198">
        <f>G17*0.63</f>
        <v>15.8004</v>
      </c>
      <c r="F17" s="221">
        <f>IF( F4&gt;0,  E17*F4,)</f>
        <v>17.38044</v>
      </c>
      <c r="G17" s="202">
        <v>25.08</v>
      </c>
      <c r="H17" s="221"/>
      <c r="I17" s="222">
        <f>D17*E17*I4</f>
        <v>126.4032</v>
      </c>
      <c r="J17" s="222">
        <f>D17*F17*J4</f>
        <v>139.04352</v>
      </c>
      <c r="K17" s="230">
        <f>D17*G17*K4</f>
        <v>401.28</v>
      </c>
      <c r="L17" s="231">
        <f t="shared" ref="L17:L32" si="3">IF(H17&gt;0, D17*H17*$L$4, 0)</f>
        <v>0</v>
      </c>
      <c r="M17" s="142"/>
      <c r="N17" s="142"/>
      <c r="O17" s="142"/>
      <c r="P17" s="142"/>
      <c r="Q17" s="142"/>
      <c r="R17" s="142"/>
      <c r="S17" s="142"/>
      <c r="T17" s="142"/>
      <c r="U17" s="142"/>
    </row>
    <row r="18" spans="1:21" ht="14">
      <c r="A18" s="454" t="s">
        <v>12</v>
      </c>
      <c r="B18" s="455"/>
      <c r="C18" s="455"/>
      <c r="D18" s="455"/>
      <c r="E18" s="455"/>
      <c r="F18" s="455"/>
      <c r="G18" s="455"/>
      <c r="H18" s="455"/>
      <c r="I18" s="455"/>
      <c r="J18" s="455"/>
      <c r="K18" s="455"/>
      <c r="L18" s="456"/>
      <c r="M18" s="142"/>
      <c r="N18" s="142"/>
      <c r="O18" s="142"/>
      <c r="P18" s="142"/>
      <c r="Q18" s="142"/>
      <c r="R18" s="142"/>
      <c r="S18" s="142"/>
      <c r="T18" s="142"/>
      <c r="U18" s="142"/>
    </row>
    <row r="19" spans="1:21">
      <c r="A19" s="559" t="s">
        <v>101</v>
      </c>
      <c r="B19" s="39" t="s">
        <v>13</v>
      </c>
      <c r="C19" s="282" t="s">
        <v>14</v>
      </c>
      <c r="D19" s="293">
        <v>50</v>
      </c>
      <c r="E19" s="199">
        <f t="shared" ref="E19:E26" si="4">G19*0.63</f>
        <v>92.213099999999997</v>
      </c>
      <c r="F19" s="221">
        <f>IF( F4&gt;0,  E19*F4,)</f>
        <v>101.43441</v>
      </c>
      <c r="G19" s="203">
        <v>146.37</v>
      </c>
      <c r="H19" s="221"/>
      <c r="I19" s="222">
        <f>D19*E19*I4</f>
        <v>461.06549999999999</v>
      </c>
      <c r="J19" s="222">
        <f t="shared" ref="J19:J26" si="5">D19*F19*$J$4</f>
        <v>507.17205000000007</v>
      </c>
      <c r="K19" s="232">
        <f>D19*G19*K4</f>
        <v>1463.7</v>
      </c>
      <c r="L19" s="231">
        <f t="shared" si="3"/>
        <v>0</v>
      </c>
      <c r="M19" s="141"/>
      <c r="N19" s="141"/>
      <c r="O19" s="141"/>
      <c r="P19" s="141"/>
      <c r="Q19" s="141"/>
      <c r="R19" s="141"/>
      <c r="S19" s="141"/>
      <c r="T19" s="141"/>
      <c r="U19" s="141"/>
    </row>
    <row r="20" spans="1:21">
      <c r="A20" s="559"/>
      <c r="B20" s="39" t="s">
        <v>15</v>
      </c>
      <c r="C20" s="282" t="s">
        <v>16</v>
      </c>
      <c r="D20" s="293">
        <v>20</v>
      </c>
      <c r="E20" s="199">
        <f t="shared" si="4"/>
        <v>145.34099999999998</v>
      </c>
      <c r="F20" s="221">
        <f>IF( F4&gt;0,  E20*F4,)</f>
        <v>159.8751</v>
      </c>
      <c r="G20" s="203">
        <v>230.7</v>
      </c>
      <c r="H20" s="221"/>
      <c r="I20" s="222">
        <f>D20*E20*I4</f>
        <v>290.68199999999996</v>
      </c>
      <c r="J20" s="222">
        <f t="shared" si="5"/>
        <v>319.75020000000001</v>
      </c>
      <c r="K20" s="232">
        <f>D20*G20*K4</f>
        <v>922.80000000000007</v>
      </c>
      <c r="L20" s="231">
        <f t="shared" si="3"/>
        <v>0</v>
      </c>
      <c r="M20" s="141"/>
      <c r="N20" s="141"/>
      <c r="O20" s="141"/>
      <c r="P20" s="141"/>
      <c r="Q20" s="141"/>
      <c r="R20" s="141"/>
      <c r="S20" s="141"/>
      <c r="T20" s="141"/>
      <c r="U20" s="141"/>
    </row>
    <row r="21" spans="1:21">
      <c r="A21" s="559"/>
      <c r="B21" s="39" t="s">
        <v>17</v>
      </c>
      <c r="C21" s="282" t="s">
        <v>18</v>
      </c>
      <c r="D21" s="293">
        <v>50</v>
      </c>
      <c r="E21" s="199">
        <f t="shared" si="4"/>
        <v>73.124099999999999</v>
      </c>
      <c r="F21" s="221">
        <f>IF( F4&gt;0,  E21*F4,)</f>
        <v>80.436509999999998</v>
      </c>
      <c r="G21" s="203">
        <v>116.07</v>
      </c>
      <c r="H21" s="221"/>
      <c r="I21" s="222">
        <f>D21*E21*I4</f>
        <v>365.62049999999999</v>
      </c>
      <c r="J21" s="222">
        <f t="shared" si="5"/>
        <v>402.18254999999999</v>
      </c>
      <c r="K21" s="232">
        <f>D21*G21*K4</f>
        <v>1160.7</v>
      </c>
      <c r="L21" s="231">
        <f t="shared" si="3"/>
        <v>0</v>
      </c>
      <c r="M21" s="141"/>
      <c r="N21" s="141"/>
      <c r="O21" s="141"/>
      <c r="P21" s="141"/>
      <c r="Q21" s="141"/>
      <c r="R21" s="141"/>
      <c r="S21" s="141"/>
      <c r="T21" s="141"/>
      <c r="U21" s="141"/>
    </row>
    <row r="22" spans="1:21">
      <c r="A22" s="559"/>
      <c r="B22" s="39" t="s">
        <v>19</v>
      </c>
      <c r="C22" s="282" t="s">
        <v>20</v>
      </c>
      <c r="D22" s="293">
        <v>20</v>
      </c>
      <c r="E22" s="199">
        <f t="shared" si="4"/>
        <v>124.803</v>
      </c>
      <c r="F22" s="221">
        <f>IF( F4&gt;0,  E22*F4,)</f>
        <v>137.2833</v>
      </c>
      <c r="G22" s="203">
        <v>198.1</v>
      </c>
      <c r="H22" s="221"/>
      <c r="I22" s="222">
        <f>D22*E22*I4</f>
        <v>249.60599999999999</v>
      </c>
      <c r="J22" s="222">
        <f t="shared" si="5"/>
        <v>274.56660000000005</v>
      </c>
      <c r="K22" s="232">
        <f>D22*G22*K4</f>
        <v>792.40000000000009</v>
      </c>
      <c r="L22" s="231">
        <f t="shared" si="3"/>
        <v>0</v>
      </c>
      <c r="M22" s="141"/>
      <c r="N22" s="141"/>
      <c r="O22" s="141"/>
      <c r="P22" s="141"/>
      <c r="Q22" s="141"/>
      <c r="R22" s="141"/>
      <c r="S22" s="141"/>
      <c r="T22" s="141"/>
      <c r="U22" s="141"/>
    </row>
    <row r="23" spans="1:21">
      <c r="A23" s="559"/>
      <c r="B23" s="39" t="s">
        <v>21</v>
      </c>
      <c r="C23" s="282" t="s">
        <v>22</v>
      </c>
      <c r="D23" s="293">
        <v>10</v>
      </c>
      <c r="E23" s="199">
        <f t="shared" si="4"/>
        <v>154.1421</v>
      </c>
      <c r="F23" s="221">
        <f>IF( F4&gt;0,  E23*F4,)</f>
        <v>169.55631000000002</v>
      </c>
      <c r="G23" s="203">
        <v>244.67</v>
      </c>
      <c r="H23" s="221"/>
      <c r="I23" s="222">
        <f>D23*E23*I4</f>
        <v>154.14210000000003</v>
      </c>
      <c r="J23" s="222">
        <f t="shared" si="5"/>
        <v>169.55631000000005</v>
      </c>
      <c r="K23" s="232">
        <f>D23*G23*K4</f>
        <v>489.34</v>
      </c>
      <c r="L23" s="231">
        <f t="shared" si="3"/>
        <v>0</v>
      </c>
      <c r="M23" s="141"/>
      <c r="N23" s="141"/>
      <c r="O23" s="141"/>
      <c r="P23" s="141"/>
      <c r="Q23" s="141"/>
      <c r="R23" s="141"/>
      <c r="S23" s="141"/>
      <c r="T23" s="141"/>
      <c r="U23" s="141"/>
    </row>
    <row r="24" spans="1:21" ht="14">
      <c r="A24" s="559"/>
      <c r="B24" s="39" t="s">
        <v>23</v>
      </c>
      <c r="C24" s="282" t="s">
        <v>24</v>
      </c>
      <c r="D24" s="293">
        <v>50</v>
      </c>
      <c r="E24" s="199">
        <f t="shared" si="4"/>
        <v>341.68680000000001</v>
      </c>
      <c r="F24" s="221">
        <f>IF( F4&gt;0,  E24*F4,)</f>
        <v>375.85548000000006</v>
      </c>
      <c r="G24" s="203">
        <v>542.36</v>
      </c>
      <c r="H24" s="221"/>
      <c r="I24" s="222">
        <f>D24*E24*I4</f>
        <v>1708.4340000000002</v>
      </c>
      <c r="J24" s="222">
        <f t="shared" si="5"/>
        <v>1879.2774000000002</v>
      </c>
      <c r="K24" s="232">
        <f>D24*G24*K4</f>
        <v>5423.6</v>
      </c>
      <c r="L24" s="231">
        <f t="shared" si="3"/>
        <v>0</v>
      </c>
      <c r="M24" s="142"/>
      <c r="N24" s="142"/>
      <c r="O24" s="142"/>
      <c r="P24" s="142"/>
      <c r="Q24" s="142"/>
      <c r="R24" s="142"/>
      <c r="S24" s="142"/>
      <c r="T24" s="142"/>
      <c r="U24" s="142"/>
    </row>
    <row r="25" spans="1:21" ht="14">
      <c r="A25" s="559"/>
      <c r="B25" s="39" t="s">
        <v>25</v>
      </c>
      <c r="C25" s="282" t="s">
        <v>26</v>
      </c>
      <c r="D25" s="293"/>
      <c r="E25" s="199">
        <f t="shared" si="4"/>
        <v>92.521800000000013</v>
      </c>
      <c r="F25" s="221">
        <f>IF( F4&gt;0,  E25*F4,)</f>
        <v>101.77398000000002</v>
      </c>
      <c r="G25" s="203">
        <v>146.86000000000001</v>
      </c>
      <c r="H25" s="221"/>
      <c r="I25" s="222">
        <f>D25*E25*I4</f>
        <v>0</v>
      </c>
      <c r="J25" s="222">
        <f t="shared" si="5"/>
        <v>0</v>
      </c>
      <c r="K25" s="232">
        <f>D25*G25*K4</f>
        <v>0</v>
      </c>
      <c r="L25" s="231">
        <f t="shared" si="3"/>
        <v>0</v>
      </c>
      <c r="M25" s="142"/>
      <c r="N25" s="142"/>
      <c r="O25" s="142"/>
      <c r="P25" s="142"/>
      <c r="Q25" s="142"/>
      <c r="R25" s="142"/>
      <c r="S25" s="142"/>
      <c r="T25" s="142"/>
      <c r="U25" s="142"/>
    </row>
    <row r="26" spans="1:21" ht="14">
      <c r="A26" s="559"/>
      <c r="B26" s="39" t="s">
        <v>27</v>
      </c>
      <c r="C26" s="282" t="s">
        <v>28</v>
      </c>
      <c r="D26" s="293"/>
      <c r="E26" s="199">
        <f t="shared" si="4"/>
        <v>139.02209999999999</v>
      </c>
      <c r="F26" s="221">
        <f>IF( F4&gt;0,  E26*F4,)</f>
        <v>152.92431000000002</v>
      </c>
      <c r="G26" s="203">
        <v>220.67</v>
      </c>
      <c r="H26" s="221"/>
      <c r="I26" s="222">
        <f>D26*E26*I4</f>
        <v>0</v>
      </c>
      <c r="J26" s="222">
        <f t="shared" si="5"/>
        <v>0</v>
      </c>
      <c r="K26" s="232">
        <f>D26*G26*K4</f>
        <v>0</v>
      </c>
      <c r="L26" s="231">
        <f t="shared" si="3"/>
        <v>0</v>
      </c>
      <c r="M26" s="142"/>
      <c r="N26" s="142"/>
      <c r="O26" s="142"/>
      <c r="P26" s="142"/>
      <c r="Q26" s="142"/>
      <c r="R26" s="142"/>
      <c r="S26" s="142"/>
      <c r="T26" s="142"/>
      <c r="U26" s="142"/>
    </row>
    <row r="27" spans="1:21" ht="28.5" customHeight="1">
      <c r="A27" s="468" t="s">
        <v>29</v>
      </c>
      <c r="B27" s="39" t="s">
        <v>30</v>
      </c>
      <c r="C27" s="282" t="s">
        <v>31</v>
      </c>
      <c r="D27" s="293"/>
      <c r="E27" s="542" t="s">
        <v>96</v>
      </c>
      <c r="F27" s="466" t="s">
        <v>137</v>
      </c>
      <c r="G27" s="545" t="s">
        <v>81</v>
      </c>
      <c r="H27" s="221"/>
      <c r="I27" s="233">
        <f>D27*15.37*I4</f>
        <v>0</v>
      </c>
      <c r="J27" s="222">
        <f>D27*15.37*$J$4</f>
        <v>0</v>
      </c>
      <c r="K27" s="474" t="s">
        <v>81</v>
      </c>
      <c r="L27" s="231">
        <f t="shared" si="3"/>
        <v>0</v>
      </c>
      <c r="M27" s="144"/>
      <c r="N27" s="144"/>
      <c r="O27" s="144"/>
      <c r="P27" s="144"/>
      <c r="Q27" s="144"/>
      <c r="R27" s="144"/>
      <c r="S27" s="144"/>
      <c r="T27" s="144"/>
      <c r="U27" s="144"/>
    </row>
    <row r="28" spans="1:21" ht="15" customHeight="1">
      <c r="A28" s="470"/>
      <c r="B28" s="39" t="s">
        <v>32</v>
      </c>
      <c r="C28" s="282" t="s">
        <v>33</v>
      </c>
      <c r="D28" s="551" t="s">
        <v>81</v>
      </c>
      <c r="E28" s="543"/>
      <c r="F28" s="467"/>
      <c r="G28" s="546"/>
      <c r="H28" s="221"/>
      <c r="I28" s="548" t="s">
        <v>92</v>
      </c>
      <c r="J28" s="548" t="s">
        <v>92</v>
      </c>
      <c r="K28" s="475"/>
      <c r="L28" s="231">
        <f t="shared" si="3"/>
        <v>0</v>
      </c>
      <c r="M28" s="142"/>
      <c r="N28" s="142"/>
      <c r="O28" s="142"/>
      <c r="P28" s="142"/>
      <c r="Q28" s="142"/>
      <c r="R28" s="142"/>
      <c r="S28" s="142"/>
      <c r="T28" s="142"/>
      <c r="U28" s="142"/>
    </row>
    <row r="29" spans="1:21" ht="49.5" customHeight="1">
      <c r="A29" s="470"/>
      <c r="B29" s="39" t="s">
        <v>34</v>
      </c>
      <c r="C29" s="282" t="s">
        <v>35</v>
      </c>
      <c r="D29" s="552"/>
      <c r="E29" s="543"/>
      <c r="F29" s="467"/>
      <c r="G29" s="546"/>
      <c r="H29" s="221"/>
      <c r="I29" s="549"/>
      <c r="J29" s="549"/>
      <c r="K29" s="475"/>
      <c r="L29" s="231">
        <f t="shared" si="3"/>
        <v>0</v>
      </c>
      <c r="M29" s="142"/>
      <c r="N29" s="142"/>
      <c r="O29" s="142"/>
      <c r="P29" s="142"/>
      <c r="Q29" s="142"/>
      <c r="R29" s="142"/>
      <c r="S29" s="142"/>
      <c r="T29" s="142"/>
      <c r="U29" s="142"/>
    </row>
    <row r="30" spans="1:21" ht="14">
      <c r="A30" s="469"/>
      <c r="B30" s="39" t="s">
        <v>36</v>
      </c>
      <c r="C30" s="282" t="s">
        <v>37</v>
      </c>
      <c r="D30" s="552"/>
      <c r="E30" s="543"/>
      <c r="F30" s="467"/>
      <c r="G30" s="546"/>
      <c r="H30" s="221"/>
      <c r="I30" s="549"/>
      <c r="J30" s="549"/>
      <c r="K30" s="475"/>
      <c r="L30" s="231">
        <f t="shared" si="3"/>
        <v>0</v>
      </c>
      <c r="M30" s="142"/>
      <c r="N30" s="142"/>
      <c r="O30" s="142"/>
      <c r="P30" s="142"/>
      <c r="Q30" s="142"/>
      <c r="R30" s="142"/>
      <c r="S30" s="142"/>
      <c r="T30" s="142"/>
      <c r="U30" s="142"/>
    </row>
    <row r="31" spans="1:21" ht="28.5" customHeight="1">
      <c r="A31" s="468" t="s">
        <v>38</v>
      </c>
      <c r="B31" s="39" t="s">
        <v>32</v>
      </c>
      <c r="C31" s="282" t="s">
        <v>39</v>
      </c>
      <c r="D31" s="552"/>
      <c r="E31" s="543"/>
      <c r="F31" s="467"/>
      <c r="G31" s="546"/>
      <c r="H31" s="221"/>
      <c r="I31" s="549"/>
      <c r="J31" s="549"/>
      <c r="K31" s="475"/>
      <c r="L31" s="231">
        <f t="shared" si="3"/>
        <v>0</v>
      </c>
      <c r="M31" s="142"/>
      <c r="N31" s="142"/>
      <c r="O31" s="142"/>
      <c r="P31" s="142"/>
      <c r="Q31" s="142"/>
      <c r="R31" s="142"/>
      <c r="S31" s="142"/>
      <c r="T31" s="142"/>
      <c r="U31" s="142"/>
    </row>
    <row r="32" spans="1:21" ht="51" customHeight="1">
      <c r="A32" s="469"/>
      <c r="B32" s="39" t="s">
        <v>36</v>
      </c>
      <c r="C32" s="282" t="s">
        <v>40</v>
      </c>
      <c r="D32" s="553"/>
      <c r="E32" s="544"/>
      <c r="F32" s="467"/>
      <c r="G32" s="547"/>
      <c r="H32" s="221"/>
      <c r="I32" s="550"/>
      <c r="J32" s="550"/>
      <c r="K32" s="476"/>
      <c r="L32" s="231">
        <f t="shared" si="3"/>
        <v>0</v>
      </c>
      <c r="M32" s="142"/>
      <c r="N32" s="142"/>
      <c r="O32" s="142"/>
      <c r="P32" s="142"/>
      <c r="Q32" s="142"/>
      <c r="R32" s="142"/>
      <c r="S32" s="142"/>
      <c r="T32" s="142"/>
      <c r="U32" s="142"/>
    </row>
    <row r="33" spans="1:22" ht="17.25" customHeight="1">
      <c r="A33" s="471" t="s">
        <v>102</v>
      </c>
      <c r="B33" s="472"/>
      <c r="C33" s="473"/>
      <c r="D33" s="40">
        <f>SUM(D19:D26,D17,D27)</f>
        <v>280</v>
      </c>
      <c r="E33" s="461"/>
      <c r="F33" s="462"/>
      <c r="G33" s="462"/>
      <c r="H33" s="463"/>
      <c r="I33" s="227">
        <f>SUM(I19:I27,I17)</f>
        <v>3355.9533000000006</v>
      </c>
      <c r="J33" s="227">
        <f>SUM(J19:J26,J17)</f>
        <v>3691.5486300000002</v>
      </c>
      <c r="K33" s="227">
        <f>SUM(K19:K26,K17)</f>
        <v>10653.820000000002</v>
      </c>
      <c r="L33" s="227">
        <f>IF(SUM(L17:L32)&gt;0,SUM(L17:L32),(0))</f>
        <v>0</v>
      </c>
      <c r="M33" s="145"/>
      <c r="N33" s="142"/>
      <c r="O33" s="142"/>
      <c r="P33" s="142"/>
      <c r="Q33" s="142"/>
      <c r="R33" s="142"/>
      <c r="S33" s="142"/>
      <c r="T33" s="142"/>
      <c r="U33" s="142"/>
    </row>
    <row r="34" spans="1:22" ht="14">
      <c r="A34" s="41" t="s">
        <v>41</v>
      </c>
      <c r="B34" s="42"/>
      <c r="C34" s="42"/>
      <c r="D34" s="42"/>
      <c r="E34" s="464"/>
      <c r="F34" s="464"/>
      <c r="G34" s="464"/>
      <c r="H34" s="465"/>
      <c r="I34" s="234"/>
      <c r="J34" s="234"/>
      <c r="K34" s="234"/>
      <c r="L34" s="235"/>
      <c r="M34" s="142"/>
      <c r="N34" s="142"/>
      <c r="O34" s="142"/>
      <c r="P34" s="142"/>
      <c r="Q34" s="142"/>
      <c r="R34" s="142"/>
      <c r="S34" s="142"/>
      <c r="T34" s="142"/>
      <c r="U34" s="142"/>
    </row>
    <row r="35" spans="1:22" ht="14">
      <c r="A35" s="477"/>
      <c r="B35" s="44" t="s">
        <v>296</v>
      </c>
      <c r="C35" s="406">
        <v>86592</v>
      </c>
      <c r="D35" s="293">
        <v>300</v>
      </c>
      <c r="E35" s="407">
        <v>4.18</v>
      </c>
      <c r="F35" s="1">
        <f>IF( $F$4&gt;0,  E35*$F$4,)</f>
        <v>4.5979999999999999</v>
      </c>
      <c r="G35" s="407">
        <v>5.81</v>
      </c>
      <c r="H35" s="408"/>
      <c r="I35" s="409">
        <f>D35*E35*$I$4</f>
        <v>125.4</v>
      </c>
      <c r="J35" s="410">
        <f>D35*F35*$J$4</f>
        <v>137.94</v>
      </c>
      <c r="K35" s="409">
        <f>D35*G35*$K$4</f>
        <v>348.59999999999997</v>
      </c>
      <c r="L35" s="411">
        <f>IF(H35&gt;0, D35*H35*$L$4, 0)</f>
        <v>0</v>
      </c>
      <c r="M35" s="142"/>
      <c r="N35" s="142"/>
      <c r="O35" s="142"/>
      <c r="P35" s="142"/>
      <c r="Q35" s="142"/>
      <c r="R35" s="142"/>
      <c r="S35" s="142"/>
      <c r="T35" s="142"/>
      <c r="U35" s="142"/>
    </row>
    <row r="36" spans="1:22" ht="14">
      <c r="A36" s="478"/>
      <c r="B36" s="57" t="s">
        <v>297</v>
      </c>
      <c r="C36" s="406">
        <v>87491</v>
      </c>
      <c r="D36" s="412"/>
      <c r="E36" s="407">
        <v>34.39</v>
      </c>
      <c r="F36" s="1">
        <f t="shared" ref="F36:F38" si="6">IF( $F$4&gt;0,  E36*$F$4,)</f>
        <v>37.829000000000001</v>
      </c>
      <c r="G36" s="407">
        <v>47.76</v>
      </c>
      <c r="H36" s="413"/>
      <c r="I36" s="409">
        <f t="shared" ref="I36:I38" si="7">D36*E36*$I$4</f>
        <v>0</v>
      </c>
      <c r="J36" s="410">
        <f t="shared" ref="J36:J38" si="8">D36*F36*$J$4</f>
        <v>0</v>
      </c>
      <c r="K36" s="409">
        <f t="shared" ref="K36:K38" si="9">D36*G36*$K$4</f>
        <v>0</v>
      </c>
      <c r="L36" s="411">
        <f t="shared" ref="L36:L38" si="10">IF(H36&gt;0, D36*H36*$L$4, 0)</f>
        <v>0</v>
      </c>
      <c r="M36" s="142"/>
      <c r="N36" s="142"/>
      <c r="O36" s="142"/>
      <c r="P36" s="142"/>
      <c r="Q36" s="142"/>
      <c r="R36" s="142"/>
      <c r="S36" s="142"/>
      <c r="T36" s="142"/>
      <c r="U36" s="142"/>
    </row>
    <row r="37" spans="1:22" ht="14">
      <c r="A37" s="478"/>
      <c r="B37" s="414" t="s">
        <v>298</v>
      </c>
      <c r="C37" s="406">
        <v>87591</v>
      </c>
      <c r="D37" s="412"/>
      <c r="E37" s="407">
        <v>34.39</v>
      </c>
      <c r="F37" s="1">
        <f t="shared" si="6"/>
        <v>37.829000000000001</v>
      </c>
      <c r="G37" s="407">
        <v>47.76</v>
      </c>
      <c r="H37" s="413"/>
      <c r="I37" s="409">
        <f t="shared" si="7"/>
        <v>0</v>
      </c>
      <c r="J37" s="410">
        <f t="shared" si="8"/>
        <v>0</v>
      </c>
      <c r="K37" s="409">
        <f t="shared" si="9"/>
        <v>0</v>
      </c>
      <c r="L37" s="411">
        <f t="shared" si="10"/>
        <v>0</v>
      </c>
      <c r="M37" s="142"/>
      <c r="N37" s="142"/>
      <c r="O37" s="142"/>
      <c r="P37" s="142"/>
      <c r="Q37" s="142"/>
      <c r="R37" s="142"/>
      <c r="S37" s="142"/>
      <c r="T37" s="142"/>
      <c r="U37" s="142"/>
    </row>
    <row r="38" spans="1:22" ht="14">
      <c r="A38" s="478"/>
      <c r="B38" s="414" t="s">
        <v>299</v>
      </c>
      <c r="C38" s="406">
        <v>87660</v>
      </c>
      <c r="D38" s="412"/>
      <c r="E38" s="415">
        <v>19.649999999999999</v>
      </c>
      <c r="F38" s="1">
        <f t="shared" si="6"/>
        <v>21.614999999999998</v>
      </c>
      <c r="G38" s="407">
        <v>27.29</v>
      </c>
      <c r="H38" s="413"/>
      <c r="I38" s="409">
        <f t="shared" si="7"/>
        <v>0</v>
      </c>
      <c r="J38" s="410">
        <f t="shared" si="8"/>
        <v>0</v>
      </c>
      <c r="K38" s="409">
        <f t="shared" si="9"/>
        <v>0</v>
      </c>
      <c r="L38" s="411">
        <f t="shared" si="10"/>
        <v>0</v>
      </c>
      <c r="M38" s="142"/>
      <c r="N38" s="142"/>
      <c r="O38" s="142"/>
      <c r="P38" s="142"/>
      <c r="Q38" s="142"/>
      <c r="R38" s="142"/>
      <c r="S38" s="142"/>
      <c r="T38" s="142"/>
      <c r="U38" s="142"/>
    </row>
    <row r="39" spans="1:22" ht="14">
      <c r="A39" s="478"/>
      <c r="B39" s="44" t="s">
        <v>42</v>
      </c>
      <c r="C39" s="282" t="s">
        <v>43</v>
      </c>
      <c r="D39" s="293"/>
      <c r="E39" s="199">
        <f>G39*0.63</f>
        <v>5.4369000000000005</v>
      </c>
      <c r="F39" s="1">
        <f>IF( $F$4&gt;0,  E39*$F$4,)</f>
        <v>5.9805900000000012</v>
      </c>
      <c r="G39" s="199">
        <v>8.6300000000000008</v>
      </c>
      <c r="H39" s="213"/>
      <c r="I39" s="222">
        <f>D39*E39*I4</f>
        <v>0</v>
      </c>
      <c r="J39" s="222">
        <f>D39*F39*$J$4</f>
        <v>0</v>
      </c>
      <c r="K39" s="236">
        <f>D39*G39*K4</f>
        <v>0</v>
      </c>
      <c r="L39" s="231">
        <f>IF(H39&gt;0, D39*H39*$L$4, 0)</f>
        <v>0</v>
      </c>
      <c r="M39" s="142"/>
      <c r="N39" s="142"/>
      <c r="O39" s="142"/>
      <c r="P39" s="142"/>
      <c r="Q39" s="142"/>
      <c r="R39" s="142"/>
      <c r="S39" s="142"/>
      <c r="T39" s="142"/>
      <c r="U39" s="142"/>
    </row>
    <row r="40" spans="1:22" ht="14">
      <c r="A40" s="478"/>
      <c r="B40" s="44" t="s">
        <v>44</v>
      </c>
      <c r="C40" s="282" t="s">
        <v>45</v>
      </c>
      <c r="D40" s="293"/>
      <c r="E40" s="199">
        <f t="shared" ref="E40:E49" si="11">G40*0.63</f>
        <v>3.6666000000000003</v>
      </c>
      <c r="F40" s="1">
        <f t="shared" ref="F40:F49" si="12">IF( $F$4&gt;0,  E40*$F$4,)</f>
        <v>4.0332600000000003</v>
      </c>
      <c r="G40" s="199">
        <v>5.82</v>
      </c>
      <c r="H40" s="213"/>
      <c r="I40" s="222">
        <f>D40*E40*I4</f>
        <v>0</v>
      </c>
      <c r="J40" s="222">
        <f t="shared" ref="J40:J49" si="13">D40*F40*$J$4</f>
        <v>0</v>
      </c>
      <c r="K40" s="236">
        <f>D40*G40*K4</f>
        <v>0</v>
      </c>
      <c r="L40" s="231">
        <f t="shared" ref="L40:L49" si="14">IF(H40&gt;0, D40*H40*$L$4, 0)</f>
        <v>0</v>
      </c>
      <c r="M40" s="142"/>
      <c r="N40" s="142"/>
      <c r="O40" s="142"/>
      <c r="P40" s="142"/>
      <c r="Q40" s="142"/>
      <c r="R40" s="142"/>
      <c r="S40" s="142"/>
      <c r="T40" s="142"/>
      <c r="U40" s="142"/>
    </row>
    <row r="41" spans="1:22" ht="14">
      <c r="A41" s="478"/>
      <c r="B41" s="44" t="s">
        <v>46</v>
      </c>
      <c r="C41" s="282" t="s">
        <v>47</v>
      </c>
      <c r="D41" s="293"/>
      <c r="E41" s="199">
        <f t="shared" si="11"/>
        <v>1.8900000000000001</v>
      </c>
      <c r="F41" s="1">
        <f t="shared" si="12"/>
        <v>2.0790000000000002</v>
      </c>
      <c r="G41" s="199">
        <v>3</v>
      </c>
      <c r="H41" s="213"/>
      <c r="I41" s="222">
        <f>D41*E41*I4</f>
        <v>0</v>
      </c>
      <c r="J41" s="222">
        <f t="shared" si="13"/>
        <v>0</v>
      </c>
      <c r="K41" s="236">
        <f>D41*G41*K4</f>
        <v>0</v>
      </c>
      <c r="L41" s="231">
        <f t="shared" si="14"/>
        <v>0</v>
      </c>
      <c r="M41" s="142"/>
      <c r="N41" s="142"/>
      <c r="O41" s="142"/>
      <c r="P41" s="142"/>
      <c r="Q41" s="142"/>
      <c r="R41" s="142"/>
      <c r="S41" s="142"/>
      <c r="T41" s="142"/>
      <c r="U41" s="142"/>
    </row>
    <row r="42" spans="1:22" ht="14">
      <c r="A42" s="478"/>
      <c r="B42" s="44" t="s">
        <v>48</v>
      </c>
      <c r="C42" s="282" t="s">
        <v>49</v>
      </c>
      <c r="D42" s="293"/>
      <c r="E42" s="199">
        <f t="shared" si="11"/>
        <v>4.9644000000000004</v>
      </c>
      <c r="F42" s="1">
        <f t="shared" si="12"/>
        <v>5.460840000000001</v>
      </c>
      <c r="G42" s="199">
        <v>7.88</v>
      </c>
      <c r="H42" s="213"/>
      <c r="I42" s="222">
        <f>D42*E42*I4</f>
        <v>0</v>
      </c>
      <c r="J42" s="222">
        <f t="shared" si="13"/>
        <v>0</v>
      </c>
      <c r="K42" s="236">
        <f>D42*G42*K4</f>
        <v>0</v>
      </c>
      <c r="L42" s="231">
        <f t="shared" si="14"/>
        <v>0</v>
      </c>
      <c r="M42" s="141"/>
      <c r="N42" s="141"/>
      <c r="O42" s="141"/>
      <c r="P42" s="141"/>
      <c r="Q42" s="141"/>
      <c r="R42" s="144"/>
      <c r="S42" s="144"/>
      <c r="T42" s="144"/>
      <c r="U42" s="144"/>
      <c r="V42" s="144"/>
    </row>
    <row r="43" spans="1:22">
      <c r="A43" s="478"/>
      <c r="B43" s="45" t="s">
        <v>50</v>
      </c>
      <c r="C43" s="285">
        <v>87205</v>
      </c>
      <c r="D43" s="293"/>
      <c r="E43" s="199">
        <f t="shared" si="11"/>
        <v>3.6666000000000003</v>
      </c>
      <c r="F43" s="1">
        <f t="shared" si="12"/>
        <v>4.0332600000000003</v>
      </c>
      <c r="G43" s="199">
        <v>5.82</v>
      </c>
      <c r="H43" s="213"/>
      <c r="I43" s="222">
        <f>D43*E43*I4</f>
        <v>0</v>
      </c>
      <c r="J43" s="222">
        <f t="shared" si="13"/>
        <v>0</v>
      </c>
      <c r="K43" s="236">
        <f>D43*G43*K4</f>
        <v>0</v>
      </c>
      <c r="L43" s="231">
        <f t="shared" si="14"/>
        <v>0</v>
      </c>
      <c r="M43" s="141"/>
      <c r="N43" s="141"/>
      <c r="O43" s="141"/>
      <c r="P43" s="141"/>
      <c r="Q43" s="141"/>
      <c r="R43" s="141"/>
      <c r="S43" s="141"/>
      <c r="T43" s="141"/>
      <c r="U43" s="141"/>
      <c r="V43" s="141"/>
    </row>
    <row r="44" spans="1:22">
      <c r="A44" s="478"/>
      <c r="B44" s="46" t="s">
        <v>51</v>
      </c>
      <c r="C44" s="286">
        <v>81003</v>
      </c>
      <c r="D44" s="293">
        <v>3000</v>
      </c>
      <c r="E44" s="199">
        <f t="shared" si="11"/>
        <v>1.9278</v>
      </c>
      <c r="F44" s="1">
        <f t="shared" si="12"/>
        <v>2.1205799999999999</v>
      </c>
      <c r="G44" s="199">
        <v>3.06</v>
      </c>
      <c r="H44" s="213"/>
      <c r="I44" s="222">
        <f>D44*E44*I4</f>
        <v>578.34</v>
      </c>
      <c r="J44" s="222">
        <f t="shared" si="13"/>
        <v>636.17399999999998</v>
      </c>
      <c r="K44" s="236">
        <f>D44*G44*K4</f>
        <v>1836</v>
      </c>
      <c r="L44" s="231">
        <f t="shared" si="14"/>
        <v>0</v>
      </c>
      <c r="M44" s="141"/>
      <c r="N44" s="141"/>
      <c r="O44" s="141"/>
      <c r="P44" s="141"/>
      <c r="Q44" s="141"/>
      <c r="R44" s="141"/>
      <c r="S44" s="141"/>
      <c r="T44" s="141"/>
      <c r="U44" s="141"/>
      <c r="V44" s="141"/>
    </row>
    <row r="45" spans="1:22">
      <c r="A45" s="478"/>
      <c r="B45" s="47" t="s">
        <v>52</v>
      </c>
      <c r="C45" s="282" t="s">
        <v>53</v>
      </c>
      <c r="D45" s="293"/>
      <c r="E45" s="199">
        <f t="shared" si="11"/>
        <v>2.016</v>
      </c>
      <c r="F45" s="1">
        <f t="shared" si="12"/>
        <v>2.2176</v>
      </c>
      <c r="G45" s="199">
        <v>3.2</v>
      </c>
      <c r="H45" s="213"/>
      <c r="I45" s="222">
        <f>D45*E45*I4</f>
        <v>0</v>
      </c>
      <c r="J45" s="222">
        <f t="shared" si="13"/>
        <v>0</v>
      </c>
      <c r="K45" s="236">
        <f>D45*G45*K4</f>
        <v>0</v>
      </c>
      <c r="L45" s="231">
        <f t="shared" si="14"/>
        <v>0</v>
      </c>
      <c r="M45" s="141"/>
      <c r="N45" s="141"/>
      <c r="O45" s="141"/>
      <c r="P45" s="141"/>
      <c r="Q45" s="141"/>
      <c r="R45" s="141"/>
      <c r="S45" s="141"/>
      <c r="T45" s="141"/>
      <c r="U45" s="141"/>
      <c r="V45" s="141"/>
    </row>
    <row r="46" spans="1:22">
      <c r="A46" s="478"/>
      <c r="B46" s="47" t="s">
        <v>54</v>
      </c>
      <c r="C46" s="282" t="s">
        <v>55</v>
      </c>
      <c r="D46" s="293"/>
      <c r="E46" s="199">
        <f t="shared" si="11"/>
        <v>9.0783000000000005</v>
      </c>
      <c r="F46" s="1">
        <f t="shared" si="12"/>
        <v>9.9861300000000011</v>
      </c>
      <c r="G46" s="199">
        <v>14.41</v>
      </c>
      <c r="H46" s="213"/>
      <c r="I46" s="222">
        <f>D46*E46*I4</f>
        <v>0</v>
      </c>
      <c r="J46" s="222">
        <f t="shared" si="13"/>
        <v>0</v>
      </c>
      <c r="K46" s="236">
        <f>D46*G46*K4</f>
        <v>0</v>
      </c>
      <c r="L46" s="231">
        <f t="shared" si="14"/>
        <v>0</v>
      </c>
      <c r="M46" s="141"/>
      <c r="N46" s="141"/>
      <c r="O46" s="141"/>
      <c r="P46" s="141"/>
      <c r="Q46" s="141"/>
      <c r="R46" s="141"/>
      <c r="S46" s="141"/>
      <c r="T46" s="141"/>
      <c r="U46" s="141"/>
      <c r="V46" s="141"/>
    </row>
    <row r="47" spans="1:22">
      <c r="A47" s="478"/>
      <c r="B47" s="44" t="s">
        <v>56</v>
      </c>
      <c r="C47" s="282" t="s">
        <v>57</v>
      </c>
      <c r="D47" s="293">
        <v>100</v>
      </c>
      <c r="E47" s="199">
        <f t="shared" si="11"/>
        <v>7.6355999999999993</v>
      </c>
      <c r="F47" s="1">
        <f t="shared" si="12"/>
        <v>8.3991600000000002</v>
      </c>
      <c r="G47" s="199">
        <v>12.12</v>
      </c>
      <c r="H47" s="213"/>
      <c r="I47" s="222">
        <f>D47*E47*I4</f>
        <v>76.355999999999995</v>
      </c>
      <c r="J47" s="222">
        <f t="shared" si="13"/>
        <v>83.991600000000005</v>
      </c>
      <c r="K47" s="236">
        <f>D47*G47*K4</f>
        <v>242.4</v>
      </c>
      <c r="L47" s="231">
        <f t="shared" si="14"/>
        <v>0</v>
      </c>
      <c r="M47" s="141"/>
      <c r="N47" s="141"/>
      <c r="O47" s="141"/>
      <c r="P47" s="141"/>
      <c r="Q47" s="141"/>
      <c r="R47" s="141"/>
      <c r="S47" s="141"/>
      <c r="T47" s="141"/>
      <c r="U47" s="141"/>
      <c r="V47" s="141"/>
    </row>
    <row r="48" spans="1:22">
      <c r="A48" s="478"/>
      <c r="B48" s="48" t="s">
        <v>58</v>
      </c>
      <c r="C48" s="287" t="s">
        <v>59</v>
      </c>
      <c r="D48" s="293"/>
      <c r="E48" s="199">
        <f t="shared" si="11"/>
        <v>11.780999999999999</v>
      </c>
      <c r="F48" s="1">
        <f t="shared" si="12"/>
        <v>12.959099999999999</v>
      </c>
      <c r="G48" s="199">
        <v>18.7</v>
      </c>
      <c r="H48" s="213"/>
      <c r="I48" s="222">
        <f>D48*E48*I4</f>
        <v>0</v>
      </c>
      <c r="J48" s="222">
        <f t="shared" si="13"/>
        <v>0</v>
      </c>
      <c r="K48" s="236">
        <f>D48*G48*K4</f>
        <v>0</v>
      </c>
      <c r="L48" s="231">
        <f t="shared" si="14"/>
        <v>0</v>
      </c>
      <c r="M48" s="141"/>
      <c r="N48" s="141"/>
      <c r="O48" s="141"/>
      <c r="P48" s="141"/>
      <c r="Q48" s="141"/>
      <c r="R48" s="141"/>
      <c r="S48" s="141"/>
      <c r="T48" s="141"/>
      <c r="U48" s="141"/>
      <c r="V48" s="141"/>
    </row>
    <row r="49" spans="1:67">
      <c r="A49" s="479"/>
      <c r="B49" s="47" t="s">
        <v>60</v>
      </c>
      <c r="C49" s="282" t="s">
        <v>84</v>
      </c>
      <c r="D49" s="293">
        <v>50</v>
      </c>
      <c r="E49" s="199">
        <f t="shared" si="11"/>
        <v>12.436199999999999</v>
      </c>
      <c r="F49" s="1">
        <f t="shared" si="12"/>
        <v>13.679820000000001</v>
      </c>
      <c r="G49" s="199">
        <v>19.739999999999998</v>
      </c>
      <c r="H49" s="213"/>
      <c r="I49" s="222">
        <f>D49*E49*I4</f>
        <v>62.180999999999997</v>
      </c>
      <c r="J49" s="222">
        <f t="shared" si="13"/>
        <v>68.399100000000018</v>
      </c>
      <c r="K49" s="236">
        <f>D49*G49*K4</f>
        <v>197.39999999999998</v>
      </c>
      <c r="L49" s="231">
        <f t="shared" si="14"/>
        <v>0</v>
      </c>
      <c r="M49" s="141"/>
      <c r="N49" s="141"/>
      <c r="O49" s="141"/>
      <c r="P49" s="141"/>
      <c r="Q49" s="141"/>
      <c r="R49" s="141"/>
      <c r="S49" s="141"/>
      <c r="T49" s="141"/>
      <c r="U49" s="141"/>
      <c r="V49" s="141"/>
    </row>
    <row r="50" spans="1:67" ht="14" thickBot="1">
      <c r="A50" s="524" t="s">
        <v>103</v>
      </c>
      <c r="B50" s="525"/>
      <c r="C50" s="526"/>
      <c r="D50" s="49">
        <f>SUM(D36:D49)</f>
        <v>3150</v>
      </c>
      <c r="E50" s="527"/>
      <c r="F50" s="528"/>
      <c r="G50" s="529"/>
      <c r="H50" s="237"/>
      <c r="I50" s="238">
        <f>SUM(I36:I49)</f>
        <v>716.87700000000007</v>
      </c>
      <c r="J50" s="238">
        <f>SUM(J36:J49)</f>
        <v>788.56470000000002</v>
      </c>
      <c r="K50" s="238">
        <f>SUM(K36:K49)</f>
        <v>2275.8000000000002</v>
      </c>
      <c r="L50" s="238">
        <f>IF(SUM(L36:L49)&gt;0,SUM(L36:L49),(0))</f>
        <v>0</v>
      </c>
      <c r="M50" s="141"/>
      <c r="N50" s="141"/>
      <c r="O50" s="141"/>
      <c r="P50" s="141"/>
      <c r="Q50" s="141"/>
      <c r="R50" s="141"/>
      <c r="S50" s="141"/>
      <c r="T50" s="141"/>
      <c r="U50" s="141"/>
      <c r="V50" s="141"/>
    </row>
    <row r="51" spans="1:67" s="95" customFormat="1" ht="14">
      <c r="A51" s="51" t="s">
        <v>61</v>
      </c>
      <c r="B51" s="52"/>
      <c r="C51" s="53"/>
      <c r="D51" s="53"/>
      <c r="E51" s="460"/>
      <c r="F51" s="460"/>
      <c r="G51" s="460"/>
      <c r="H51" s="460"/>
      <c r="I51" s="239"/>
      <c r="J51" s="239"/>
      <c r="K51" s="239"/>
      <c r="L51" s="240"/>
      <c r="M51" s="142"/>
      <c r="N51" s="142"/>
      <c r="O51" s="142"/>
      <c r="P51" s="142"/>
      <c r="Q51" s="142"/>
      <c r="R51" s="142"/>
      <c r="S51" s="142"/>
      <c r="T51" s="142"/>
      <c r="U51" s="142"/>
      <c r="V51" s="142"/>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row>
    <row r="52" spans="1:67" ht="14">
      <c r="A52" s="480"/>
      <c r="B52" s="39" t="s">
        <v>105</v>
      </c>
      <c r="C52" s="288" t="s">
        <v>62</v>
      </c>
      <c r="D52" s="293"/>
      <c r="E52" s="201">
        <v>32.229999999999997</v>
      </c>
      <c r="F52" s="56"/>
      <c r="G52" s="204">
        <v>32.229999999999997</v>
      </c>
      <c r="H52" s="213"/>
      <c r="I52" s="222">
        <f>D52*E52*I4</f>
        <v>0</v>
      </c>
      <c r="J52" s="222">
        <f>D52*F52*$J$4</f>
        <v>0</v>
      </c>
      <c r="K52" s="241">
        <f>D52*G52*K4</f>
        <v>0</v>
      </c>
      <c r="L52" s="231">
        <f t="shared" ref="L52:L64" si="15">IF(H52&gt;0, D52*H8*$L$4, 0)</f>
        <v>0</v>
      </c>
      <c r="M52" s="142"/>
      <c r="N52" s="142"/>
      <c r="O52" s="142"/>
      <c r="P52" s="142"/>
      <c r="Q52" s="142"/>
      <c r="R52" s="142"/>
      <c r="S52" s="142"/>
      <c r="T52" s="142"/>
      <c r="U52" s="142"/>
      <c r="V52" s="142"/>
    </row>
    <row r="53" spans="1:67" ht="14">
      <c r="A53" s="481"/>
      <c r="B53" s="39" t="s">
        <v>63</v>
      </c>
      <c r="C53" s="288" t="s">
        <v>64</v>
      </c>
      <c r="D53" s="293"/>
      <c r="E53" s="201">
        <v>30.46</v>
      </c>
      <c r="F53" s="56"/>
      <c r="G53" s="204">
        <v>30.46</v>
      </c>
      <c r="H53" s="213"/>
      <c r="I53" s="222">
        <f>D53*E53*I4</f>
        <v>0</v>
      </c>
      <c r="J53" s="222">
        <f t="shared" ref="J53:J64" si="16">D53*F53*$J$4</f>
        <v>0</v>
      </c>
      <c r="K53" s="241">
        <f>D53*G53*K4</f>
        <v>0</v>
      </c>
      <c r="L53" s="231">
        <f t="shared" si="15"/>
        <v>0</v>
      </c>
      <c r="M53" s="142"/>
      <c r="N53" s="142"/>
      <c r="O53" s="142"/>
      <c r="P53" s="142"/>
      <c r="Q53" s="142"/>
      <c r="R53" s="142"/>
      <c r="S53" s="142"/>
      <c r="T53" s="142"/>
      <c r="U53" s="142"/>
      <c r="V53" s="142"/>
    </row>
    <row r="54" spans="1:67" ht="14">
      <c r="A54" s="481"/>
      <c r="B54" s="39" t="s">
        <v>65</v>
      </c>
      <c r="C54" s="288" t="s">
        <v>66</v>
      </c>
      <c r="D54" s="293"/>
      <c r="E54" s="201">
        <v>51.06</v>
      </c>
      <c r="F54" s="56"/>
      <c r="G54" s="199">
        <v>51.06</v>
      </c>
      <c r="H54" s="213"/>
      <c r="I54" s="222">
        <f>D54*E54*I4</f>
        <v>0</v>
      </c>
      <c r="J54" s="222">
        <f t="shared" si="16"/>
        <v>0</v>
      </c>
      <c r="K54" s="242">
        <f>D54*G54*K4</f>
        <v>0</v>
      </c>
      <c r="L54" s="231">
        <f t="shared" si="15"/>
        <v>0</v>
      </c>
      <c r="M54" s="142"/>
      <c r="N54" s="142"/>
      <c r="O54" s="142"/>
      <c r="P54" s="142"/>
      <c r="Q54" s="142"/>
      <c r="R54" s="142"/>
      <c r="S54" s="142"/>
      <c r="T54" s="142"/>
      <c r="U54" s="142"/>
      <c r="V54" s="142"/>
    </row>
    <row r="55" spans="1:67" ht="14">
      <c r="A55" s="481"/>
      <c r="B55" s="57" t="s">
        <v>67</v>
      </c>
      <c r="C55" s="289" t="s">
        <v>68</v>
      </c>
      <c r="D55" s="293">
        <v>100</v>
      </c>
      <c r="E55" s="201">
        <v>24.22</v>
      </c>
      <c r="F55" s="56"/>
      <c r="G55" s="199">
        <v>24.22</v>
      </c>
      <c r="H55" s="213"/>
      <c r="I55" s="222">
        <f>D55*E55*I4</f>
        <v>242.20000000000002</v>
      </c>
      <c r="J55" s="222">
        <f t="shared" si="16"/>
        <v>0</v>
      </c>
      <c r="K55" s="242">
        <f>D55*G55*K4</f>
        <v>484.40000000000003</v>
      </c>
      <c r="L55" s="231">
        <f t="shared" si="15"/>
        <v>0</v>
      </c>
      <c r="M55" s="142"/>
      <c r="N55" s="142"/>
      <c r="O55" s="142"/>
      <c r="P55" s="142"/>
      <c r="Q55" s="142"/>
      <c r="R55" s="142"/>
      <c r="S55" s="142"/>
      <c r="T55" s="142"/>
      <c r="U55" s="142"/>
      <c r="V55" s="142"/>
    </row>
    <row r="56" spans="1:67" ht="14">
      <c r="A56" s="481"/>
      <c r="B56" s="39" t="s">
        <v>85</v>
      </c>
      <c r="C56" s="289" t="s">
        <v>69</v>
      </c>
      <c r="D56" s="293"/>
      <c r="E56" s="201">
        <v>59.71</v>
      </c>
      <c r="F56" s="56"/>
      <c r="G56" s="199">
        <v>59.71</v>
      </c>
      <c r="H56" s="213"/>
      <c r="I56" s="222">
        <f>D56*E56*I4</f>
        <v>0</v>
      </c>
      <c r="J56" s="222">
        <f t="shared" si="16"/>
        <v>0</v>
      </c>
      <c r="K56" s="242">
        <f>D56*G56*K4</f>
        <v>0</v>
      </c>
      <c r="L56" s="231">
        <f t="shared" si="15"/>
        <v>0</v>
      </c>
      <c r="M56" s="142"/>
      <c r="N56" s="142"/>
      <c r="O56" s="142"/>
      <c r="P56" s="142"/>
      <c r="Q56" s="142"/>
      <c r="R56" s="142"/>
      <c r="S56" s="142"/>
      <c r="T56" s="142"/>
      <c r="U56" s="142"/>
      <c r="V56" s="142"/>
    </row>
    <row r="57" spans="1:67" ht="27">
      <c r="A57" s="481"/>
      <c r="B57" s="39" t="s">
        <v>70</v>
      </c>
      <c r="C57" s="289" t="s">
        <v>71</v>
      </c>
      <c r="D57" s="293"/>
      <c r="E57" s="201">
        <v>119.42</v>
      </c>
      <c r="F57" s="56"/>
      <c r="G57" s="199">
        <v>119.42</v>
      </c>
      <c r="H57" s="213"/>
      <c r="I57" s="222">
        <f>D57*E57*I4</f>
        <v>0</v>
      </c>
      <c r="J57" s="222">
        <f t="shared" si="16"/>
        <v>0</v>
      </c>
      <c r="K57" s="242">
        <f>D57*G57*K4</f>
        <v>0</v>
      </c>
      <c r="L57" s="231">
        <f t="shared" si="15"/>
        <v>0</v>
      </c>
      <c r="M57" s="142"/>
      <c r="N57" s="142"/>
      <c r="O57" s="142"/>
      <c r="P57" s="142"/>
      <c r="Q57" s="142"/>
      <c r="R57" s="142"/>
      <c r="S57" s="142"/>
      <c r="T57" s="142"/>
      <c r="U57" s="142"/>
      <c r="V57" s="142"/>
    </row>
    <row r="58" spans="1:67" ht="27">
      <c r="A58" s="481"/>
      <c r="B58" s="39" t="s">
        <v>72</v>
      </c>
      <c r="C58" s="289" t="s">
        <v>73</v>
      </c>
      <c r="D58" s="293"/>
      <c r="E58" s="201">
        <v>119.42</v>
      </c>
      <c r="F58" s="56"/>
      <c r="G58" s="199">
        <v>119.42</v>
      </c>
      <c r="H58" s="213"/>
      <c r="I58" s="222">
        <f>D58*E58*I4</f>
        <v>0</v>
      </c>
      <c r="J58" s="222">
        <f t="shared" si="16"/>
        <v>0</v>
      </c>
      <c r="K58" s="242">
        <f>D58*G58*K4</f>
        <v>0</v>
      </c>
      <c r="L58" s="231">
        <f t="shared" si="15"/>
        <v>0</v>
      </c>
      <c r="M58" s="142"/>
      <c r="N58" s="142"/>
      <c r="O58" s="142"/>
      <c r="P58" s="142"/>
      <c r="Q58" s="142"/>
      <c r="R58" s="142"/>
      <c r="S58" s="142"/>
      <c r="T58" s="142"/>
      <c r="U58" s="142"/>
      <c r="V58" s="142"/>
    </row>
    <row r="59" spans="1:67" ht="14">
      <c r="A59" s="481"/>
      <c r="B59" s="39" t="s">
        <v>74</v>
      </c>
      <c r="C59" s="289" t="s">
        <v>75</v>
      </c>
      <c r="D59" s="293"/>
      <c r="E59" s="201">
        <v>24.22</v>
      </c>
      <c r="F59" s="56"/>
      <c r="G59" s="199">
        <v>24.22</v>
      </c>
      <c r="H59" s="213"/>
      <c r="I59" s="222">
        <f>D59*E59*I4</f>
        <v>0</v>
      </c>
      <c r="J59" s="222">
        <f t="shared" si="16"/>
        <v>0</v>
      </c>
      <c r="K59" s="242">
        <f>D59*G59*K4</f>
        <v>0</v>
      </c>
      <c r="L59" s="231">
        <f t="shared" si="15"/>
        <v>0</v>
      </c>
      <c r="M59" s="142"/>
      <c r="N59" s="142"/>
      <c r="O59" s="142"/>
      <c r="P59" s="142"/>
      <c r="Q59" s="142"/>
      <c r="R59" s="142"/>
      <c r="S59" s="142"/>
      <c r="T59" s="142"/>
      <c r="U59" s="142"/>
      <c r="V59" s="142"/>
    </row>
    <row r="60" spans="1:67" ht="14">
      <c r="A60" s="481"/>
      <c r="B60" s="39" t="s">
        <v>76</v>
      </c>
      <c r="C60" s="282" t="s">
        <v>77</v>
      </c>
      <c r="D60" s="293">
        <v>100</v>
      </c>
      <c r="E60" s="201">
        <v>149.86000000000001</v>
      </c>
      <c r="F60" s="56"/>
      <c r="G60" s="204">
        <v>149.86000000000001</v>
      </c>
      <c r="H60" s="213"/>
      <c r="I60" s="222">
        <f>D60*E60*I4</f>
        <v>1498.6000000000004</v>
      </c>
      <c r="J60" s="222">
        <f t="shared" si="16"/>
        <v>0</v>
      </c>
      <c r="K60" s="242">
        <f>D60*G60*K4</f>
        <v>2997.2000000000007</v>
      </c>
      <c r="L60" s="231">
        <f t="shared" si="15"/>
        <v>0</v>
      </c>
      <c r="M60" s="142"/>
      <c r="N60" s="142"/>
      <c r="O60" s="142"/>
      <c r="P60" s="142"/>
      <c r="Q60" s="142"/>
      <c r="R60" s="142"/>
      <c r="S60" s="142"/>
      <c r="T60" s="142"/>
      <c r="U60" s="142"/>
      <c r="V60" s="142"/>
    </row>
    <row r="61" spans="1:67" ht="27">
      <c r="A61" s="481"/>
      <c r="B61" s="32" t="s">
        <v>78</v>
      </c>
      <c r="C61" s="282" t="s">
        <v>82</v>
      </c>
      <c r="D61" s="293"/>
      <c r="E61" s="199">
        <f>G61*0.63</f>
        <v>15.8004</v>
      </c>
      <c r="F61" s="1"/>
      <c r="G61" s="199">
        <v>25.08</v>
      </c>
      <c r="H61" s="213"/>
      <c r="I61" s="222">
        <f>D61*E61*I4</f>
        <v>0</v>
      </c>
      <c r="J61" s="222">
        <f t="shared" si="16"/>
        <v>0</v>
      </c>
      <c r="K61" s="242">
        <f>D61*G61*K4</f>
        <v>0</v>
      </c>
      <c r="L61" s="231">
        <f t="shared" si="15"/>
        <v>0</v>
      </c>
      <c r="M61" s="142"/>
      <c r="N61" s="142"/>
      <c r="O61" s="142"/>
      <c r="P61" s="142"/>
      <c r="Q61" s="142"/>
      <c r="R61" s="142"/>
      <c r="S61" s="142"/>
      <c r="T61" s="142"/>
      <c r="U61" s="142"/>
      <c r="V61" s="142"/>
    </row>
    <row r="62" spans="1:67" ht="27">
      <c r="A62" s="481"/>
      <c r="B62" s="32" t="s">
        <v>83</v>
      </c>
      <c r="C62" s="286">
        <v>90461</v>
      </c>
      <c r="D62" s="293"/>
      <c r="E62" s="199">
        <f>G62*0.63</f>
        <v>7.9001999999999999</v>
      </c>
      <c r="F62" s="1"/>
      <c r="G62" s="199">
        <v>12.54</v>
      </c>
      <c r="H62" s="213"/>
      <c r="I62" s="222">
        <f>D62*E62*I4</f>
        <v>0</v>
      </c>
      <c r="J62" s="222">
        <f t="shared" si="16"/>
        <v>0</v>
      </c>
      <c r="K62" s="242">
        <f>D62*G62*K4</f>
        <v>0</v>
      </c>
      <c r="L62" s="231">
        <f t="shared" si="15"/>
        <v>0</v>
      </c>
      <c r="M62" s="142"/>
      <c r="N62" s="142"/>
      <c r="O62" s="142"/>
      <c r="P62" s="142"/>
      <c r="Q62" s="142"/>
      <c r="R62" s="142"/>
      <c r="S62" s="142"/>
      <c r="T62" s="142"/>
      <c r="U62" s="142"/>
      <c r="V62" s="142"/>
    </row>
    <row r="63" spans="1:67" ht="14">
      <c r="A63" s="481"/>
      <c r="B63" s="32" t="s">
        <v>79</v>
      </c>
      <c r="C63" s="286">
        <v>90471</v>
      </c>
      <c r="D63" s="293"/>
      <c r="E63" s="199">
        <f>G63*0.63</f>
        <v>15.8004</v>
      </c>
      <c r="F63" s="1"/>
      <c r="G63" s="199">
        <v>25.08</v>
      </c>
      <c r="H63" s="213"/>
      <c r="I63" s="222">
        <f>D63*E63*I4</f>
        <v>0</v>
      </c>
      <c r="J63" s="222">
        <f t="shared" si="16"/>
        <v>0</v>
      </c>
      <c r="K63" s="242">
        <f>D63*G63*K4</f>
        <v>0</v>
      </c>
      <c r="L63" s="231">
        <f t="shared" si="15"/>
        <v>0</v>
      </c>
      <c r="M63" s="142"/>
      <c r="N63" s="142"/>
      <c r="O63" s="142"/>
      <c r="P63" s="142"/>
      <c r="Q63" s="142"/>
      <c r="R63" s="142"/>
      <c r="S63" s="142"/>
      <c r="T63" s="142"/>
      <c r="U63" s="142"/>
      <c r="V63" s="142"/>
    </row>
    <row r="64" spans="1:67" ht="14">
      <c r="A64" s="482"/>
      <c r="B64" s="32" t="s">
        <v>80</v>
      </c>
      <c r="C64" s="286">
        <v>90472</v>
      </c>
      <c r="D64" s="293">
        <v>10</v>
      </c>
      <c r="E64" s="199">
        <f>G64*0.63</f>
        <v>7.9001999999999999</v>
      </c>
      <c r="F64" s="1"/>
      <c r="G64" s="199">
        <v>12.54</v>
      </c>
      <c r="H64" s="213"/>
      <c r="I64" s="222">
        <f>D64*E64*I4</f>
        <v>7.9001999999999999</v>
      </c>
      <c r="J64" s="222">
        <f t="shared" si="16"/>
        <v>0</v>
      </c>
      <c r="K64" s="242">
        <f>D64*G64*K4</f>
        <v>25.08</v>
      </c>
      <c r="L64" s="231">
        <f t="shared" si="15"/>
        <v>0</v>
      </c>
      <c r="M64" s="142"/>
      <c r="N64" s="142"/>
      <c r="O64" s="142"/>
      <c r="P64" s="142"/>
      <c r="Q64" s="142"/>
      <c r="R64" s="142"/>
      <c r="S64" s="142"/>
      <c r="T64" s="142"/>
      <c r="U64" s="142"/>
      <c r="V64" s="142"/>
    </row>
    <row r="65" spans="1:71" ht="14">
      <c r="A65" s="58" t="s">
        <v>104</v>
      </c>
      <c r="B65" s="59"/>
      <c r="C65" s="60"/>
      <c r="D65" s="49">
        <f>SUM(D52:D64)</f>
        <v>210</v>
      </c>
      <c r="E65" s="61"/>
      <c r="F65" s="61"/>
      <c r="G65" s="61"/>
      <c r="H65" s="214"/>
      <c r="I65" s="243">
        <f>SUM(I52:I64)</f>
        <v>1748.7002000000005</v>
      </c>
      <c r="J65" s="244">
        <f>SUM(J52:J64)</f>
        <v>0</v>
      </c>
      <c r="K65" s="238">
        <f>SUM(K52:K64)</f>
        <v>3506.6800000000007</v>
      </c>
      <c r="L65" s="244">
        <f>IF(SUM(L52:L64)&gt;0,SUM(L52:L64),(0))</f>
        <v>0</v>
      </c>
      <c r="M65" s="142"/>
      <c r="N65" s="142"/>
      <c r="O65" s="142"/>
      <c r="P65" s="142"/>
      <c r="Q65" s="142"/>
      <c r="R65" s="142"/>
      <c r="S65" s="142"/>
      <c r="T65" s="142"/>
      <c r="U65" s="142"/>
      <c r="V65" s="142"/>
    </row>
    <row r="66" spans="1:71" s="93" customFormat="1" ht="15" thickBot="1">
      <c r="A66" s="63" t="s">
        <v>224</v>
      </c>
      <c r="B66" s="64"/>
      <c r="C66" s="65"/>
      <c r="D66" s="457"/>
      <c r="E66" s="458"/>
      <c r="F66" s="458"/>
      <c r="G66" s="458"/>
      <c r="H66" s="459"/>
      <c r="I66" s="245">
        <f>SUM(I65+I50+I33+I15)</f>
        <v>25270.764500000001</v>
      </c>
      <c r="J66" s="246">
        <f>J65+J50+J33+J15</f>
        <v>25874.270730000004</v>
      </c>
      <c r="K66" s="245">
        <f>SUM(K65+K50+K33+K15)</f>
        <v>78179.899999999994</v>
      </c>
      <c r="L66" s="246">
        <f>L65+L50+L33+L15</f>
        <v>120000</v>
      </c>
      <c r="M66" s="142"/>
      <c r="N66" s="142"/>
      <c r="O66" s="142"/>
      <c r="P66" s="142"/>
      <c r="Q66" s="142"/>
      <c r="R66" s="142"/>
      <c r="S66" s="142"/>
      <c r="T66" s="142"/>
      <c r="U66" s="142"/>
      <c r="V66" s="142"/>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row>
    <row r="67" spans="1:71" ht="54.75" customHeight="1" thickBot="1">
      <c r="A67" s="517" t="s">
        <v>138</v>
      </c>
      <c r="B67" s="518"/>
      <c r="C67" s="518"/>
      <c r="D67" s="518"/>
      <c r="E67" s="518"/>
      <c r="F67" s="518"/>
      <c r="G67" s="518"/>
      <c r="H67" s="518"/>
      <c r="I67" s="518"/>
      <c r="J67" s="518"/>
      <c r="K67" s="519"/>
      <c r="L67" s="247">
        <f>I66+J66+K66+L66</f>
        <v>249324.93523</v>
      </c>
      <c r="M67" s="142"/>
      <c r="N67" s="142"/>
      <c r="O67" s="142"/>
      <c r="P67" s="142"/>
      <c r="Q67" s="142"/>
      <c r="R67" s="142"/>
      <c r="S67" s="142"/>
      <c r="T67" s="142"/>
      <c r="U67" s="142"/>
      <c r="V67" s="142"/>
    </row>
    <row r="68" spans="1:71" s="147" customFormat="1" ht="22.5" customHeight="1" thickBot="1">
      <c r="A68" s="530" t="s">
        <v>93</v>
      </c>
      <c r="B68" s="531"/>
      <c r="C68" s="531"/>
      <c r="D68" s="531"/>
      <c r="E68" s="531"/>
      <c r="F68" s="531"/>
      <c r="G68" s="532"/>
      <c r="H68" s="215" t="s">
        <v>193</v>
      </c>
      <c r="I68" s="248"/>
      <c r="J68" s="248"/>
      <c r="K68" s="248"/>
      <c r="L68" s="249"/>
      <c r="M68" s="142"/>
      <c r="N68" s="142"/>
      <c r="O68" s="142"/>
      <c r="P68" s="142"/>
      <c r="Q68" s="142"/>
      <c r="R68" s="142"/>
      <c r="S68" s="142"/>
      <c r="T68" s="142"/>
      <c r="U68" s="142"/>
      <c r="V68" s="142"/>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c r="BO68" s="99"/>
      <c r="BP68" s="146"/>
      <c r="BQ68" s="146"/>
      <c r="BR68" s="146"/>
      <c r="BS68" s="146"/>
    </row>
    <row r="69" spans="1:71" s="147" customFormat="1" ht="22.5" customHeight="1">
      <c r="A69" s="69"/>
      <c r="B69" s="70"/>
      <c r="C69" s="70"/>
      <c r="D69" s="70"/>
      <c r="E69" s="70"/>
      <c r="F69" s="70"/>
      <c r="G69" s="71"/>
      <c r="H69" s="250"/>
      <c r="I69" s="520" t="s">
        <v>157</v>
      </c>
      <c r="J69" s="521"/>
      <c r="K69" s="251">
        <f>K66*0.7</f>
        <v>54725.929999999993</v>
      </c>
      <c r="L69" s="252"/>
      <c r="M69" s="142"/>
      <c r="N69" s="142"/>
      <c r="O69" s="142"/>
      <c r="P69" s="142"/>
      <c r="Q69" s="142"/>
      <c r="R69" s="142"/>
      <c r="S69" s="142"/>
      <c r="T69" s="142"/>
      <c r="U69" s="142"/>
      <c r="V69" s="142"/>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146"/>
      <c r="BQ69" s="146"/>
      <c r="BR69" s="146"/>
      <c r="BS69" s="146"/>
    </row>
    <row r="70" spans="1:71" s="147" customFormat="1" ht="22.5" customHeight="1" thickBot="1">
      <c r="A70" s="560" t="s">
        <v>91</v>
      </c>
      <c r="B70" s="561"/>
      <c r="C70" s="561"/>
      <c r="D70" s="561"/>
      <c r="E70" s="561"/>
      <c r="F70" s="561"/>
      <c r="G70" s="562"/>
      <c r="H70" s="253"/>
      <c r="I70" s="522" t="s">
        <v>156</v>
      </c>
      <c r="J70" s="523"/>
      <c r="K70" s="254">
        <f>K66*0.3</f>
        <v>23453.969999999998</v>
      </c>
      <c r="L70" s="255"/>
      <c r="M70" s="142"/>
      <c r="N70" s="142"/>
      <c r="O70" s="142"/>
      <c r="P70" s="142"/>
      <c r="Q70" s="142"/>
      <c r="R70" s="142"/>
      <c r="S70" s="142"/>
      <c r="T70" s="142"/>
      <c r="U70" s="142"/>
      <c r="V70" s="142"/>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146"/>
      <c r="BQ70" s="146"/>
      <c r="BR70" s="146"/>
      <c r="BS70" s="146"/>
    </row>
    <row r="71" spans="1:71" ht="25.5" customHeight="1">
      <c r="A71" s="560" t="s">
        <v>95</v>
      </c>
      <c r="B71" s="561"/>
      <c r="C71" s="561"/>
      <c r="D71" s="561"/>
      <c r="E71" s="561"/>
      <c r="F71" s="561"/>
      <c r="G71" s="562"/>
      <c r="H71" s="490" t="s">
        <v>162</v>
      </c>
      <c r="I71" s="497" t="s">
        <v>106</v>
      </c>
      <c r="J71" s="498"/>
      <c r="K71" s="256">
        <f>'2A- Data Entry Worksheet'!J6</f>
        <v>7.0000000000000007E-2</v>
      </c>
      <c r="L71" s="257">
        <f>-K71*I66</f>
        <v>-1768.9535150000002</v>
      </c>
    </row>
    <row r="72" spans="1:71" ht="29.25" customHeight="1">
      <c r="A72" s="505" t="s">
        <v>225</v>
      </c>
      <c r="B72" s="506"/>
      <c r="C72" s="506"/>
      <c r="D72" s="506"/>
      <c r="E72" s="506"/>
      <c r="F72" s="506"/>
      <c r="G72" s="507"/>
      <c r="H72" s="491"/>
      <c r="I72" s="499" t="s">
        <v>108</v>
      </c>
      <c r="J72" s="500"/>
      <c r="K72" s="258">
        <f>'2A- Data Entry Worksheet'!J7</f>
        <v>7.0000000000000007E-2</v>
      </c>
      <c r="L72" s="259">
        <f>-K72*K66</f>
        <v>-5472.5929999999998</v>
      </c>
      <c r="M72" s="142"/>
      <c r="N72" s="142"/>
      <c r="O72" s="142"/>
      <c r="P72" s="142"/>
      <c r="Q72" s="142"/>
      <c r="R72" s="142"/>
      <c r="S72" s="142"/>
      <c r="T72" s="142"/>
      <c r="U72" s="142"/>
      <c r="V72" s="142"/>
    </row>
    <row r="73" spans="1:71" ht="38.25" customHeight="1" thickBot="1">
      <c r="A73" s="505" t="s">
        <v>228</v>
      </c>
      <c r="B73" s="506"/>
      <c r="C73" s="506"/>
      <c r="D73" s="506"/>
      <c r="E73" s="506"/>
      <c r="F73" s="506"/>
      <c r="G73" s="507"/>
      <c r="H73" s="491"/>
      <c r="I73" s="501" t="s">
        <v>107</v>
      </c>
      <c r="J73" s="502"/>
      <c r="K73" s="260">
        <f>'2A- Data Entry Worksheet'!J8</f>
        <v>0.1</v>
      </c>
      <c r="L73" s="261">
        <f>-K73*J66</f>
        <v>-2587.4270730000007</v>
      </c>
      <c r="M73" s="142"/>
      <c r="N73" s="142"/>
      <c r="O73" s="142"/>
      <c r="P73" s="142"/>
      <c r="Q73" s="142"/>
      <c r="R73" s="142"/>
      <c r="S73" s="142"/>
      <c r="T73" s="142"/>
      <c r="U73" s="142"/>
      <c r="V73" s="142"/>
    </row>
    <row r="74" spans="1:71" ht="69.75" customHeight="1" thickBot="1">
      <c r="A74" s="486" t="s">
        <v>109</v>
      </c>
      <c r="B74" s="487"/>
      <c r="C74" s="487"/>
      <c r="D74" s="487"/>
      <c r="E74" s="487"/>
      <c r="F74" s="487"/>
      <c r="G74" s="488"/>
      <c r="H74" s="262" t="s">
        <v>171</v>
      </c>
      <c r="I74" s="537" t="s">
        <v>272</v>
      </c>
      <c r="J74" s="538"/>
      <c r="K74" s="263">
        <f>'2A- Data Entry Worksheet'!J10</f>
        <v>0.33</v>
      </c>
      <c r="L74" s="264">
        <f>-K74*L66</f>
        <v>-39600</v>
      </c>
      <c r="M74" s="142"/>
      <c r="N74" s="142"/>
      <c r="O74" s="142"/>
      <c r="P74" s="142"/>
      <c r="Q74" s="142"/>
      <c r="R74" s="142"/>
      <c r="S74" s="142"/>
      <c r="T74" s="142"/>
      <c r="U74" s="142"/>
      <c r="V74" s="142"/>
    </row>
    <row r="75" spans="1:71" ht="69.75" customHeight="1" thickBot="1">
      <c r="A75" s="494" t="s">
        <v>110</v>
      </c>
      <c r="B75" s="495"/>
      <c r="C75" s="495"/>
      <c r="D75" s="495"/>
      <c r="E75" s="495"/>
      <c r="F75" s="495"/>
      <c r="G75" s="496"/>
      <c r="H75" s="265" t="s">
        <v>172</v>
      </c>
      <c r="I75" s="535" t="s">
        <v>146</v>
      </c>
      <c r="J75" s="536"/>
      <c r="K75" s="266">
        <f>'2A- Data Entry Worksheet'!J9</f>
        <v>0.33</v>
      </c>
      <c r="L75" s="267">
        <f>-K70*K75</f>
        <v>-7739.8100999999997</v>
      </c>
      <c r="M75" s="142"/>
      <c r="N75" s="142"/>
      <c r="O75" s="142"/>
      <c r="P75" s="142"/>
      <c r="Q75" s="142"/>
      <c r="R75" s="142"/>
      <c r="S75" s="142"/>
      <c r="T75" s="142"/>
      <c r="U75" s="142"/>
      <c r="V75" s="142"/>
    </row>
    <row r="76" spans="1:71" ht="74.25" customHeight="1" thickBot="1">
      <c r="E76" s="75"/>
      <c r="F76" s="75"/>
      <c r="G76" s="75"/>
      <c r="H76" s="492" t="s">
        <v>113</v>
      </c>
      <c r="I76" s="503" t="s">
        <v>112</v>
      </c>
      <c r="J76" s="504"/>
      <c r="K76" s="268">
        <f>'2A- Data Entry Worksheet'!J11</f>
        <v>0.1</v>
      </c>
      <c r="L76" s="484">
        <f>-K76*K77*I4*D15</f>
        <v>-2000</v>
      </c>
      <c r="M76" s="142"/>
      <c r="N76" s="142"/>
      <c r="O76" s="142"/>
      <c r="P76" s="142"/>
      <c r="Q76" s="142"/>
      <c r="R76" s="142"/>
      <c r="S76" s="142"/>
      <c r="T76" s="142"/>
      <c r="U76" s="142"/>
      <c r="V76" s="142"/>
    </row>
    <row r="77" spans="1:71" ht="74.25" customHeight="1" thickBot="1">
      <c r="B77" s="430" t="s">
        <v>165</v>
      </c>
      <c r="C77" s="431"/>
      <c r="D77" s="431"/>
      <c r="E77" s="432"/>
      <c r="F77" s="75"/>
      <c r="G77" s="75"/>
      <c r="H77" s="493"/>
      <c r="I77" s="533" t="s">
        <v>148</v>
      </c>
      <c r="J77" s="534"/>
      <c r="K77" s="269">
        <f>'2A- Data Entry Worksheet'!E9</f>
        <v>50</v>
      </c>
      <c r="L77" s="485"/>
      <c r="M77" s="142"/>
      <c r="N77" s="142"/>
      <c r="O77" s="142"/>
      <c r="P77" s="142"/>
      <c r="Q77" s="142"/>
      <c r="R77" s="142"/>
      <c r="S77" s="142"/>
      <c r="T77" s="142"/>
      <c r="U77" s="142"/>
      <c r="V77" s="142"/>
    </row>
    <row r="78" spans="1:71" ht="74.25" customHeight="1" thickBot="1">
      <c r="B78" s="78" t="s">
        <v>152</v>
      </c>
      <c r="C78" s="79" t="s">
        <v>158</v>
      </c>
      <c r="D78" s="80" t="s">
        <v>153</v>
      </c>
      <c r="E78" s="81" t="s">
        <v>161</v>
      </c>
      <c r="F78" s="82"/>
      <c r="G78" s="75"/>
      <c r="H78" s="508" t="s">
        <v>140</v>
      </c>
      <c r="I78" s="509"/>
      <c r="J78" s="509"/>
      <c r="K78" s="510"/>
      <c r="L78" s="270">
        <f>SUM(L67,L71:L77)</f>
        <v>190156.15154200001</v>
      </c>
      <c r="M78" s="142"/>
      <c r="N78" s="142"/>
      <c r="O78" s="142"/>
      <c r="P78" s="142"/>
      <c r="Q78" s="142"/>
      <c r="R78" s="142"/>
      <c r="S78" s="142"/>
      <c r="T78" s="142"/>
      <c r="U78" s="142"/>
      <c r="V78" s="142"/>
    </row>
    <row r="79" spans="1:71" ht="69.75" customHeight="1" thickBot="1">
      <c r="B79" s="83" t="s">
        <v>163</v>
      </c>
      <c r="C79" s="84" t="s">
        <v>159</v>
      </c>
      <c r="D79" s="85" t="s">
        <v>154</v>
      </c>
      <c r="E79" s="86" t="s">
        <v>160</v>
      </c>
      <c r="F79" s="87"/>
      <c r="G79" s="87"/>
      <c r="H79" s="511" t="s">
        <v>142</v>
      </c>
      <c r="I79" s="512"/>
      <c r="J79" s="512"/>
      <c r="K79" s="513"/>
      <c r="L79" s="271">
        <f>'2A- Data Entry Worksheet'!E7</f>
        <v>100000</v>
      </c>
      <c r="M79" s="142"/>
      <c r="N79" s="142"/>
      <c r="O79" s="142"/>
      <c r="P79" s="142"/>
      <c r="Q79" s="142"/>
      <c r="R79" s="142"/>
      <c r="S79" s="142"/>
      <c r="T79" s="142"/>
      <c r="U79" s="142"/>
      <c r="V79" s="142"/>
    </row>
    <row r="80" spans="1:71" ht="60.75" customHeight="1" thickBot="1">
      <c r="H80" s="514" t="s">
        <v>147</v>
      </c>
      <c r="I80" s="515"/>
      <c r="J80" s="515"/>
      <c r="K80" s="516"/>
      <c r="L80" s="272">
        <f>L78-L79</f>
        <v>90156.151542000007</v>
      </c>
      <c r="M80" s="142"/>
      <c r="N80" s="148"/>
      <c r="O80" s="142"/>
      <c r="P80" s="142"/>
      <c r="Q80" s="142"/>
      <c r="R80" s="142"/>
      <c r="S80" s="142"/>
      <c r="T80" s="142"/>
      <c r="U80" s="142"/>
      <c r="V80" s="142"/>
    </row>
    <row r="81" spans="1:22" ht="69.75" customHeight="1">
      <c r="H81" s="273"/>
      <c r="L81" s="275"/>
      <c r="M81" s="141"/>
      <c r="N81" s="141"/>
      <c r="O81" s="141"/>
      <c r="P81" s="141"/>
      <c r="Q81" s="141"/>
      <c r="R81" s="141"/>
      <c r="S81" s="141"/>
      <c r="T81" s="141"/>
      <c r="U81" s="141"/>
      <c r="V81" s="141"/>
    </row>
    <row r="82" spans="1:22">
      <c r="L82" s="276"/>
      <c r="M82" s="141"/>
      <c r="N82" s="141"/>
      <c r="O82" s="141"/>
      <c r="P82" s="141"/>
      <c r="Q82" s="141"/>
      <c r="R82" s="141"/>
      <c r="S82" s="141"/>
      <c r="T82" s="141"/>
      <c r="U82" s="141"/>
      <c r="V82" s="141"/>
    </row>
    <row r="83" spans="1:22" ht="39" customHeight="1">
      <c r="L83" s="275"/>
      <c r="M83" s="141"/>
      <c r="N83" s="141"/>
      <c r="O83" s="141"/>
      <c r="P83" s="141"/>
      <c r="Q83" s="141"/>
      <c r="R83" s="141"/>
      <c r="S83" s="141"/>
      <c r="T83" s="141"/>
      <c r="U83" s="141"/>
      <c r="V83" s="141"/>
    </row>
    <row r="84" spans="1:22" ht="34.5" customHeight="1">
      <c r="L84" s="276"/>
      <c r="M84" s="141"/>
      <c r="N84" s="141"/>
      <c r="O84" s="141"/>
      <c r="P84" s="141"/>
      <c r="Q84" s="141"/>
      <c r="R84" s="141"/>
      <c r="S84" s="141"/>
      <c r="T84" s="141"/>
      <c r="U84" s="141"/>
      <c r="V84" s="141"/>
    </row>
    <row r="85" spans="1:22" ht="34.5" customHeight="1">
      <c r="H85" s="277"/>
      <c r="L85" s="276"/>
      <c r="M85" s="141"/>
      <c r="N85" s="141"/>
      <c r="O85" s="141"/>
      <c r="P85" s="141"/>
      <c r="Q85" s="141"/>
      <c r="R85" s="141"/>
      <c r="S85" s="141"/>
      <c r="T85" s="141"/>
      <c r="U85" s="141"/>
      <c r="V85" s="141"/>
    </row>
    <row r="86" spans="1:22" ht="35.25" customHeight="1">
      <c r="H86" s="217"/>
      <c r="L86" s="276"/>
      <c r="M86" s="141"/>
      <c r="N86" s="141"/>
      <c r="O86" s="141"/>
      <c r="P86" s="141"/>
      <c r="Q86" s="141"/>
      <c r="R86" s="141"/>
      <c r="S86" s="141"/>
      <c r="T86" s="141"/>
      <c r="U86" s="141"/>
      <c r="V86" s="141"/>
    </row>
    <row r="87" spans="1:22" ht="15">
      <c r="A87" s="150"/>
      <c r="B87" s="150"/>
      <c r="C87" s="150"/>
      <c r="D87" s="150"/>
      <c r="E87" s="149"/>
      <c r="F87" s="149"/>
      <c r="G87" s="149"/>
      <c r="H87" s="278"/>
      <c r="L87" s="276"/>
      <c r="M87" s="141"/>
      <c r="N87" s="141"/>
      <c r="O87" s="141"/>
      <c r="P87" s="141"/>
      <c r="Q87" s="141"/>
      <c r="R87" s="141"/>
      <c r="S87" s="141"/>
      <c r="T87" s="141"/>
      <c r="U87" s="141"/>
      <c r="V87" s="141"/>
    </row>
    <row r="88" spans="1:22" ht="15">
      <c r="A88" s="150"/>
      <c r="B88" s="150"/>
      <c r="C88" s="150"/>
      <c r="D88" s="150"/>
      <c r="E88" s="149"/>
      <c r="F88" s="149"/>
      <c r="G88" s="151"/>
      <c r="H88" s="217"/>
      <c r="L88" s="276"/>
      <c r="M88" s="141"/>
      <c r="N88" s="141"/>
      <c r="O88" s="141"/>
      <c r="P88" s="141"/>
      <c r="Q88" s="141"/>
      <c r="R88" s="141"/>
      <c r="S88" s="141"/>
      <c r="T88" s="141"/>
      <c r="U88" s="141"/>
      <c r="V88" s="141"/>
    </row>
    <row r="89" spans="1:22" ht="14">
      <c r="A89" s="150"/>
      <c r="B89" s="150"/>
      <c r="C89" s="150"/>
      <c r="D89" s="150"/>
      <c r="E89" s="149"/>
      <c r="F89" s="149"/>
      <c r="G89" s="149"/>
      <c r="H89" s="217"/>
      <c r="L89" s="279"/>
      <c r="M89" s="141"/>
      <c r="N89" s="141"/>
      <c r="O89" s="141"/>
      <c r="P89" s="141"/>
      <c r="Q89" s="141"/>
      <c r="R89" s="141"/>
      <c r="S89" s="141"/>
      <c r="T89" s="141"/>
      <c r="U89" s="141"/>
      <c r="V89" s="141"/>
    </row>
    <row r="90" spans="1:22" ht="14">
      <c r="A90" s="150"/>
      <c r="B90" s="150"/>
      <c r="C90" s="150"/>
      <c r="D90" s="150"/>
      <c r="E90" s="149"/>
      <c r="F90" s="149"/>
      <c r="G90" s="149"/>
      <c r="L90" s="275"/>
      <c r="M90" s="142"/>
      <c r="N90" s="142"/>
      <c r="O90" s="142"/>
      <c r="P90" s="142"/>
      <c r="Q90" s="142"/>
      <c r="R90" s="142"/>
      <c r="S90" s="142"/>
      <c r="T90" s="142"/>
      <c r="U90" s="142"/>
      <c r="V90" s="142"/>
    </row>
    <row r="91" spans="1:22" ht="14">
      <c r="H91" s="217"/>
      <c r="L91" s="279"/>
    </row>
    <row r="92" spans="1:22" ht="14">
      <c r="A92" s="150"/>
      <c r="B92" s="150"/>
      <c r="C92" s="150"/>
      <c r="D92" s="150"/>
      <c r="E92" s="149"/>
      <c r="F92" s="149"/>
      <c r="G92" s="149"/>
      <c r="H92" s="217"/>
      <c r="L92" s="279"/>
      <c r="M92" s="142"/>
      <c r="N92" s="142"/>
      <c r="O92" s="142"/>
      <c r="P92" s="142"/>
      <c r="Q92" s="142"/>
      <c r="R92" s="142"/>
      <c r="S92" s="142"/>
      <c r="T92" s="142"/>
      <c r="U92" s="142"/>
      <c r="V92" s="142"/>
    </row>
    <row r="93" spans="1:22" ht="14">
      <c r="A93" s="150"/>
      <c r="B93" s="150"/>
      <c r="C93" s="150"/>
      <c r="D93" s="150"/>
      <c r="E93" s="149"/>
      <c r="F93" s="149"/>
      <c r="G93" s="149"/>
      <c r="H93" s="217"/>
      <c r="L93" s="276"/>
      <c r="M93" s="142"/>
      <c r="N93" s="142"/>
      <c r="O93" s="142"/>
      <c r="P93" s="142"/>
      <c r="Q93" s="142"/>
      <c r="R93" s="142"/>
      <c r="S93" s="142"/>
      <c r="T93" s="142"/>
      <c r="U93" s="142"/>
      <c r="V93" s="142"/>
    </row>
    <row r="94" spans="1:22" ht="14">
      <c r="A94" s="152"/>
      <c r="B94" s="153"/>
      <c r="C94" s="150"/>
      <c r="D94" s="150"/>
      <c r="E94" s="149"/>
      <c r="F94" s="149"/>
      <c r="G94" s="149"/>
      <c r="H94" s="217"/>
      <c r="L94" s="279"/>
      <c r="M94" s="141"/>
      <c r="N94" s="141"/>
      <c r="O94" s="141"/>
      <c r="P94" s="141"/>
      <c r="Q94" s="141"/>
      <c r="R94" s="141"/>
      <c r="S94" s="141"/>
      <c r="T94" s="141"/>
      <c r="U94" s="141"/>
      <c r="V94" s="141"/>
    </row>
    <row r="95" spans="1:22" ht="14">
      <c r="A95" s="152"/>
      <c r="B95" s="153"/>
      <c r="C95" s="150"/>
      <c r="D95" s="150"/>
      <c r="E95" s="149"/>
      <c r="F95" s="149"/>
      <c r="G95" s="149"/>
      <c r="H95" s="217"/>
      <c r="L95" s="279"/>
      <c r="M95" s="142"/>
      <c r="N95" s="142"/>
      <c r="O95" s="142"/>
      <c r="P95" s="142"/>
      <c r="Q95" s="142"/>
      <c r="R95" s="142"/>
      <c r="S95" s="142"/>
      <c r="T95" s="142"/>
      <c r="U95" s="142"/>
      <c r="V95" s="142"/>
    </row>
    <row r="96" spans="1:22" ht="14">
      <c r="A96" s="152"/>
      <c r="B96" s="153"/>
      <c r="C96" s="150"/>
      <c r="D96" s="150"/>
      <c r="E96" s="149"/>
      <c r="F96" s="149"/>
      <c r="G96" s="149"/>
      <c r="H96" s="217"/>
      <c r="L96" s="279"/>
      <c r="M96" s="142"/>
      <c r="N96" s="142"/>
      <c r="O96" s="142"/>
      <c r="P96" s="142"/>
      <c r="Q96" s="142"/>
      <c r="R96" s="142"/>
      <c r="S96" s="142"/>
      <c r="T96" s="142"/>
      <c r="U96" s="142"/>
      <c r="V96" s="142"/>
    </row>
    <row r="97" spans="1:22" ht="14">
      <c r="A97" s="152"/>
      <c r="B97" s="153"/>
      <c r="C97" s="150"/>
      <c r="D97" s="150"/>
      <c r="E97" s="149"/>
      <c r="F97" s="149"/>
      <c r="G97" s="149"/>
      <c r="H97" s="217"/>
      <c r="L97" s="279"/>
      <c r="M97" s="142"/>
      <c r="N97" s="142"/>
      <c r="O97" s="142"/>
      <c r="P97" s="142"/>
      <c r="Q97" s="142"/>
      <c r="R97" s="142"/>
      <c r="S97" s="142"/>
      <c r="T97" s="142"/>
      <c r="U97" s="142"/>
      <c r="V97" s="142"/>
    </row>
    <row r="98" spans="1:22" ht="14">
      <c r="A98" s="152"/>
      <c r="B98" s="153"/>
      <c r="C98" s="150"/>
      <c r="D98" s="150"/>
      <c r="E98" s="149"/>
      <c r="F98" s="149"/>
      <c r="G98" s="149"/>
      <c r="H98" s="218"/>
      <c r="L98" s="280"/>
      <c r="M98" s="142"/>
      <c r="N98" s="142"/>
      <c r="O98" s="142"/>
      <c r="P98" s="142"/>
      <c r="Q98" s="142"/>
      <c r="R98" s="142"/>
      <c r="S98" s="142"/>
      <c r="T98" s="142"/>
      <c r="U98" s="142"/>
      <c r="V98" s="142"/>
    </row>
    <row r="99" spans="1:22" ht="14">
      <c r="A99" s="152"/>
      <c r="B99" s="153"/>
      <c r="C99" s="150"/>
      <c r="D99" s="150"/>
      <c r="E99" s="154"/>
      <c r="F99" s="154"/>
      <c r="G99" s="154"/>
      <c r="H99" s="218"/>
      <c r="L99" s="280"/>
      <c r="M99" s="144"/>
      <c r="N99" s="144"/>
      <c r="O99" s="144"/>
      <c r="P99" s="144"/>
      <c r="Q99" s="144"/>
      <c r="R99" s="144"/>
      <c r="S99" s="144"/>
      <c r="T99" s="144"/>
      <c r="U99" s="144"/>
      <c r="V99" s="144"/>
    </row>
    <row r="100" spans="1:22" ht="14">
      <c r="A100" s="152"/>
      <c r="B100" s="153"/>
      <c r="C100" s="150"/>
      <c r="D100" s="150"/>
      <c r="E100" s="154"/>
      <c r="F100" s="154"/>
      <c r="G100" s="154"/>
      <c r="H100" s="218"/>
      <c r="L100" s="280"/>
      <c r="M100" s="144"/>
      <c r="N100" s="144"/>
      <c r="O100" s="144"/>
      <c r="P100" s="144"/>
      <c r="Q100" s="144"/>
      <c r="R100" s="144"/>
      <c r="S100" s="144"/>
      <c r="T100" s="144"/>
      <c r="U100" s="144"/>
      <c r="V100" s="144"/>
    </row>
    <row r="101" spans="1:22" ht="14">
      <c r="A101" s="155"/>
      <c r="B101" s="153"/>
      <c r="C101" s="150"/>
      <c r="D101" s="150"/>
      <c r="E101" s="154"/>
      <c r="F101" s="154"/>
      <c r="G101" s="154"/>
      <c r="H101" s="218"/>
      <c r="L101" s="280"/>
      <c r="M101" s="144"/>
      <c r="N101" s="144"/>
      <c r="O101" s="144"/>
      <c r="P101" s="144"/>
      <c r="Q101" s="144"/>
      <c r="R101" s="144"/>
      <c r="S101" s="144"/>
      <c r="T101" s="144"/>
      <c r="U101" s="144"/>
      <c r="V101" s="144"/>
    </row>
    <row r="102" spans="1:22" ht="14">
      <c r="A102" s="155"/>
      <c r="B102" s="153"/>
      <c r="C102" s="150"/>
      <c r="D102" s="150"/>
      <c r="E102" s="154"/>
      <c r="F102" s="154"/>
      <c r="G102" s="154"/>
      <c r="H102" s="218"/>
      <c r="L102" s="280"/>
      <c r="M102" s="144"/>
      <c r="N102" s="144"/>
      <c r="O102" s="144"/>
      <c r="P102" s="144"/>
      <c r="Q102" s="144"/>
      <c r="R102" s="144"/>
      <c r="S102" s="144"/>
      <c r="T102" s="144"/>
      <c r="U102" s="144"/>
      <c r="V102" s="144"/>
    </row>
    <row r="103" spans="1:22" ht="14">
      <c r="A103" s="155"/>
      <c r="B103" s="153"/>
      <c r="C103" s="150"/>
      <c r="D103" s="150"/>
      <c r="E103" s="154"/>
      <c r="F103" s="154"/>
      <c r="G103" s="154"/>
      <c r="H103" s="218"/>
      <c r="L103" s="280"/>
      <c r="M103" s="144"/>
      <c r="N103" s="144"/>
      <c r="O103" s="144"/>
      <c r="P103" s="144"/>
      <c r="Q103" s="144"/>
      <c r="R103" s="144"/>
      <c r="S103" s="144"/>
      <c r="T103" s="144"/>
      <c r="U103" s="144"/>
      <c r="V103" s="144"/>
    </row>
    <row r="104" spans="1:22" ht="14">
      <c r="A104" s="155"/>
      <c r="B104" s="153"/>
      <c r="C104" s="150"/>
      <c r="D104" s="150"/>
      <c r="E104" s="154"/>
      <c r="F104" s="154"/>
      <c r="G104" s="154"/>
      <c r="H104" s="218"/>
      <c r="L104" s="280"/>
      <c r="M104" s="144"/>
      <c r="N104" s="144"/>
      <c r="O104" s="144"/>
      <c r="P104" s="144"/>
      <c r="Q104" s="144"/>
      <c r="R104" s="144"/>
      <c r="S104" s="144"/>
      <c r="T104" s="144"/>
      <c r="U104" s="144"/>
      <c r="V104" s="144"/>
    </row>
    <row r="105" spans="1:22" ht="14">
      <c r="A105" s="155"/>
      <c r="B105" s="153"/>
      <c r="C105" s="150"/>
      <c r="D105" s="150"/>
      <c r="E105" s="154"/>
      <c r="F105" s="154"/>
      <c r="G105" s="154"/>
      <c r="H105" s="218"/>
      <c r="L105" s="280"/>
      <c r="M105" s="144"/>
      <c r="N105" s="144"/>
      <c r="O105" s="144"/>
      <c r="P105" s="144"/>
      <c r="Q105" s="144"/>
      <c r="R105" s="144"/>
      <c r="S105" s="144"/>
      <c r="T105" s="144"/>
      <c r="U105" s="144"/>
      <c r="V105" s="144"/>
    </row>
    <row r="106" spans="1:22" ht="14">
      <c r="A106" s="150"/>
      <c r="B106" s="156"/>
      <c r="C106" s="150"/>
      <c r="D106" s="150"/>
      <c r="E106" s="154"/>
      <c r="F106" s="154"/>
      <c r="G106" s="154"/>
      <c r="H106" s="218"/>
      <c r="L106" s="280"/>
      <c r="M106" s="144"/>
      <c r="N106" s="144"/>
      <c r="O106" s="144"/>
      <c r="P106" s="144"/>
      <c r="Q106" s="144"/>
      <c r="R106" s="144"/>
      <c r="S106" s="144"/>
      <c r="T106" s="144"/>
      <c r="U106" s="144"/>
      <c r="V106" s="144"/>
    </row>
    <row r="107" spans="1:22" ht="14">
      <c r="A107" s="157"/>
      <c r="B107" s="153"/>
      <c r="C107" s="150"/>
      <c r="D107" s="150"/>
      <c r="E107" s="154"/>
      <c r="F107" s="154"/>
      <c r="G107" s="154"/>
      <c r="H107" s="218"/>
      <c r="L107" s="280"/>
      <c r="M107" s="144"/>
      <c r="N107" s="144"/>
      <c r="O107" s="144"/>
      <c r="P107" s="144"/>
      <c r="Q107" s="144"/>
      <c r="R107" s="144"/>
      <c r="S107" s="144"/>
      <c r="T107" s="144"/>
      <c r="U107" s="144"/>
      <c r="V107" s="144"/>
    </row>
    <row r="108" spans="1:22" ht="14">
      <c r="A108" s="155"/>
      <c r="B108" s="153"/>
      <c r="C108" s="150"/>
      <c r="D108" s="150"/>
      <c r="E108" s="154"/>
      <c r="F108" s="154"/>
      <c r="G108" s="154"/>
      <c r="H108" s="218"/>
      <c r="L108" s="280"/>
      <c r="M108" s="144"/>
      <c r="N108" s="144"/>
      <c r="O108" s="144"/>
      <c r="P108" s="144"/>
      <c r="Q108" s="144"/>
      <c r="R108" s="144"/>
      <c r="S108" s="144"/>
      <c r="T108" s="144"/>
      <c r="U108" s="144"/>
      <c r="V108" s="144"/>
    </row>
    <row r="109" spans="1:22" ht="14">
      <c r="A109" s="155"/>
      <c r="B109" s="153"/>
      <c r="C109" s="150"/>
      <c r="D109" s="150"/>
      <c r="E109" s="154"/>
      <c r="F109" s="154"/>
      <c r="G109" s="154"/>
      <c r="H109" s="218"/>
      <c r="L109" s="280"/>
      <c r="M109" s="144"/>
      <c r="N109" s="144"/>
      <c r="O109" s="144"/>
      <c r="P109" s="144"/>
      <c r="Q109" s="144"/>
      <c r="R109" s="144"/>
      <c r="S109" s="144"/>
      <c r="T109" s="144"/>
      <c r="U109" s="144"/>
      <c r="V109" s="144"/>
    </row>
    <row r="110" spans="1:22" ht="14">
      <c r="A110" s="155"/>
      <c r="B110" s="153"/>
      <c r="C110" s="150"/>
      <c r="D110" s="150"/>
      <c r="E110" s="154"/>
      <c r="F110" s="154"/>
      <c r="G110" s="154"/>
      <c r="H110" s="218"/>
      <c r="L110" s="280"/>
      <c r="M110" s="144"/>
      <c r="N110" s="144"/>
      <c r="O110" s="144"/>
      <c r="P110" s="144"/>
      <c r="Q110" s="144"/>
      <c r="R110" s="144"/>
      <c r="S110" s="144"/>
      <c r="T110" s="144"/>
      <c r="U110" s="144"/>
      <c r="V110" s="144"/>
    </row>
    <row r="111" spans="1:22" ht="14">
      <c r="A111" s="155"/>
      <c r="B111" s="153"/>
      <c r="C111" s="150"/>
      <c r="D111" s="150"/>
      <c r="E111" s="154"/>
      <c r="F111" s="154"/>
      <c r="G111" s="154"/>
      <c r="L111" s="275"/>
      <c r="M111" s="144"/>
      <c r="N111" s="144"/>
      <c r="O111" s="144"/>
      <c r="P111" s="144"/>
      <c r="Q111" s="144"/>
      <c r="R111" s="144"/>
      <c r="S111" s="144"/>
      <c r="T111" s="144"/>
      <c r="U111" s="144"/>
      <c r="V111" s="144"/>
    </row>
    <row r="112" spans="1:22" ht="14">
      <c r="A112" s="155"/>
      <c r="B112" s="153"/>
      <c r="L112" s="275"/>
    </row>
    <row r="113" spans="1:12" ht="14">
      <c r="A113" s="155"/>
      <c r="B113" s="156"/>
      <c r="L113" s="275"/>
    </row>
    <row r="114" spans="1:12" ht="14">
      <c r="A114" s="155"/>
      <c r="B114" s="156"/>
      <c r="L114" s="275"/>
    </row>
    <row r="115" spans="1:12" ht="14">
      <c r="A115" s="155"/>
      <c r="B115" s="156"/>
      <c r="L115" s="275"/>
    </row>
    <row r="116" spans="1:12" ht="14">
      <c r="A116" s="155"/>
      <c r="B116" s="156"/>
      <c r="L116" s="275"/>
    </row>
    <row r="117" spans="1:12" ht="14">
      <c r="A117" s="155"/>
      <c r="B117" s="156"/>
      <c r="L117" s="275"/>
    </row>
    <row r="118" spans="1:12" ht="14">
      <c r="A118" s="155"/>
      <c r="B118" s="156"/>
      <c r="L118" s="275"/>
    </row>
    <row r="119" spans="1:12" ht="14">
      <c r="A119" s="155"/>
      <c r="B119" s="156"/>
      <c r="L119" s="275"/>
    </row>
    <row r="120" spans="1:12" ht="14">
      <c r="A120" s="155"/>
      <c r="B120" s="156"/>
      <c r="H120" s="274"/>
      <c r="L120" s="275"/>
    </row>
    <row r="121" spans="1:12" ht="14">
      <c r="A121" s="155"/>
      <c r="B121" s="156"/>
      <c r="C121" s="90"/>
      <c r="D121" s="90"/>
      <c r="E121" s="90"/>
      <c r="F121" s="90"/>
      <c r="G121" s="90"/>
      <c r="H121" s="274"/>
      <c r="L121" s="275"/>
    </row>
    <row r="122" spans="1:12" ht="14">
      <c r="A122" s="155"/>
      <c r="B122" s="156"/>
      <c r="C122" s="90"/>
      <c r="D122" s="90"/>
      <c r="E122" s="90"/>
      <c r="F122" s="90"/>
      <c r="G122" s="90"/>
      <c r="H122" s="274"/>
      <c r="L122" s="275"/>
    </row>
    <row r="123" spans="1:12" ht="14">
      <c r="A123" s="155"/>
      <c r="B123" s="153"/>
      <c r="C123" s="90"/>
      <c r="D123" s="90"/>
      <c r="E123" s="90"/>
      <c r="F123" s="90"/>
      <c r="G123" s="90"/>
      <c r="H123" s="274"/>
      <c r="L123" s="275"/>
    </row>
    <row r="124" spans="1:12" ht="14">
      <c r="A124" s="155"/>
      <c r="B124" s="153"/>
      <c r="C124" s="90"/>
      <c r="D124" s="90"/>
      <c r="E124" s="90"/>
      <c r="F124" s="90"/>
      <c r="G124" s="90"/>
      <c r="H124" s="274"/>
      <c r="L124" s="275"/>
    </row>
    <row r="125" spans="1:12" ht="14">
      <c r="A125" s="155"/>
      <c r="B125" s="153"/>
      <c r="C125" s="90"/>
      <c r="D125" s="90"/>
      <c r="E125" s="90"/>
      <c r="F125" s="90"/>
      <c r="G125" s="90"/>
      <c r="H125" s="274"/>
      <c r="L125" s="275"/>
    </row>
    <row r="126" spans="1:12" ht="14">
      <c r="A126" s="155"/>
      <c r="B126" s="153"/>
      <c r="C126" s="90"/>
      <c r="D126" s="90"/>
      <c r="E126" s="90"/>
      <c r="F126" s="90"/>
      <c r="G126" s="90"/>
      <c r="L126" s="275"/>
    </row>
    <row r="127" spans="1:12">
      <c r="H127" s="274"/>
      <c r="L127" s="275"/>
    </row>
    <row r="128" spans="1:12" ht="14">
      <c r="A128" s="155"/>
      <c r="B128" s="153"/>
      <c r="C128" s="90"/>
      <c r="D128" s="90"/>
      <c r="E128" s="90"/>
      <c r="F128" s="90"/>
      <c r="G128" s="90"/>
      <c r="H128" s="274"/>
      <c r="L128" s="275"/>
    </row>
    <row r="129" spans="1:12" ht="14">
      <c r="A129" s="150"/>
      <c r="B129" s="156"/>
      <c r="C129" s="90"/>
      <c r="D129" s="90"/>
      <c r="E129" s="90"/>
      <c r="F129" s="90"/>
      <c r="G129" s="90"/>
      <c r="H129" s="274"/>
      <c r="L129" s="275"/>
    </row>
    <row r="130" spans="1:12" ht="14">
      <c r="A130" s="155"/>
      <c r="B130" s="153"/>
      <c r="C130" s="90"/>
      <c r="D130" s="90"/>
      <c r="E130" s="90"/>
      <c r="F130" s="90"/>
      <c r="G130" s="90"/>
      <c r="H130" s="274"/>
      <c r="L130" s="275"/>
    </row>
    <row r="131" spans="1:12" ht="14">
      <c r="A131" s="155"/>
      <c r="B131" s="489"/>
      <c r="C131" s="90"/>
      <c r="D131" s="90"/>
      <c r="E131" s="90"/>
      <c r="F131" s="90"/>
      <c r="G131" s="90"/>
      <c r="H131" s="274"/>
      <c r="L131" s="275"/>
    </row>
    <row r="132" spans="1:12" ht="14">
      <c r="A132" s="155"/>
      <c r="B132" s="489"/>
      <c r="C132" s="90"/>
      <c r="D132" s="90"/>
      <c r="E132" s="90"/>
      <c r="F132" s="90"/>
      <c r="G132" s="90"/>
      <c r="H132" s="274"/>
      <c r="L132" s="275"/>
    </row>
    <row r="133" spans="1:12" ht="14">
      <c r="A133" s="150"/>
      <c r="B133" s="156"/>
      <c r="C133" s="90"/>
      <c r="D133" s="90"/>
      <c r="E133" s="90"/>
      <c r="F133" s="90"/>
      <c r="G133" s="90"/>
      <c r="H133" s="274"/>
      <c r="L133" s="275"/>
    </row>
    <row r="134" spans="1:12" ht="14">
      <c r="A134" s="150"/>
      <c r="B134" s="156"/>
      <c r="C134" s="90"/>
      <c r="D134" s="90"/>
      <c r="E134" s="90"/>
      <c r="F134" s="90"/>
      <c r="G134" s="90"/>
      <c r="H134" s="274"/>
      <c r="L134" s="275"/>
    </row>
    <row r="135" spans="1:12" ht="14">
      <c r="A135" s="150"/>
      <c r="B135" s="156"/>
      <c r="C135" s="90"/>
      <c r="D135" s="90"/>
      <c r="E135" s="90"/>
      <c r="F135" s="90"/>
      <c r="G135" s="90"/>
      <c r="H135" s="274"/>
      <c r="L135" s="275"/>
    </row>
    <row r="136" spans="1:12" ht="14">
      <c r="A136" s="150"/>
      <c r="B136" s="156"/>
      <c r="C136" s="90"/>
      <c r="D136" s="90"/>
      <c r="E136" s="90"/>
      <c r="F136" s="90"/>
      <c r="G136" s="90"/>
      <c r="H136" s="274"/>
      <c r="L136" s="275"/>
    </row>
    <row r="137" spans="1:12" ht="14">
      <c r="A137" s="150"/>
      <c r="B137" s="156"/>
      <c r="C137" s="90"/>
      <c r="D137" s="90"/>
      <c r="E137" s="90"/>
      <c r="F137" s="90"/>
      <c r="G137" s="90"/>
      <c r="H137" s="274"/>
      <c r="L137" s="275"/>
    </row>
    <row r="138" spans="1:12" ht="14">
      <c r="A138" s="150"/>
      <c r="B138" s="156"/>
      <c r="C138" s="90"/>
      <c r="D138" s="90"/>
      <c r="E138" s="90"/>
      <c r="F138" s="90"/>
      <c r="G138" s="90"/>
      <c r="H138" s="274"/>
      <c r="L138" s="275"/>
    </row>
    <row r="139" spans="1:12" ht="14">
      <c r="A139" s="150"/>
      <c r="B139" s="156"/>
      <c r="C139" s="90"/>
      <c r="D139" s="90"/>
      <c r="E139" s="90"/>
      <c r="F139" s="90"/>
      <c r="G139" s="90"/>
      <c r="H139" s="274"/>
      <c r="L139" s="275"/>
    </row>
    <row r="140" spans="1:12" ht="14">
      <c r="A140" s="150"/>
      <c r="B140" s="156"/>
      <c r="C140" s="90"/>
      <c r="D140" s="90"/>
      <c r="E140" s="90"/>
      <c r="F140" s="90"/>
      <c r="G140" s="90"/>
      <c r="H140" s="274"/>
      <c r="L140" s="275"/>
    </row>
    <row r="141" spans="1:12" ht="14">
      <c r="A141" s="150"/>
      <c r="B141" s="156"/>
      <c r="C141" s="90"/>
      <c r="D141" s="90"/>
      <c r="E141" s="90"/>
      <c r="F141" s="90"/>
      <c r="G141" s="90"/>
      <c r="H141" s="274"/>
      <c r="L141" s="275"/>
    </row>
    <row r="142" spans="1:12" ht="14">
      <c r="A142" s="150"/>
      <c r="B142" s="156"/>
      <c r="C142" s="90"/>
      <c r="D142" s="90"/>
      <c r="E142" s="90"/>
      <c r="F142" s="90"/>
      <c r="G142" s="90"/>
      <c r="H142" s="274"/>
      <c r="L142" s="275"/>
    </row>
    <row r="143" spans="1:12" ht="14">
      <c r="A143" s="150"/>
      <c r="B143" s="156"/>
      <c r="C143" s="90"/>
      <c r="D143" s="90"/>
      <c r="E143" s="90"/>
      <c r="F143" s="90"/>
      <c r="G143" s="90"/>
      <c r="H143" s="274"/>
      <c r="L143" s="275"/>
    </row>
    <row r="144" spans="1:12" ht="14">
      <c r="B144" s="156"/>
      <c r="C144" s="90"/>
      <c r="D144" s="90"/>
      <c r="E144" s="90"/>
      <c r="F144" s="90"/>
      <c r="G144" s="90"/>
      <c r="H144" s="274"/>
      <c r="L144" s="275"/>
    </row>
    <row r="145" spans="1:12" ht="14">
      <c r="B145" s="156"/>
      <c r="C145" s="90"/>
      <c r="D145" s="90"/>
      <c r="E145" s="90"/>
      <c r="F145" s="90"/>
      <c r="G145" s="90"/>
      <c r="H145" s="274"/>
      <c r="L145" s="275"/>
    </row>
    <row r="146" spans="1:12" ht="14">
      <c r="B146" s="156"/>
      <c r="C146" s="90"/>
      <c r="D146" s="90"/>
      <c r="E146" s="90"/>
      <c r="F146" s="90"/>
      <c r="G146" s="90"/>
      <c r="H146" s="274"/>
      <c r="L146" s="275"/>
    </row>
    <row r="147" spans="1:12" ht="14">
      <c r="B147" s="156"/>
      <c r="C147" s="90"/>
      <c r="D147" s="90"/>
      <c r="E147" s="90"/>
      <c r="F147" s="90"/>
      <c r="G147" s="90"/>
      <c r="H147" s="274"/>
      <c r="L147" s="275"/>
    </row>
    <row r="148" spans="1:12" ht="14">
      <c r="B148" s="156"/>
      <c r="C148" s="90"/>
      <c r="D148" s="90"/>
      <c r="E148" s="90"/>
      <c r="F148" s="90"/>
      <c r="G148" s="90"/>
      <c r="H148" s="274"/>
      <c r="L148" s="275"/>
    </row>
    <row r="149" spans="1:12" ht="14">
      <c r="B149" s="156"/>
      <c r="C149" s="90"/>
      <c r="D149" s="90"/>
      <c r="E149" s="90"/>
      <c r="F149" s="90"/>
      <c r="G149" s="90"/>
      <c r="H149" s="274"/>
      <c r="L149" s="275"/>
    </row>
    <row r="150" spans="1:12" ht="14">
      <c r="B150" s="156"/>
      <c r="C150" s="90"/>
      <c r="D150" s="90"/>
      <c r="E150" s="90"/>
      <c r="F150" s="90"/>
      <c r="G150" s="90"/>
      <c r="H150" s="274"/>
      <c r="L150" s="275"/>
    </row>
    <row r="151" spans="1:12" ht="14">
      <c r="B151" s="156"/>
      <c r="C151" s="90"/>
      <c r="D151" s="90"/>
      <c r="E151" s="90"/>
      <c r="F151" s="90"/>
      <c r="G151" s="90"/>
      <c r="H151" s="274"/>
      <c r="L151" s="275"/>
    </row>
    <row r="152" spans="1:12" ht="14">
      <c r="B152" s="156"/>
      <c r="C152" s="90"/>
      <c r="D152" s="90"/>
      <c r="E152" s="90"/>
      <c r="F152" s="90"/>
      <c r="G152" s="90"/>
      <c r="H152" s="274"/>
      <c r="L152" s="275"/>
    </row>
    <row r="153" spans="1:12" ht="14">
      <c r="A153" s="90"/>
      <c r="B153" s="156"/>
      <c r="C153" s="90"/>
      <c r="D153" s="90"/>
      <c r="E153" s="90"/>
      <c r="F153" s="90"/>
      <c r="G153" s="90"/>
      <c r="L153" s="275"/>
    </row>
    <row r="154" spans="1:12">
      <c r="L154" s="275"/>
    </row>
    <row r="155" spans="1:12">
      <c r="L155" s="275"/>
    </row>
    <row r="156" spans="1:12">
      <c r="L156" s="275"/>
    </row>
    <row r="157" spans="1:12">
      <c r="L157" s="275"/>
    </row>
    <row r="158" spans="1:12">
      <c r="L158" s="275"/>
    </row>
    <row r="159" spans="1:12">
      <c r="L159" s="275"/>
    </row>
    <row r="160" spans="1:12">
      <c r="L160" s="275"/>
    </row>
    <row r="161" spans="12:12">
      <c r="L161" s="275"/>
    </row>
    <row r="162" spans="12:12">
      <c r="L162" s="275"/>
    </row>
    <row r="163" spans="12:12">
      <c r="L163" s="275"/>
    </row>
    <row r="164" spans="12:12">
      <c r="L164" s="275"/>
    </row>
    <row r="165" spans="12:12">
      <c r="L165" s="275"/>
    </row>
    <row r="166" spans="12:12">
      <c r="L166" s="275"/>
    </row>
    <row r="167" spans="12:12">
      <c r="L167" s="275"/>
    </row>
    <row r="168" spans="12:12">
      <c r="L168" s="275"/>
    </row>
    <row r="169" spans="12:12">
      <c r="L169" s="275"/>
    </row>
    <row r="170" spans="12:12">
      <c r="L170" s="275"/>
    </row>
    <row r="171" spans="12:12">
      <c r="L171" s="275"/>
    </row>
    <row r="172" spans="12:12">
      <c r="L172" s="275"/>
    </row>
    <row r="173" spans="12:12">
      <c r="L173" s="275"/>
    </row>
    <row r="174" spans="12:12">
      <c r="L174" s="275"/>
    </row>
    <row r="175" spans="12:12">
      <c r="L175" s="275"/>
    </row>
    <row r="176" spans="12:12">
      <c r="L176" s="275"/>
    </row>
    <row r="177" spans="12:12">
      <c r="L177" s="275"/>
    </row>
    <row r="178" spans="12:12">
      <c r="L178" s="275"/>
    </row>
    <row r="179" spans="12:12">
      <c r="L179" s="275"/>
    </row>
    <row r="180" spans="12:12">
      <c r="L180" s="275"/>
    </row>
    <row r="181" spans="12:12">
      <c r="L181" s="275"/>
    </row>
    <row r="182" spans="12:12">
      <c r="L182" s="275"/>
    </row>
    <row r="183" spans="12:12">
      <c r="L183" s="275"/>
    </row>
    <row r="184" spans="12:12">
      <c r="L184" s="275"/>
    </row>
    <row r="185" spans="12:12">
      <c r="L185" s="275"/>
    </row>
    <row r="186" spans="12:12">
      <c r="L186" s="275"/>
    </row>
    <row r="187" spans="12:12">
      <c r="L187" s="275"/>
    </row>
    <row r="188" spans="12:12">
      <c r="L188" s="275"/>
    </row>
    <row r="189" spans="12:12">
      <c r="L189" s="275"/>
    </row>
    <row r="190" spans="12:12">
      <c r="L190" s="275"/>
    </row>
    <row r="191" spans="12:12">
      <c r="L191" s="275"/>
    </row>
    <row r="192" spans="12:12">
      <c r="L192" s="275"/>
    </row>
    <row r="193" spans="12:12">
      <c r="L193" s="275"/>
    </row>
    <row r="194" spans="12:12">
      <c r="L194" s="275"/>
    </row>
    <row r="195" spans="12:12">
      <c r="L195" s="275"/>
    </row>
    <row r="196" spans="12:12">
      <c r="L196" s="275"/>
    </row>
    <row r="197" spans="12:12">
      <c r="L197" s="275"/>
    </row>
    <row r="198" spans="12:12">
      <c r="L198" s="275"/>
    </row>
    <row r="199" spans="12:12">
      <c r="L199" s="275"/>
    </row>
    <row r="200" spans="12:12">
      <c r="L200" s="275"/>
    </row>
    <row r="201" spans="12:12">
      <c r="L201" s="275"/>
    </row>
    <row r="202" spans="12:12">
      <c r="L202" s="275"/>
    </row>
    <row r="203" spans="12:12">
      <c r="L203" s="275"/>
    </row>
    <row r="204" spans="12:12">
      <c r="L204" s="275"/>
    </row>
    <row r="205" spans="12:12">
      <c r="L205" s="275"/>
    </row>
    <row r="206" spans="12:12">
      <c r="L206" s="275"/>
    </row>
    <row r="207" spans="12:12">
      <c r="L207" s="275"/>
    </row>
    <row r="208" spans="12:12">
      <c r="L208" s="275"/>
    </row>
    <row r="209" spans="12:12">
      <c r="L209" s="275"/>
    </row>
    <row r="210" spans="12:12">
      <c r="L210" s="275"/>
    </row>
    <row r="211" spans="12:12">
      <c r="L211" s="275"/>
    </row>
    <row r="212" spans="12:12">
      <c r="L212" s="275"/>
    </row>
    <row r="213" spans="12:12">
      <c r="L213" s="275"/>
    </row>
    <row r="214" spans="12:12">
      <c r="L214" s="275"/>
    </row>
    <row r="215" spans="12:12">
      <c r="L215" s="275"/>
    </row>
    <row r="216" spans="12:12">
      <c r="L216" s="275"/>
    </row>
    <row r="217" spans="12:12">
      <c r="L217" s="275"/>
    </row>
    <row r="218" spans="12:12">
      <c r="L218" s="275"/>
    </row>
    <row r="219" spans="12:12">
      <c r="L219" s="275"/>
    </row>
    <row r="220" spans="12:12">
      <c r="L220" s="275"/>
    </row>
    <row r="221" spans="12:12">
      <c r="L221" s="275"/>
    </row>
    <row r="222" spans="12:12">
      <c r="L222" s="275"/>
    </row>
    <row r="223" spans="12:12">
      <c r="L223" s="275"/>
    </row>
    <row r="224" spans="12:12">
      <c r="L224" s="275"/>
    </row>
    <row r="225" spans="12:12">
      <c r="L225" s="275"/>
    </row>
    <row r="226" spans="12:12">
      <c r="L226" s="275"/>
    </row>
    <row r="227" spans="12:12">
      <c r="L227" s="275"/>
    </row>
    <row r="228" spans="12:12">
      <c r="L228" s="275"/>
    </row>
    <row r="229" spans="12:12">
      <c r="L229" s="275"/>
    </row>
    <row r="230" spans="12:12">
      <c r="L230" s="275"/>
    </row>
    <row r="231" spans="12:12">
      <c r="L231" s="275"/>
    </row>
    <row r="232" spans="12:12">
      <c r="L232" s="275"/>
    </row>
    <row r="233" spans="12:12">
      <c r="L233" s="275"/>
    </row>
    <row r="234" spans="12:12">
      <c r="L234" s="275"/>
    </row>
    <row r="235" spans="12:12">
      <c r="L235" s="275"/>
    </row>
    <row r="236" spans="12:12">
      <c r="L236" s="275"/>
    </row>
    <row r="237" spans="12:12">
      <c r="L237" s="275"/>
    </row>
    <row r="238" spans="12:12">
      <c r="L238" s="275"/>
    </row>
    <row r="239" spans="12:12">
      <c r="L239" s="275"/>
    </row>
    <row r="240" spans="12:12">
      <c r="L240" s="275"/>
    </row>
    <row r="241" spans="12:12">
      <c r="L241" s="275"/>
    </row>
    <row r="242" spans="12:12">
      <c r="L242" s="275"/>
    </row>
    <row r="243" spans="12:12">
      <c r="L243" s="275"/>
    </row>
    <row r="244" spans="12:12">
      <c r="L244" s="275"/>
    </row>
    <row r="245" spans="12:12">
      <c r="L245" s="275"/>
    </row>
    <row r="246" spans="12:12">
      <c r="L246" s="275"/>
    </row>
    <row r="247" spans="12:12">
      <c r="L247" s="275"/>
    </row>
    <row r="248" spans="12:12">
      <c r="L248" s="275"/>
    </row>
    <row r="249" spans="12:12">
      <c r="L249" s="275"/>
    </row>
    <row r="250" spans="12:12">
      <c r="L250" s="275"/>
    </row>
    <row r="251" spans="12:12">
      <c r="L251" s="275"/>
    </row>
    <row r="252" spans="12:12">
      <c r="L252" s="275"/>
    </row>
    <row r="253" spans="12:12">
      <c r="L253" s="275"/>
    </row>
    <row r="254" spans="12:12">
      <c r="L254" s="275"/>
    </row>
    <row r="255" spans="12:12">
      <c r="L255" s="275"/>
    </row>
    <row r="256" spans="12:12">
      <c r="L256" s="275"/>
    </row>
    <row r="257" spans="12:12">
      <c r="L257" s="275"/>
    </row>
    <row r="258" spans="12:12">
      <c r="L258" s="275"/>
    </row>
    <row r="259" spans="12:12">
      <c r="L259" s="275"/>
    </row>
    <row r="260" spans="12:12">
      <c r="L260" s="275"/>
    </row>
    <row r="261" spans="12:12">
      <c r="L261" s="275"/>
    </row>
    <row r="262" spans="12:12">
      <c r="L262" s="275"/>
    </row>
    <row r="263" spans="12:12">
      <c r="L263" s="275"/>
    </row>
    <row r="264" spans="12:12">
      <c r="L264" s="275"/>
    </row>
    <row r="265" spans="12:12">
      <c r="L265" s="275"/>
    </row>
    <row r="266" spans="12:12">
      <c r="L266" s="275"/>
    </row>
    <row r="267" spans="12:12">
      <c r="L267" s="275"/>
    </row>
    <row r="268" spans="12:12">
      <c r="L268" s="275"/>
    </row>
    <row r="269" spans="12:12">
      <c r="L269" s="275"/>
    </row>
    <row r="270" spans="12:12">
      <c r="L270" s="275"/>
    </row>
    <row r="271" spans="12:12">
      <c r="L271" s="275"/>
    </row>
    <row r="272" spans="12:12">
      <c r="L272" s="275"/>
    </row>
    <row r="273" spans="12:12">
      <c r="L273" s="275"/>
    </row>
    <row r="274" spans="12:12">
      <c r="L274" s="275"/>
    </row>
    <row r="275" spans="12:12">
      <c r="L275" s="275"/>
    </row>
    <row r="276" spans="12:12">
      <c r="L276" s="275"/>
    </row>
    <row r="277" spans="12:12">
      <c r="L277" s="275"/>
    </row>
    <row r="278" spans="12:12">
      <c r="L278" s="275"/>
    </row>
    <row r="279" spans="12:12">
      <c r="L279" s="275"/>
    </row>
    <row r="280" spans="12:12">
      <c r="L280" s="275"/>
    </row>
    <row r="281" spans="12:12">
      <c r="L281" s="275"/>
    </row>
    <row r="282" spans="12:12">
      <c r="L282" s="275"/>
    </row>
    <row r="283" spans="12:12">
      <c r="L283" s="275"/>
    </row>
    <row r="284" spans="12:12">
      <c r="L284" s="275"/>
    </row>
    <row r="285" spans="12:12">
      <c r="L285" s="275"/>
    </row>
    <row r="286" spans="12:12">
      <c r="L286" s="275"/>
    </row>
    <row r="287" spans="12:12">
      <c r="L287" s="275"/>
    </row>
    <row r="288" spans="12:12">
      <c r="L288" s="275"/>
    </row>
    <row r="289" spans="12:12">
      <c r="L289" s="275"/>
    </row>
    <row r="290" spans="12:12">
      <c r="L290" s="275"/>
    </row>
    <row r="291" spans="12:12">
      <c r="L291" s="275"/>
    </row>
    <row r="292" spans="12:12">
      <c r="L292" s="275"/>
    </row>
    <row r="293" spans="12:12">
      <c r="L293" s="275"/>
    </row>
    <row r="294" spans="12:12">
      <c r="L294" s="275"/>
    </row>
    <row r="295" spans="12:12">
      <c r="L295" s="275"/>
    </row>
    <row r="296" spans="12:12">
      <c r="L296" s="275"/>
    </row>
    <row r="297" spans="12:12">
      <c r="L297" s="275"/>
    </row>
    <row r="298" spans="12:12">
      <c r="L298" s="275"/>
    </row>
    <row r="299" spans="12:12">
      <c r="L299" s="275"/>
    </row>
    <row r="300" spans="12:12">
      <c r="L300" s="275"/>
    </row>
    <row r="301" spans="12:12">
      <c r="L301" s="275"/>
    </row>
    <row r="302" spans="12:12">
      <c r="L302" s="275"/>
    </row>
    <row r="303" spans="12:12">
      <c r="L303" s="275"/>
    </row>
    <row r="304" spans="12:12">
      <c r="L304" s="275"/>
    </row>
    <row r="305" spans="12:12">
      <c r="L305" s="275"/>
    </row>
    <row r="306" spans="12:12">
      <c r="L306" s="275"/>
    </row>
    <row r="307" spans="12:12">
      <c r="L307" s="275"/>
    </row>
    <row r="308" spans="12:12">
      <c r="L308" s="275"/>
    </row>
    <row r="309" spans="12:12">
      <c r="L309" s="275"/>
    </row>
    <row r="310" spans="12:12">
      <c r="L310" s="275"/>
    </row>
    <row r="311" spans="12:12">
      <c r="L311" s="275"/>
    </row>
    <row r="312" spans="12:12">
      <c r="L312" s="275"/>
    </row>
    <row r="313" spans="12:12">
      <c r="L313" s="275"/>
    </row>
    <row r="314" spans="12:12">
      <c r="L314" s="275"/>
    </row>
    <row r="315" spans="12:12">
      <c r="L315" s="275"/>
    </row>
    <row r="316" spans="12:12">
      <c r="L316" s="275"/>
    </row>
    <row r="317" spans="12:12">
      <c r="L317" s="275"/>
    </row>
    <row r="318" spans="12:12">
      <c r="L318" s="275"/>
    </row>
    <row r="319" spans="12:12">
      <c r="L319" s="275"/>
    </row>
    <row r="320" spans="12:12">
      <c r="L320" s="275"/>
    </row>
    <row r="321" spans="12:12">
      <c r="L321" s="275"/>
    </row>
    <row r="322" spans="12:12">
      <c r="L322" s="275"/>
    </row>
    <row r="323" spans="12:12">
      <c r="L323" s="275"/>
    </row>
    <row r="324" spans="12:12">
      <c r="L324" s="275"/>
    </row>
    <row r="325" spans="12:12">
      <c r="L325" s="275"/>
    </row>
    <row r="326" spans="12:12">
      <c r="L326" s="275"/>
    </row>
    <row r="327" spans="12:12">
      <c r="L327" s="275"/>
    </row>
    <row r="328" spans="12:12">
      <c r="L328" s="275"/>
    </row>
    <row r="329" spans="12:12">
      <c r="L329" s="275"/>
    </row>
    <row r="330" spans="12:12">
      <c r="L330" s="275"/>
    </row>
    <row r="331" spans="12:12">
      <c r="L331" s="275"/>
    </row>
    <row r="332" spans="12:12">
      <c r="L332" s="275"/>
    </row>
    <row r="333" spans="12:12">
      <c r="L333" s="275"/>
    </row>
    <row r="334" spans="12:12">
      <c r="L334" s="275"/>
    </row>
    <row r="335" spans="12:12">
      <c r="L335" s="275"/>
    </row>
    <row r="336" spans="12:12">
      <c r="L336" s="275"/>
    </row>
    <row r="337" spans="12:12">
      <c r="L337" s="275"/>
    </row>
    <row r="338" spans="12:12">
      <c r="L338" s="275"/>
    </row>
    <row r="339" spans="12:12">
      <c r="L339" s="275"/>
    </row>
    <row r="340" spans="12:12">
      <c r="L340" s="275"/>
    </row>
    <row r="341" spans="12:12">
      <c r="L341" s="275"/>
    </row>
    <row r="342" spans="12:12">
      <c r="L342" s="275"/>
    </row>
    <row r="343" spans="12:12">
      <c r="L343" s="275"/>
    </row>
    <row r="344" spans="12:12">
      <c r="L344" s="275"/>
    </row>
    <row r="345" spans="12:12">
      <c r="L345" s="275"/>
    </row>
    <row r="346" spans="12:12">
      <c r="L346" s="275"/>
    </row>
    <row r="347" spans="12:12">
      <c r="L347" s="275"/>
    </row>
    <row r="348" spans="12:12">
      <c r="L348" s="275"/>
    </row>
    <row r="349" spans="12:12">
      <c r="L349" s="275"/>
    </row>
    <row r="350" spans="12:12">
      <c r="L350" s="275"/>
    </row>
    <row r="351" spans="12:12">
      <c r="L351" s="275"/>
    </row>
    <row r="352" spans="12:12">
      <c r="L352" s="275"/>
    </row>
    <row r="353" spans="12:12">
      <c r="L353" s="275"/>
    </row>
    <row r="354" spans="12:12">
      <c r="L354" s="275"/>
    </row>
    <row r="355" spans="12:12">
      <c r="L355" s="275"/>
    </row>
    <row r="356" spans="12:12">
      <c r="L356" s="275"/>
    </row>
    <row r="357" spans="12:12">
      <c r="L357" s="275"/>
    </row>
    <row r="358" spans="12:12">
      <c r="L358" s="275"/>
    </row>
    <row r="359" spans="12:12">
      <c r="L359" s="275"/>
    </row>
    <row r="360" spans="12:12">
      <c r="L360" s="275"/>
    </row>
    <row r="361" spans="12:12">
      <c r="L361" s="275"/>
    </row>
    <row r="362" spans="12:12">
      <c r="L362" s="275"/>
    </row>
    <row r="363" spans="12:12">
      <c r="L363" s="275"/>
    </row>
    <row r="364" spans="12:12">
      <c r="L364" s="275"/>
    </row>
    <row r="365" spans="12:12">
      <c r="L365" s="275"/>
    </row>
    <row r="366" spans="12:12">
      <c r="L366" s="275"/>
    </row>
    <row r="367" spans="12:12">
      <c r="L367" s="275"/>
    </row>
    <row r="368" spans="12:12">
      <c r="L368" s="275"/>
    </row>
    <row r="369" spans="12:12">
      <c r="L369" s="275"/>
    </row>
    <row r="370" spans="12:12">
      <c r="L370" s="275"/>
    </row>
    <row r="371" spans="12:12">
      <c r="L371" s="275"/>
    </row>
    <row r="372" spans="12:12">
      <c r="L372" s="275"/>
    </row>
    <row r="373" spans="12:12">
      <c r="L373" s="275"/>
    </row>
    <row r="374" spans="12:12">
      <c r="L374" s="275"/>
    </row>
    <row r="375" spans="12:12">
      <c r="L375" s="275"/>
    </row>
    <row r="376" spans="12:12">
      <c r="L376" s="275"/>
    </row>
    <row r="377" spans="12:12">
      <c r="L377" s="275"/>
    </row>
    <row r="378" spans="12:12">
      <c r="L378" s="275"/>
    </row>
    <row r="379" spans="12:12">
      <c r="L379" s="275"/>
    </row>
    <row r="380" spans="12:12">
      <c r="L380" s="275"/>
    </row>
    <row r="381" spans="12:12">
      <c r="L381" s="275"/>
    </row>
    <row r="382" spans="12:12">
      <c r="L382" s="275"/>
    </row>
    <row r="383" spans="12:12">
      <c r="L383" s="275"/>
    </row>
    <row r="384" spans="12:12">
      <c r="L384" s="275"/>
    </row>
    <row r="385" spans="12:12">
      <c r="L385" s="275"/>
    </row>
    <row r="386" spans="12:12">
      <c r="L386" s="275"/>
    </row>
    <row r="387" spans="12:12">
      <c r="L387" s="275"/>
    </row>
    <row r="388" spans="12:12">
      <c r="L388" s="275"/>
    </row>
    <row r="389" spans="12:12">
      <c r="L389" s="275"/>
    </row>
    <row r="390" spans="12:12">
      <c r="L390" s="275"/>
    </row>
    <row r="391" spans="12:12">
      <c r="L391" s="275"/>
    </row>
    <row r="392" spans="12:12">
      <c r="L392" s="275"/>
    </row>
    <row r="393" spans="12:12">
      <c r="L393" s="275"/>
    </row>
    <row r="394" spans="12:12">
      <c r="L394" s="275"/>
    </row>
    <row r="395" spans="12:12">
      <c r="L395" s="275"/>
    </row>
    <row r="396" spans="12:12">
      <c r="L396" s="275"/>
    </row>
    <row r="397" spans="12:12">
      <c r="L397" s="275"/>
    </row>
    <row r="398" spans="12:12">
      <c r="L398" s="275"/>
    </row>
    <row r="399" spans="12:12">
      <c r="L399" s="275"/>
    </row>
    <row r="400" spans="12:12">
      <c r="L400" s="275"/>
    </row>
    <row r="401" spans="12:12">
      <c r="L401" s="275"/>
    </row>
    <row r="402" spans="12:12">
      <c r="L402" s="275"/>
    </row>
    <row r="403" spans="12:12">
      <c r="L403" s="275"/>
    </row>
    <row r="404" spans="12:12">
      <c r="L404" s="275"/>
    </row>
    <row r="405" spans="12:12">
      <c r="L405" s="275"/>
    </row>
    <row r="406" spans="12:12">
      <c r="L406" s="275"/>
    </row>
    <row r="407" spans="12:12">
      <c r="L407" s="275"/>
    </row>
    <row r="408" spans="12:12">
      <c r="L408" s="275"/>
    </row>
    <row r="409" spans="12:12">
      <c r="L409" s="275"/>
    </row>
    <row r="410" spans="12:12">
      <c r="L410" s="275"/>
    </row>
    <row r="411" spans="12:12">
      <c r="L411" s="275"/>
    </row>
    <row r="412" spans="12:12">
      <c r="L412" s="275"/>
    </row>
    <row r="413" spans="12:12">
      <c r="L413" s="275"/>
    </row>
    <row r="414" spans="12:12">
      <c r="L414" s="275"/>
    </row>
    <row r="415" spans="12:12">
      <c r="L415" s="275"/>
    </row>
    <row r="416" spans="12:12">
      <c r="L416" s="275"/>
    </row>
    <row r="417" spans="12:12">
      <c r="L417" s="275"/>
    </row>
    <row r="418" spans="12:12">
      <c r="L418" s="275"/>
    </row>
  </sheetData>
  <sheetProtection algorithmName="SHA-512" hashValue="dZnhgkP8gkdEiXEOhJSWy/ivbuKNdwCdhDOcAsRWBSVXcBJtTEu9TWzio87EuMkDUYxHelEWMPv5VpujK4u7uw==" saltValue="kZYAqh9TmeCTSt3KpI+lJQ==" spinCount="100000" sheet="1" objects="1" scenarios="1" selectLockedCells="1"/>
  <mergeCells count="53">
    <mergeCell ref="I77:J77"/>
    <mergeCell ref="I75:J75"/>
    <mergeCell ref="I74:J74"/>
    <mergeCell ref="A3:C3"/>
    <mergeCell ref="A15:C15"/>
    <mergeCell ref="E27:E32"/>
    <mergeCell ref="A16:C16"/>
    <mergeCell ref="G27:G32"/>
    <mergeCell ref="J28:J32"/>
    <mergeCell ref="D28:D32"/>
    <mergeCell ref="A10:A14"/>
    <mergeCell ref="A5:A8"/>
    <mergeCell ref="I28:I32"/>
    <mergeCell ref="A19:A26"/>
    <mergeCell ref="A70:G70"/>
    <mergeCell ref="A71:G71"/>
    <mergeCell ref="A67:K67"/>
    <mergeCell ref="I69:J69"/>
    <mergeCell ref="I70:J70"/>
    <mergeCell ref="A50:C50"/>
    <mergeCell ref="E50:G50"/>
    <mergeCell ref="A68:G68"/>
    <mergeCell ref="L76:L77"/>
    <mergeCell ref="A74:G74"/>
    <mergeCell ref="B131:B132"/>
    <mergeCell ref="H71:H73"/>
    <mergeCell ref="H76:H77"/>
    <mergeCell ref="A75:G75"/>
    <mergeCell ref="I71:J71"/>
    <mergeCell ref="I72:J72"/>
    <mergeCell ref="I73:J73"/>
    <mergeCell ref="I76:J76"/>
    <mergeCell ref="B77:E77"/>
    <mergeCell ref="A73:G73"/>
    <mergeCell ref="A72:G72"/>
    <mergeCell ref="H78:K78"/>
    <mergeCell ref="H79:K79"/>
    <mergeCell ref="H80:K80"/>
    <mergeCell ref="E15:H15"/>
    <mergeCell ref="A1:L1"/>
    <mergeCell ref="A18:L18"/>
    <mergeCell ref="D66:H66"/>
    <mergeCell ref="E51:H51"/>
    <mergeCell ref="E33:H33"/>
    <mergeCell ref="E34:H34"/>
    <mergeCell ref="F27:F32"/>
    <mergeCell ref="A31:A32"/>
    <mergeCell ref="A27:A30"/>
    <mergeCell ref="A33:C33"/>
    <mergeCell ref="K27:K32"/>
    <mergeCell ref="A35:A49"/>
    <mergeCell ref="A52:A64"/>
    <mergeCell ref="A2:L2"/>
  </mergeCells>
  <conditionalFormatting sqref="L80">
    <cfRule type="cellIs" dxfId="3" priority="1" operator="lessThan">
      <formula>0</formula>
    </cfRule>
    <cfRule type="cellIs" dxfId="2" priority="2" operator="greaterThan">
      <formula>0</formula>
    </cfRule>
  </conditionalFormatting>
  <printOptions horizontalCentered="1" verticalCentered="1"/>
  <pageMargins left="0.25" right="0.25" top="0.75" bottom="0.75" header="0.3" footer="0.3"/>
  <pageSetup scale="37" fitToHeight="0" orientation="landscape"/>
  <headerFooter>
    <oddFooter>Page &amp;P</oddFooter>
  </headerFooter>
  <rowBreaks count="1" manualBreakCount="1">
    <brk id="50" max="16383" man="1"/>
  </rowBreak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pageSetUpPr fitToPage="1"/>
  </sheetPr>
  <dimension ref="A1:BO75"/>
  <sheetViews>
    <sheetView workbookViewId="0">
      <pane xSplit="3" ySplit="2" topLeftCell="D32" activePane="bottomRight" state="frozenSplit"/>
      <selection pane="topRight" activeCell="O1" sqref="O1"/>
      <selection pane="bottomLeft" activeCell="A2" sqref="A2"/>
      <selection pane="bottomRight" activeCell="R13" sqref="R13"/>
    </sheetView>
  </sheetViews>
  <sheetFormatPr baseColWidth="10" defaultColWidth="8.83203125" defaultRowHeight="12" x14ac:dyDescent="0"/>
  <cols>
    <col min="1" max="1" width="16.5" style="90" customWidth="1"/>
    <col min="2" max="2" width="31.33203125" style="90" customWidth="1"/>
    <col min="3" max="3" width="8.83203125" style="90"/>
    <col min="4" max="4" width="19.6640625" style="90" customWidth="1"/>
    <col min="5" max="5" width="19.5" style="90" customWidth="1"/>
    <col min="6" max="6" width="21.5" style="90" customWidth="1"/>
    <col min="7" max="7" width="27.5" style="90" customWidth="1"/>
    <col min="8" max="8" width="32.6640625" style="90" customWidth="1"/>
    <col min="9" max="9" width="18.1640625" style="90" customWidth="1"/>
    <col min="10" max="10" width="20.83203125" style="90" customWidth="1"/>
    <col min="11" max="11" width="22" style="90" customWidth="1"/>
    <col min="12" max="12" width="20.33203125" style="90" customWidth="1"/>
    <col min="13" max="16384" width="8.83203125" style="90"/>
  </cols>
  <sheetData>
    <row r="1" spans="1:67" s="95" customFormat="1" ht="44.25" customHeight="1" thickBot="1">
      <c r="A1" s="579" t="s">
        <v>273</v>
      </c>
      <c r="B1" s="580"/>
      <c r="C1" s="580"/>
      <c r="D1" s="580"/>
      <c r="E1" s="580"/>
      <c r="F1" s="580"/>
      <c r="G1" s="580"/>
      <c r="H1" s="580"/>
      <c r="I1" s="158"/>
      <c r="J1" s="158"/>
      <c r="K1" s="158"/>
      <c r="L1" s="159"/>
    </row>
    <row r="2" spans="1:67" ht="183" customHeight="1" thickBot="1">
      <c r="A2" s="563" t="s">
        <v>90</v>
      </c>
      <c r="B2" s="563"/>
      <c r="C2" s="563"/>
      <c r="D2" s="129" t="s">
        <v>89</v>
      </c>
      <c r="E2" s="130" t="s">
        <v>226</v>
      </c>
      <c r="F2" s="131" t="s">
        <v>136</v>
      </c>
      <c r="G2" s="132" t="s">
        <v>227</v>
      </c>
      <c r="H2" s="133" t="s">
        <v>139</v>
      </c>
      <c r="I2" s="134" t="s">
        <v>229</v>
      </c>
      <c r="J2" s="135" t="s">
        <v>230</v>
      </c>
      <c r="K2" s="136" t="s">
        <v>231</v>
      </c>
      <c r="L2" s="137" t="s">
        <v>145</v>
      </c>
    </row>
    <row r="3" spans="1:67" ht="31.5" customHeight="1" thickBot="1">
      <c r="A3" s="21" t="s">
        <v>0</v>
      </c>
      <c r="B3" s="22"/>
      <c r="C3" s="22"/>
      <c r="D3" s="160"/>
      <c r="E3" s="161"/>
      <c r="F3" s="162">
        <v>1.1000000000000001</v>
      </c>
      <c r="G3" s="163"/>
      <c r="H3" s="164"/>
      <c r="I3" s="165">
        <v>0.3</v>
      </c>
      <c r="J3" s="166">
        <v>0.1</v>
      </c>
      <c r="K3" s="167">
        <v>0.2</v>
      </c>
      <c r="L3" s="166">
        <v>0.4</v>
      </c>
    </row>
    <row r="4" spans="1:67" ht="13">
      <c r="A4" s="554" t="s">
        <v>98</v>
      </c>
      <c r="B4" s="32" t="s">
        <v>1</v>
      </c>
      <c r="C4" s="282" t="s">
        <v>2</v>
      </c>
      <c r="D4" s="296">
        <v>200</v>
      </c>
      <c r="E4" s="294">
        <f t="shared" ref="E4:E13" si="0">G4*0.63</f>
        <v>27.310500000000001</v>
      </c>
      <c r="F4" s="297">
        <f>IF( F3&gt;0,  E4*F3,)</f>
        <v>30.041550000000004</v>
      </c>
      <c r="G4" s="294">
        <v>43.35</v>
      </c>
      <c r="H4" s="297"/>
      <c r="I4" s="220">
        <f>D4*E4*$I$3</f>
        <v>1638.63</v>
      </c>
      <c r="J4" s="220">
        <f t="shared" ref="J4:J13" si="1">D4*F4*$J$3</f>
        <v>600.83100000000013</v>
      </c>
      <c r="K4" s="220">
        <f>D4*G4*K3</f>
        <v>1734</v>
      </c>
      <c r="L4" s="220">
        <f t="shared" ref="L4:L13" si="2">IF(H4&gt;0, D4*H4*$L$3, 0)</f>
        <v>0</v>
      </c>
    </row>
    <row r="5" spans="1:67" ht="26">
      <c r="A5" s="555"/>
      <c r="B5" s="32" t="s">
        <v>3</v>
      </c>
      <c r="C5" s="282">
        <v>99202</v>
      </c>
      <c r="D5" s="298">
        <v>400</v>
      </c>
      <c r="E5" s="236">
        <f t="shared" si="0"/>
        <v>46.941300000000005</v>
      </c>
      <c r="F5" s="299">
        <f>IF( F3&gt;0,  E5*F3,)</f>
        <v>51.635430000000007</v>
      </c>
      <c r="G5" s="236">
        <v>74.510000000000005</v>
      </c>
      <c r="H5" s="299"/>
      <c r="I5" s="222">
        <f>D5*E5*I3</f>
        <v>5632.9560000000001</v>
      </c>
      <c r="J5" s="220">
        <f t="shared" si="1"/>
        <v>2065.4172000000003</v>
      </c>
      <c r="K5" s="222">
        <f>D5*G5*K3</f>
        <v>5960.8000000000011</v>
      </c>
      <c r="L5" s="220">
        <f t="shared" si="2"/>
        <v>0</v>
      </c>
    </row>
    <row r="6" spans="1:67" ht="13">
      <c r="A6" s="555"/>
      <c r="B6" s="32" t="s">
        <v>4</v>
      </c>
      <c r="C6" s="282">
        <v>99203</v>
      </c>
      <c r="D6" s="298">
        <v>800</v>
      </c>
      <c r="E6" s="236">
        <f t="shared" si="0"/>
        <v>68.153400000000005</v>
      </c>
      <c r="F6" s="299">
        <f>IF( F3&gt;0,  E6*F3,)</f>
        <v>74.968740000000011</v>
      </c>
      <c r="G6" s="236">
        <v>108.18</v>
      </c>
      <c r="H6" s="299"/>
      <c r="I6" s="222">
        <f>D6*E6*I3</f>
        <v>16356.815999999999</v>
      </c>
      <c r="J6" s="220">
        <f t="shared" si="1"/>
        <v>5997.4992000000011</v>
      </c>
      <c r="K6" s="222">
        <f>D6*G6*K3</f>
        <v>17308.8</v>
      </c>
      <c r="L6" s="220">
        <f t="shared" si="2"/>
        <v>0</v>
      </c>
    </row>
    <row r="7" spans="1:67" ht="26">
      <c r="A7" s="555"/>
      <c r="B7" s="32" t="s">
        <v>5</v>
      </c>
      <c r="C7" s="282">
        <v>99204</v>
      </c>
      <c r="D7" s="298">
        <v>200</v>
      </c>
      <c r="E7" s="236">
        <f t="shared" si="0"/>
        <v>104.7186</v>
      </c>
      <c r="F7" s="299">
        <f>IF( F3&gt;0,  E7*F3,)</f>
        <v>115.19046</v>
      </c>
      <c r="G7" s="236">
        <v>166.22</v>
      </c>
      <c r="H7" s="299"/>
      <c r="I7" s="222">
        <f>D7*E7*I3</f>
        <v>6283.1159999999991</v>
      </c>
      <c r="J7" s="220">
        <f t="shared" si="1"/>
        <v>2303.8092000000001</v>
      </c>
      <c r="K7" s="222">
        <f>D7*G7*K3</f>
        <v>6648.8</v>
      </c>
      <c r="L7" s="220">
        <f t="shared" si="2"/>
        <v>0</v>
      </c>
    </row>
    <row r="8" spans="1:67" ht="13">
      <c r="A8" s="556"/>
      <c r="B8" s="32" t="s">
        <v>88</v>
      </c>
      <c r="C8" s="282" t="s">
        <v>86</v>
      </c>
      <c r="D8" s="298">
        <v>0</v>
      </c>
      <c r="E8" s="236">
        <f t="shared" si="0"/>
        <v>130.4478</v>
      </c>
      <c r="F8" s="299">
        <f>IF( F3&gt;0,  E8*F3,)</f>
        <v>143.49258</v>
      </c>
      <c r="G8" s="236">
        <v>207.06</v>
      </c>
      <c r="H8" s="299"/>
      <c r="I8" s="222">
        <f>D8*E8*I3</f>
        <v>0</v>
      </c>
      <c r="J8" s="220">
        <f t="shared" si="1"/>
        <v>0</v>
      </c>
      <c r="K8" s="222">
        <f>D8*G8*K3</f>
        <v>0</v>
      </c>
      <c r="L8" s="220">
        <f t="shared" si="2"/>
        <v>0</v>
      </c>
    </row>
    <row r="9" spans="1:67" ht="26">
      <c r="A9" s="554" t="s">
        <v>99</v>
      </c>
      <c r="B9" s="32" t="s">
        <v>6</v>
      </c>
      <c r="C9" s="282">
        <v>99211</v>
      </c>
      <c r="D9" s="298">
        <v>400</v>
      </c>
      <c r="E9" s="236">
        <f t="shared" si="0"/>
        <v>12.637799999999999</v>
      </c>
      <c r="F9" s="299">
        <f>IF( F3&gt;0,  E9*F3,)</f>
        <v>13.901579999999999</v>
      </c>
      <c r="G9" s="236">
        <v>20.059999999999999</v>
      </c>
      <c r="H9" s="299"/>
      <c r="I9" s="222">
        <f>D9*E9*I3</f>
        <v>1516.5359999999996</v>
      </c>
      <c r="J9" s="220">
        <f t="shared" si="1"/>
        <v>556.06319999999994</v>
      </c>
      <c r="K9" s="222">
        <f>D9*G9*K3</f>
        <v>1604.8</v>
      </c>
      <c r="L9" s="220">
        <f t="shared" si="2"/>
        <v>0</v>
      </c>
    </row>
    <row r="10" spans="1:67" ht="13">
      <c r="A10" s="555"/>
      <c r="B10" s="32" t="s">
        <v>1</v>
      </c>
      <c r="C10" s="282">
        <v>99212</v>
      </c>
      <c r="D10" s="298">
        <v>600</v>
      </c>
      <c r="E10" s="236">
        <f t="shared" si="0"/>
        <v>27.531000000000002</v>
      </c>
      <c r="F10" s="299">
        <f>IF( F3&gt;0,  E10*F3,)</f>
        <v>30.284100000000006</v>
      </c>
      <c r="G10" s="236">
        <v>43.7</v>
      </c>
      <c r="H10" s="299"/>
      <c r="I10" s="222">
        <f>D10*E10*I3</f>
        <v>4955.5800000000008</v>
      </c>
      <c r="J10" s="220">
        <f t="shared" si="1"/>
        <v>1817.0460000000003</v>
      </c>
      <c r="K10" s="222">
        <f>D10*G10*K3</f>
        <v>5244</v>
      </c>
      <c r="L10" s="220">
        <f t="shared" si="2"/>
        <v>0</v>
      </c>
    </row>
    <row r="11" spans="1:67" ht="26">
      <c r="A11" s="555"/>
      <c r="B11" s="32" t="s">
        <v>7</v>
      </c>
      <c r="C11" s="282">
        <v>99213</v>
      </c>
      <c r="D11" s="298">
        <v>1000</v>
      </c>
      <c r="E11" s="236">
        <f t="shared" si="0"/>
        <v>46.040399999999998</v>
      </c>
      <c r="F11" s="299">
        <f>IF( F3&gt;0,  E11*F3,)</f>
        <v>50.644440000000003</v>
      </c>
      <c r="G11" s="236">
        <v>73.08</v>
      </c>
      <c r="H11" s="299"/>
      <c r="I11" s="222">
        <f>D11*E11*I3</f>
        <v>13812.12</v>
      </c>
      <c r="J11" s="220">
        <f t="shared" si="1"/>
        <v>5064.4440000000004</v>
      </c>
      <c r="K11" s="222">
        <f>D11*G11*K3</f>
        <v>14616</v>
      </c>
      <c r="L11" s="220">
        <f t="shared" si="2"/>
        <v>0</v>
      </c>
    </row>
    <row r="12" spans="1:67" ht="13">
      <c r="A12" s="555"/>
      <c r="B12" s="32" t="s">
        <v>8</v>
      </c>
      <c r="C12" s="282">
        <v>99214</v>
      </c>
      <c r="D12" s="298">
        <v>400</v>
      </c>
      <c r="E12" s="236">
        <f t="shared" si="0"/>
        <v>67.932900000000004</v>
      </c>
      <c r="F12" s="299">
        <f>IF( F3&gt;0,  E12*F3,)</f>
        <v>74.726190000000017</v>
      </c>
      <c r="G12" s="236">
        <v>107.83</v>
      </c>
      <c r="H12" s="299"/>
      <c r="I12" s="222">
        <f>D12*E12*I3</f>
        <v>8151.9479999999994</v>
      </c>
      <c r="J12" s="220">
        <f t="shared" si="1"/>
        <v>2989.0476000000008</v>
      </c>
      <c r="K12" s="222">
        <f>D12*G12*K3</f>
        <v>8626.4</v>
      </c>
      <c r="L12" s="220">
        <f t="shared" si="2"/>
        <v>0</v>
      </c>
    </row>
    <row r="13" spans="1:67" ht="13">
      <c r="A13" s="556"/>
      <c r="B13" s="33" t="s">
        <v>88</v>
      </c>
      <c r="C13" s="283" t="s">
        <v>87</v>
      </c>
      <c r="D13" s="298">
        <v>0</v>
      </c>
      <c r="E13" s="295">
        <f t="shared" si="0"/>
        <v>90.953100000000006</v>
      </c>
      <c r="F13" s="299">
        <f>IF( F3&gt;0,  E13*F3,)</f>
        <v>100.04841000000002</v>
      </c>
      <c r="G13" s="295">
        <v>144.37</v>
      </c>
      <c r="H13" s="300"/>
      <c r="I13" s="224">
        <f>D13*E13*I3</f>
        <v>0</v>
      </c>
      <c r="J13" s="220">
        <f t="shared" si="1"/>
        <v>0</v>
      </c>
      <c r="K13" s="224">
        <f>D13*G13*K3</f>
        <v>0</v>
      </c>
      <c r="L13" s="220">
        <f t="shared" si="2"/>
        <v>0</v>
      </c>
    </row>
    <row r="14" spans="1:67" ht="14">
      <c r="A14" s="540" t="s">
        <v>97</v>
      </c>
      <c r="B14" s="541"/>
      <c r="C14" s="564"/>
      <c r="D14" s="34">
        <f>SUM(D4:D13)</f>
        <v>4000</v>
      </c>
      <c r="E14" s="448"/>
      <c r="F14" s="449"/>
      <c r="G14" s="449"/>
      <c r="H14" s="450"/>
      <c r="I14" s="307">
        <f>SUM(I4:I13)</f>
        <v>58347.701999999997</v>
      </c>
      <c r="J14" s="308">
        <f>SUM(J4:J13)</f>
        <v>21394.157400000004</v>
      </c>
      <c r="K14" s="308">
        <f>SUM(K4:K13)</f>
        <v>61743.6</v>
      </c>
      <c r="L14" s="309">
        <f>IF(SUM(L4:L13)&gt;0,SUM(L4:L13),(D14*'2A- Data Entry Worksheet'!E9*'2B- Est. Rev. Proj. Wksheet'!L4))</f>
        <v>120000</v>
      </c>
      <c r="M14" s="142"/>
      <c r="N14" s="143"/>
      <c r="O14" s="142"/>
      <c r="P14" s="142"/>
      <c r="Q14" s="142"/>
      <c r="R14" s="142"/>
      <c r="S14" s="142"/>
      <c r="T14" s="142"/>
      <c r="U14" s="142"/>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row>
    <row r="15" spans="1:67" ht="14">
      <c r="A15" s="454" t="s">
        <v>9</v>
      </c>
      <c r="B15" s="455"/>
      <c r="C15" s="455"/>
      <c r="D15" s="35"/>
      <c r="E15" s="35"/>
      <c r="F15" s="35"/>
      <c r="G15" s="35"/>
      <c r="H15" s="35"/>
      <c r="I15" s="35"/>
      <c r="J15" s="35"/>
      <c r="K15" s="35"/>
      <c r="L15" s="36"/>
      <c r="M15" s="142"/>
      <c r="N15" s="142"/>
      <c r="O15" s="142"/>
      <c r="P15" s="142"/>
      <c r="Q15" s="142"/>
      <c r="R15" s="142"/>
      <c r="S15" s="142"/>
      <c r="T15" s="142"/>
      <c r="U15" s="142"/>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row>
    <row r="16" spans="1:67" ht="39">
      <c r="A16" s="168" t="s">
        <v>100</v>
      </c>
      <c r="B16" s="38" t="s">
        <v>10</v>
      </c>
      <c r="C16" s="284" t="s">
        <v>11</v>
      </c>
      <c r="D16" s="302">
        <v>80</v>
      </c>
      <c r="E16" s="294">
        <f>G16*0.63</f>
        <v>15.8004</v>
      </c>
      <c r="F16" s="299">
        <f>IF( F3&gt;0,  E16*F3,)</f>
        <v>17.38044</v>
      </c>
      <c r="G16" s="301">
        <v>25.08</v>
      </c>
      <c r="H16" s="299"/>
      <c r="I16" s="222">
        <f>D16*E16*I3</f>
        <v>379.20959999999997</v>
      </c>
      <c r="J16" s="222">
        <f>D16*F16*J3</f>
        <v>139.04352</v>
      </c>
      <c r="K16" s="230">
        <f>D16*G16*K3</f>
        <v>401.28</v>
      </c>
      <c r="L16" s="231">
        <f t="shared" ref="L16:L31" si="3">IF(H16&gt;0, D16*H16*$L$3, 0)</f>
        <v>0</v>
      </c>
    </row>
    <row r="17" spans="1:67" ht="14">
      <c r="A17" s="454" t="s">
        <v>12</v>
      </c>
      <c r="B17" s="455"/>
      <c r="C17" s="455"/>
      <c r="D17" s="455"/>
      <c r="E17" s="455"/>
      <c r="F17" s="455"/>
      <c r="G17" s="455"/>
      <c r="H17" s="455"/>
      <c r="I17" s="455"/>
      <c r="J17" s="455"/>
      <c r="K17" s="455"/>
      <c r="L17" s="456"/>
      <c r="M17" s="142"/>
      <c r="N17" s="142"/>
      <c r="O17" s="142"/>
      <c r="P17" s="142"/>
      <c r="Q17" s="142"/>
      <c r="R17" s="142"/>
      <c r="S17" s="142"/>
      <c r="T17" s="142"/>
      <c r="U17" s="142"/>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row>
    <row r="18" spans="1:67" ht="13">
      <c r="A18" s="559" t="s">
        <v>101</v>
      </c>
      <c r="B18" s="39" t="s">
        <v>13</v>
      </c>
      <c r="C18" s="282" t="s">
        <v>14</v>
      </c>
      <c r="D18" s="303">
        <v>50</v>
      </c>
      <c r="E18" s="236">
        <f t="shared" ref="E18:E25" si="4">G18*0.63</f>
        <v>92.213099999999997</v>
      </c>
      <c r="F18" s="299">
        <f>IF( F3&gt;0,  E18*F3,)</f>
        <v>101.43441</v>
      </c>
      <c r="G18" s="232">
        <v>146.37</v>
      </c>
      <c r="H18" s="299"/>
      <c r="I18" s="222">
        <f>D18*E18*I3</f>
        <v>1383.1964999999998</v>
      </c>
      <c r="J18" s="222">
        <f t="shared" ref="J18:J25" si="5">D18*F18*$J$3</f>
        <v>507.17205000000007</v>
      </c>
      <c r="K18" s="232">
        <f>D18*G18*K3</f>
        <v>1463.7</v>
      </c>
      <c r="L18" s="231">
        <f t="shared" si="3"/>
        <v>0</v>
      </c>
    </row>
    <row r="19" spans="1:67" ht="13">
      <c r="A19" s="559"/>
      <c r="B19" s="39" t="s">
        <v>15</v>
      </c>
      <c r="C19" s="282" t="s">
        <v>16</v>
      </c>
      <c r="D19" s="303">
        <v>20</v>
      </c>
      <c r="E19" s="236">
        <f t="shared" si="4"/>
        <v>145.34099999999998</v>
      </c>
      <c r="F19" s="299">
        <f>IF( F3&gt;0,  E19*F3,)</f>
        <v>159.8751</v>
      </c>
      <c r="G19" s="232">
        <v>230.7</v>
      </c>
      <c r="H19" s="299"/>
      <c r="I19" s="222">
        <f>D19*E19*I3</f>
        <v>872.04599999999994</v>
      </c>
      <c r="J19" s="222">
        <f t="shared" si="5"/>
        <v>319.75020000000001</v>
      </c>
      <c r="K19" s="232">
        <f>D19*G19*K3</f>
        <v>922.80000000000007</v>
      </c>
      <c r="L19" s="231">
        <f t="shared" si="3"/>
        <v>0</v>
      </c>
    </row>
    <row r="20" spans="1:67" ht="13">
      <c r="A20" s="559"/>
      <c r="B20" s="39" t="s">
        <v>17</v>
      </c>
      <c r="C20" s="282" t="s">
        <v>18</v>
      </c>
      <c r="D20" s="303">
        <v>50</v>
      </c>
      <c r="E20" s="236">
        <f t="shared" si="4"/>
        <v>73.124099999999999</v>
      </c>
      <c r="F20" s="299">
        <f>IF( F3&gt;0,  E20*F3,)</f>
        <v>80.436509999999998</v>
      </c>
      <c r="G20" s="232">
        <v>116.07</v>
      </c>
      <c r="H20" s="299"/>
      <c r="I20" s="222">
        <f>D20*E20*I3</f>
        <v>1096.8615</v>
      </c>
      <c r="J20" s="222">
        <f t="shared" si="5"/>
        <v>402.18254999999999</v>
      </c>
      <c r="K20" s="232">
        <f>D20*G20*K3</f>
        <v>1160.7</v>
      </c>
      <c r="L20" s="231">
        <f t="shared" si="3"/>
        <v>0</v>
      </c>
    </row>
    <row r="21" spans="1:67" ht="13">
      <c r="A21" s="559"/>
      <c r="B21" s="39" t="s">
        <v>19</v>
      </c>
      <c r="C21" s="282" t="s">
        <v>20</v>
      </c>
      <c r="D21" s="303">
        <v>20</v>
      </c>
      <c r="E21" s="236">
        <f t="shared" si="4"/>
        <v>124.803</v>
      </c>
      <c r="F21" s="299">
        <f>IF( F3&gt;0,  E21*F3,)</f>
        <v>137.2833</v>
      </c>
      <c r="G21" s="232">
        <v>198.1</v>
      </c>
      <c r="H21" s="299"/>
      <c r="I21" s="222">
        <f>D21*E21*I3</f>
        <v>748.81799999999998</v>
      </c>
      <c r="J21" s="222">
        <f t="shared" si="5"/>
        <v>274.56660000000005</v>
      </c>
      <c r="K21" s="232">
        <f>D21*G21*K3</f>
        <v>792.40000000000009</v>
      </c>
      <c r="L21" s="231">
        <f t="shared" si="3"/>
        <v>0</v>
      </c>
    </row>
    <row r="22" spans="1:67" ht="13">
      <c r="A22" s="559"/>
      <c r="B22" s="39" t="s">
        <v>21</v>
      </c>
      <c r="C22" s="282" t="s">
        <v>22</v>
      </c>
      <c r="D22" s="303">
        <v>10</v>
      </c>
      <c r="E22" s="236">
        <f t="shared" si="4"/>
        <v>154.1421</v>
      </c>
      <c r="F22" s="299">
        <f>IF( F3&gt;0,  E22*F3,)</f>
        <v>169.55631000000002</v>
      </c>
      <c r="G22" s="232">
        <v>244.67</v>
      </c>
      <c r="H22" s="299"/>
      <c r="I22" s="222">
        <f>D22*E22*I3</f>
        <v>462.42629999999997</v>
      </c>
      <c r="J22" s="222">
        <f t="shared" si="5"/>
        <v>169.55631000000005</v>
      </c>
      <c r="K22" s="232">
        <f>D22*G22*K3</f>
        <v>489.34</v>
      </c>
      <c r="L22" s="231">
        <f t="shared" si="3"/>
        <v>0</v>
      </c>
    </row>
    <row r="23" spans="1:67" ht="13">
      <c r="A23" s="559"/>
      <c r="B23" s="39" t="s">
        <v>23</v>
      </c>
      <c r="C23" s="282" t="s">
        <v>24</v>
      </c>
      <c r="D23" s="303">
        <v>50</v>
      </c>
      <c r="E23" s="236">
        <f t="shared" si="4"/>
        <v>341.68680000000001</v>
      </c>
      <c r="F23" s="299">
        <f>IF( F3&gt;0,  E23*F3,)</f>
        <v>375.85548000000006</v>
      </c>
      <c r="G23" s="232">
        <v>542.36</v>
      </c>
      <c r="H23" s="299"/>
      <c r="I23" s="222">
        <f>D23*E23*I3</f>
        <v>5125.3019999999997</v>
      </c>
      <c r="J23" s="222">
        <f t="shared" si="5"/>
        <v>1879.2774000000002</v>
      </c>
      <c r="K23" s="232">
        <f>D23*G23*K3</f>
        <v>5423.6</v>
      </c>
      <c r="L23" s="231">
        <f t="shared" si="3"/>
        <v>0</v>
      </c>
    </row>
    <row r="24" spans="1:67" ht="13">
      <c r="A24" s="559"/>
      <c r="B24" s="39" t="s">
        <v>25</v>
      </c>
      <c r="C24" s="282" t="s">
        <v>26</v>
      </c>
      <c r="D24" s="303"/>
      <c r="E24" s="236">
        <f t="shared" si="4"/>
        <v>92.521800000000013</v>
      </c>
      <c r="F24" s="299">
        <f>IF( F3&gt;0,  E24*F3,)</f>
        <v>101.77398000000002</v>
      </c>
      <c r="G24" s="232">
        <v>146.86000000000001</v>
      </c>
      <c r="H24" s="299"/>
      <c r="I24" s="222">
        <f>D24*E24*I3</f>
        <v>0</v>
      </c>
      <c r="J24" s="222">
        <f t="shared" si="5"/>
        <v>0</v>
      </c>
      <c r="K24" s="232">
        <f>D24*G24*K3</f>
        <v>0</v>
      </c>
      <c r="L24" s="231">
        <f t="shared" si="3"/>
        <v>0</v>
      </c>
    </row>
    <row r="25" spans="1:67" ht="13">
      <c r="A25" s="559"/>
      <c r="B25" s="39" t="s">
        <v>27</v>
      </c>
      <c r="C25" s="282" t="s">
        <v>28</v>
      </c>
      <c r="D25" s="303"/>
      <c r="E25" s="236">
        <f t="shared" si="4"/>
        <v>139.02209999999999</v>
      </c>
      <c r="F25" s="299">
        <f>IF( F3&gt;0,  E25*F3,)</f>
        <v>152.92431000000002</v>
      </c>
      <c r="G25" s="232">
        <v>220.67</v>
      </c>
      <c r="H25" s="299"/>
      <c r="I25" s="222">
        <f>D25*E25*I3</f>
        <v>0</v>
      </c>
      <c r="J25" s="222">
        <f t="shared" si="5"/>
        <v>0</v>
      </c>
      <c r="K25" s="232">
        <f>D25*G25*K3</f>
        <v>0</v>
      </c>
      <c r="L25" s="231">
        <f t="shared" si="3"/>
        <v>0</v>
      </c>
    </row>
    <row r="26" spans="1:67" ht="57" customHeight="1">
      <c r="A26" s="468" t="s">
        <v>29</v>
      </c>
      <c r="B26" s="39" t="s">
        <v>30</v>
      </c>
      <c r="C26" s="282" t="s">
        <v>31</v>
      </c>
      <c r="D26" s="303"/>
      <c r="E26" s="542" t="s">
        <v>96</v>
      </c>
      <c r="F26" s="466" t="s">
        <v>137</v>
      </c>
      <c r="G26" s="542" t="s">
        <v>81</v>
      </c>
      <c r="H26" s="299"/>
      <c r="I26" s="233">
        <f>D26*15.37*I3</f>
        <v>0</v>
      </c>
      <c r="J26" s="222">
        <f>D26*15.37*$J$3</f>
        <v>0</v>
      </c>
      <c r="K26" s="474" t="s">
        <v>81</v>
      </c>
      <c r="L26" s="231">
        <f t="shared" si="3"/>
        <v>0</v>
      </c>
    </row>
    <row r="27" spans="1:67" ht="13">
      <c r="A27" s="470"/>
      <c r="B27" s="39" t="s">
        <v>32</v>
      </c>
      <c r="C27" s="282" t="s">
        <v>33</v>
      </c>
      <c r="D27" s="551" t="s">
        <v>81</v>
      </c>
      <c r="E27" s="543"/>
      <c r="F27" s="467"/>
      <c r="G27" s="543"/>
      <c r="H27" s="299"/>
      <c r="I27" s="548" t="s">
        <v>92</v>
      </c>
      <c r="J27" s="548" t="s">
        <v>92</v>
      </c>
      <c r="K27" s="475"/>
      <c r="L27" s="231">
        <f t="shared" si="3"/>
        <v>0</v>
      </c>
    </row>
    <row r="28" spans="1:67" ht="13">
      <c r="A28" s="470"/>
      <c r="B28" s="39" t="s">
        <v>34</v>
      </c>
      <c r="C28" s="282" t="s">
        <v>35</v>
      </c>
      <c r="D28" s="552"/>
      <c r="E28" s="543"/>
      <c r="F28" s="467"/>
      <c r="G28" s="543"/>
      <c r="H28" s="299"/>
      <c r="I28" s="549"/>
      <c r="J28" s="549"/>
      <c r="K28" s="475"/>
      <c r="L28" s="231">
        <f t="shared" si="3"/>
        <v>0</v>
      </c>
    </row>
    <row r="29" spans="1:67" ht="13">
      <c r="A29" s="469"/>
      <c r="B29" s="39" t="s">
        <v>36</v>
      </c>
      <c r="C29" s="282" t="s">
        <v>37</v>
      </c>
      <c r="D29" s="552"/>
      <c r="E29" s="543"/>
      <c r="F29" s="467"/>
      <c r="G29" s="543"/>
      <c r="H29" s="299"/>
      <c r="I29" s="549"/>
      <c r="J29" s="549"/>
      <c r="K29" s="475"/>
      <c r="L29" s="231">
        <f t="shared" si="3"/>
        <v>0</v>
      </c>
    </row>
    <row r="30" spans="1:67" ht="57" customHeight="1">
      <c r="A30" s="468" t="s">
        <v>38</v>
      </c>
      <c r="B30" s="39" t="s">
        <v>32</v>
      </c>
      <c r="C30" s="282" t="s">
        <v>39</v>
      </c>
      <c r="D30" s="552"/>
      <c r="E30" s="543"/>
      <c r="F30" s="467"/>
      <c r="G30" s="543"/>
      <c r="H30" s="299"/>
      <c r="I30" s="549"/>
      <c r="J30" s="549"/>
      <c r="K30" s="475"/>
      <c r="L30" s="231">
        <f t="shared" si="3"/>
        <v>0</v>
      </c>
    </row>
    <row r="31" spans="1:67" ht="13">
      <c r="A31" s="469"/>
      <c r="B31" s="39" t="s">
        <v>36</v>
      </c>
      <c r="C31" s="282" t="s">
        <v>40</v>
      </c>
      <c r="D31" s="553"/>
      <c r="E31" s="544"/>
      <c r="F31" s="467"/>
      <c r="G31" s="544"/>
      <c r="H31" s="299"/>
      <c r="I31" s="550"/>
      <c r="J31" s="550"/>
      <c r="K31" s="476"/>
      <c r="L31" s="231">
        <f t="shared" si="3"/>
        <v>0</v>
      </c>
    </row>
    <row r="32" spans="1:67" ht="17.25" customHeight="1">
      <c r="A32" s="471" t="s">
        <v>102</v>
      </c>
      <c r="B32" s="472"/>
      <c r="C32" s="473"/>
      <c r="D32" s="40">
        <f>SUM(D18:D25,D16,D26)</f>
        <v>280</v>
      </c>
      <c r="E32" s="461"/>
      <c r="F32" s="462"/>
      <c r="G32" s="462"/>
      <c r="H32" s="463"/>
      <c r="I32" s="305">
        <f>SUM(I18:I26,I16)</f>
        <v>10067.859899999999</v>
      </c>
      <c r="J32" s="305">
        <f>SUM(J18:J25,J16)</f>
        <v>3691.5486300000002</v>
      </c>
      <c r="K32" s="305">
        <f>SUM(K18:K25,K16)</f>
        <v>10653.820000000002</v>
      </c>
      <c r="L32" s="305">
        <f>IF(SUM(L16:L31)&gt;0,SUM(L16:L31),(0))</f>
        <v>0</v>
      </c>
      <c r="M32" s="145"/>
      <c r="N32" s="142"/>
      <c r="O32" s="142"/>
      <c r="P32" s="142"/>
      <c r="Q32" s="142"/>
      <c r="R32" s="142"/>
      <c r="S32" s="142"/>
      <c r="T32" s="142"/>
      <c r="U32" s="142"/>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row>
    <row r="33" spans="1:67" ht="14">
      <c r="A33" s="41" t="s">
        <v>41</v>
      </c>
      <c r="B33" s="42"/>
      <c r="C33" s="42"/>
      <c r="D33" s="42"/>
      <c r="E33" s="464"/>
      <c r="F33" s="464"/>
      <c r="G33" s="464"/>
      <c r="H33" s="465"/>
      <c r="I33" s="42"/>
      <c r="J33" s="42"/>
      <c r="K33" s="42"/>
      <c r="L33" s="43"/>
      <c r="M33" s="142"/>
      <c r="N33" s="142"/>
      <c r="O33" s="142"/>
      <c r="P33" s="142"/>
      <c r="Q33" s="142"/>
      <c r="R33" s="142"/>
      <c r="S33" s="142"/>
      <c r="T33" s="142"/>
      <c r="U33" s="142"/>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c r="BO33" s="99"/>
    </row>
    <row r="34" spans="1:67" ht="13">
      <c r="A34" s="477"/>
      <c r="B34" s="44" t="s">
        <v>42</v>
      </c>
      <c r="C34" s="282" t="s">
        <v>43</v>
      </c>
      <c r="D34" s="303">
        <v>300</v>
      </c>
      <c r="E34" s="236">
        <f t="shared" ref="E34:E44" si="6">G34*0.63</f>
        <v>5.4369000000000005</v>
      </c>
      <c r="F34" s="236">
        <f>IF( $F$3&gt;0,  E34*$F$3,)</f>
        <v>5.9805900000000012</v>
      </c>
      <c r="G34" s="236">
        <v>8.6300000000000008</v>
      </c>
      <c r="H34" s="304"/>
      <c r="I34" s="222">
        <f>D34*E34*I3</f>
        <v>489.32100000000003</v>
      </c>
      <c r="J34" s="222">
        <f>D34*F34*$J$3</f>
        <v>179.41770000000005</v>
      </c>
      <c r="K34" s="236">
        <f>D34*G34*K3</f>
        <v>517.80000000000007</v>
      </c>
      <c r="L34" s="231">
        <f t="shared" ref="L34:L44" si="7">IF(H34&gt;0, D34*H34*$L$3, 0)</f>
        <v>0</v>
      </c>
    </row>
    <row r="35" spans="1:67" ht="13">
      <c r="A35" s="478"/>
      <c r="B35" s="44" t="s">
        <v>44</v>
      </c>
      <c r="C35" s="282" t="s">
        <v>45</v>
      </c>
      <c r="D35" s="303"/>
      <c r="E35" s="236">
        <f t="shared" si="6"/>
        <v>3.6666000000000003</v>
      </c>
      <c r="F35" s="236">
        <f t="shared" ref="F35:F44" si="8">IF( $F$3&gt;0,  E35*$F$3,)</f>
        <v>4.0332600000000003</v>
      </c>
      <c r="G35" s="236">
        <v>5.82</v>
      </c>
      <c r="H35" s="304"/>
      <c r="I35" s="222">
        <f>D35*E35*I3</f>
        <v>0</v>
      </c>
      <c r="J35" s="222">
        <f t="shared" ref="J35:J44" si="9">D35*F35*$J$3</f>
        <v>0</v>
      </c>
      <c r="K35" s="236">
        <f>D35*G35*K3</f>
        <v>0</v>
      </c>
      <c r="L35" s="231">
        <f t="shared" si="7"/>
        <v>0</v>
      </c>
    </row>
    <row r="36" spans="1:67" ht="13">
      <c r="A36" s="478"/>
      <c r="B36" s="44" t="s">
        <v>46</v>
      </c>
      <c r="C36" s="282" t="s">
        <v>47</v>
      </c>
      <c r="D36" s="303"/>
      <c r="E36" s="236">
        <f t="shared" si="6"/>
        <v>1.8900000000000001</v>
      </c>
      <c r="F36" s="236">
        <f t="shared" si="8"/>
        <v>2.0790000000000002</v>
      </c>
      <c r="G36" s="236">
        <v>3</v>
      </c>
      <c r="H36" s="304"/>
      <c r="I36" s="222">
        <f>D36*E36*I3</f>
        <v>0</v>
      </c>
      <c r="J36" s="222">
        <f t="shared" si="9"/>
        <v>0</v>
      </c>
      <c r="K36" s="236">
        <f>D36*G36*K3</f>
        <v>0</v>
      </c>
      <c r="L36" s="231">
        <f t="shared" si="7"/>
        <v>0</v>
      </c>
    </row>
    <row r="37" spans="1:67" ht="13">
      <c r="A37" s="478"/>
      <c r="B37" s="44" t="s">
        <v>48</v>
      </c>
      <c r="C37" s="282" t="s">
        <v>49</v>
      </c>
      <c r="D37" s="303"/>
      <c r="E37" s="236">
        <f t="shared" si="6"/>
        <v>4.9644000000000004</v>
      </c>
      <c r="F37" s="236">
        <f t="shared" si="8"/>
        <v>5.460840000000001</v>
      </c>
      <c r="G37" s="236">
        <v>7.88</v>
      </c>
      <c r="H37" s="304"/>
      <c r="I37" s="222">
        <f>D37*E37*I3</f>
        <v>0</v>
      </c>
      <c r="J37" s="222">
        <f t="shared" si="9"/>
        <v>0</v>
      </c>
      <c r="K37" s="236">
        <f>D37*G37*K3</f>
        <v>0</v>
      </c>
      <c r="L37" s="231">
        <f t="shared" si="7"/>
        <v>0</v>
      </c>
    </row>
    <row r="38" spans="1:67" ht="13">
      <c r="A38" s="478"/>
      <c r="B38" s="45" t="s">
        <v>50</v>
      </c>
      <c r="C38" s="285">
        <v>87205</v>
      </c>
      <c r="D38" s="303"/>
      <c r="E38" s="236">
        <f t="shared" si="6"/>
        <v>3.6666000000000003</v>
      </c>
      <c r="F38" s="236">
        <f t="shared" si="8"/>
        <v>4.0332600000000003</v>
      </c>
      <c r="G38" s="236">
        <v>5.82</v>
      </c>
      <c r="H38" s="304"/>
      <c r="I38" s="222">
        <f>D38*E38*I3</f>
        <v>0</v>
      </c>
      <c r="J38" s="222">
        <f t="shared" si="9"/>
        <v>0</v>
      </c>
      <c r="K38" s="236">
        <f>D38*G38*K3</f>
        <v>0</v>
      </c>
      <c r="L38" s="231">
        <f t="shared" si="7"/>
        <v>0</v>
      </c>
    </row>
    <row r="39" spans="1:67" ht="13">
      <c r="A39" s="478"/>
      <c r="B39" s="46" t="s">
        <v>51</v>
      </c>
      <c r="C39" s="286">
        <v>81003</v>
      </c>
      <c r="D39" s="303">
        <v>3000</v>
      </c>
      <c r="E39" s="236">
        <f t="shared" si="6"/>
        <v>1.9278</v>
      </c>
      <c r="F39" s="236">
        <f t="shared" si="8"/>
        <v>2.1205799999999999</v>
      </c>
      <c r="G39" s="236">
        <v>3.06</v>
      </c>
      <c r="H39" s="304"/>
      <c r="I39" s="222">
        <f>D39*E39*I3</f>
        <v>1735.0199999999998</v>
      </c>
      <c r="J39" s="222">
        <f t="shared" si="9"/>
        <v>636.17399999999998</v>
      </c>
      <c r="K39" s="236">
        <f>D39*G39*K3</f>
        <v>1836</v>
      </c>
      <c r="L39" s="231">
        <f t="shared" si="7"/>
        <v>0</v>
      </c>
    </row>
    <row r="40" spans="1:67" ht="13">
      <c r="A40" s="478"/>
      <c r="B40" s="47" t="s">
        <v>52</v>
      </c>
      <c r="C40" s="282" t="s">
        <v>53</v>
      </c>
      <c r="D40" s="303"/>
      <c r="E40" s="236">
        <f t="shared" si="6"/>
        <v>2.016</v>
      </c>
      <c r="F40" s="236">
        <f t="shared" si="8"/>
        <v>2.2176</v>
      </c>
      <c r="G40" s="236">
        <v>3.2</v>
      </c>
      <c r="H40" s="304"/>
      <c r="I40" s="222">
        <f>D40*E40*I3</f>
        <v>0</v>
      </c>
      <c r="J40" s="222">
        <f t="shared" si="9"/>
        <v>0</v>
      </c>
      <c r="K40" s="236">
        <f>D40*G40*K3</f>
        <v>0</v>
      </c>
      <c r="L40" s="231">
        <f t="shared" si="7"/>
        <v>0</v>
      </c>
    </row>
    <row r="41" spans="1:67" ht="13">
      <c r="A41" s="478"/>
      <c r="B41" s="47" t="s">
        <v>54</v>
      </c>
      <c r="C41" s="282" t="s">
        <v>55</v>
      </c>
      <c r="D41" s="303"/>
      <c r="E41" s="236">
        <f t="shared" si="6"/>
        <v>9.0783000000000005</v>
      </c>
      <c r="F41" s="236">
        <f t="shared" si="8"/>
        <v>9.9861300000000011</v>
      </c>
      <c r="G41" s="236">
        <v>14.41</v>
      </c>
      <c r="H41" s="304"/>
      <c r="I41" s="222">
        <f>D41*E41*I3</f>
        <v>0</v>
      </c>
      <c r="J41" s="222">
        <f t="shared" si="9"/>
        <v>0</v>
      </c>
      <c r="K41" s="236">
        <f>D41*G41*K3</f>
        <v>0</v>
      </c>
      <c r="L41" s="231">
        <f t="shared" si="7"/>
        <v>0</v>
      </c>
    </row>
    <row r="42" spans="1:67" ht="13">
      <c r="A42" s="478"/>
      <c r="B42" s="44" t="s">
        <v>56</v>
      </c>
      <c r="C42" s="282" t="s">
        <v>57</v>
      </c>
      <c r="D42" s="303">
        <v>100</v>
      </c>
      <c r="E42" s="236">
        <f t="shared" si="6"/>
        <v>7.6355999999999993</v>
      </c>
      <c r="F42" s="236">
        <f t="shared" si="8"/>
        <v>8.3991600000000002</v>
      </c>
      <c r="G42" s="236">
        <v>12.12</v>
      </c>
      <c r="H42" s="304"/>
      <c r="I42" s="222">
        <f>D42*E42*I3</f>
        <v>229.06799999999998</v>
      </c>
      <c r="J42" s="222">
        <f t="shared" si="9"/>
        <v>83.991600000000005</v>
      </c>
      <c r="K42" s="236">
        <f>D42*G42*K3</f>
        <v>242.4</v>
      </c>
      <c r="L42" s="231">
        <f t="shared" si="7"/>
        <v>0</v>
      </c>
    </row>
    <row r="43" spans="1:67" ht="13">
      <c r="A43" s="478"/>
      <c r="B43" s="48" t="s">
        <v>58</v>
      </c>
      <c r="C43" s="287" t="s">
        <v>59</v>
      </c>
      <c r="D43" s="303"/>
      <c r="E43" s="236">
        <f t="shared" si="6"/>
        <v>11.780999999999999</v>
      </c>
      <c r="F43" s="236">
        <f t="shared" si="8"/>
        <v>12.959099999999999</v>
      </c>
      <c r="G43" s="236">
        <v>18.7</v>
      </c>
      <c r="H43" s="304"/>
      <c r="I43" s="222">
        <f>D43*E43*I3</f>
        <v>0</v>
      </c>
      <c r="J43" s="222">
        <f t="shared" si="9"/>
        <v>0</v>
      </c>
      <c r="K43" s="236">
        <f>D43*G43*K3</f>
        <v>0</v>
      </c>
      <c r="L43" s="231">
        <f t="shared" si="7"/>
        <v>0</v>
      </c>
    </row>
    <row r="44" spans="1:67" ht="13">
      <c r="A44" s="479"/>
      <c r="B44" s="47" t="s">
        <v>60</v>
      </c>
      <c r="C44" s="282" t="s">
        <v>84</v>
      </c>
      <c r="D44" s="303">
        <v>50</v>
      </c>
      <c r="E44" s="236">
        <f t="shared" si="6"/>
        <v>12.436199999999999</v>
      </c>
      <c r="F44" s="236">
        <f t="shared" si="8"/>
        <v>13.679820000000001</v>
      </c>
      <c r="G44" s="236">
        <v>19.739999999999998</v>
      </c>
      <c r="H44" s="304"/>
      <c r="I44" s="222">
        <f>D44*E44*I3</f>
        <v>186.54299999999998</v>
      </c>
      <c r="J44" s="222">
        <f t="shared" si="9"/>
        <v>68.399100000000018</v>
      </c>
      <c r="K44" s="236">
        <f>D44*G44*K3</f>
        <v>197.39999999999998</v>
      </c>
      <c r="L44" s="231">
        <f t="shared" si="7"/>
        <v>0</v>
      </c>
    </row>
    <row r="45" spans="1:67" ht="14" thickBot="1">
      <c r="A45" s="524" t="s">
        <v>103</v>
      </c>
      <c r="B45" s="525"/>
      <c r="C45" s="526"/>
      <c r="D45" s="49">
        <f>SUM(D34:D44)</f>
        <v>3450</v>
      </c>
      <c r="E45" s="527"/>
      <c r="F45" s="528"/>
      <c r="G45" s="529"/>
      <c r="H45" s="50"/>
      <c r="I45" s="306">
        <f>SUM(I34:I44)</f>
        <v>2639.9519999999998</v>
      </c>
      <c r="J45" s="306">
        <f>SUM(J34:J44)</f>
        <v>967.98239999999998</v>
      </c>
      <c r="K45" s="306">
        <f>SUM(K34:K44)</f>
        <v>2793.6000000000004</v>
      </c>
      <c r="L45" s="306">
        <f>IF(SUM(L34:L44)&gt;0,SUM(L34:L44),(0))</f>
        <v>0</v>
      </c>
      <c r="M45" s="141"/>
      <c r="N45" s="141"/>
      <c r="O45" s="141"/>
      <c r="P45" s="141"/>
      <c r="Q45" s="141"/>
      <c r="R45" s="141"/>
      <c r="S45" s="141"/>
      <c r="T45" s="141"/>
      <c r="U45" s="141"/>
      <c r="V45" s="141"/>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row>
    <row r="46" spans="1:67" s="95" customFormat="1" ht="14">
      <c r="A46" s="51" t="s">
        <v>61</v>
      </c>
      <c r="B46" s="52"/>
      <c r="C46" s="53"/>
      <c r="D46" s="53"/>
      <c r="E46" s="460"/>
      <c r="F46" s="460"/>
      <c r="G46" s="460"/>
      <c r="H46" s="460"/>
      <c r="I46" s="54"/>
      <c r="J46" s="54"/>
      <c r="K46" s="54"/>
      <c r="L46" s="55"/>
      <c r="M46" s="142"/>
      <c r="N46" s="142"/>
      <c r="O46" s="142"/>
      <c r="P46" s="142"/>
      <c r="Q46" s="142"/>
      <c r="R46" s="142"/>
      <c r="S46" s="142"/>
      <c r="T46" s="142"/>
      <c r="U46" s="142"/>
      <c r="V46" s="142"/>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c r="BO46" s="99"/>
    </row>
    <row r="47" spans="1:67" ht="13">
      <c r="A47" s="480"/>
      <c r="B47" s="39" t="s">
        <v>105</v>
      </c>
      <c r="C47" s="288" t="s">
        <v>62</v>
      </c>
      <c r="D47" s="303"/>
      <c r="E47" s="310">
        <v>32.229999999999997</v>
      </c>
      <c r="F47" s="310"/>
      <c r="G47" s="311">
        <v>32.229999999999997</v>
      </c>
      <c r="H47" s="304"/>
      <c r="I47" s="222">
        <f>D47*E47*I3</f>
        <v>0</v>
      </c>
      <c r="J47" s="222">
        <f>D47*F47*$J$3</f>
        <v>0</v>
      </c>
      <c r="K47" s="241">
        <f>D47*G47*K3</f>
        <v>0</v>
      </c>
      <c r="L47" s="231">
        <f t="shared" ref="L47:L59" si="10">IF(H47&gt;0, D47*H7*$L$3, 0)</f>
        <v>0</v>
      </c>
    </row>
    <row r="48" spans="1:67" ht="13">
      <c r="A48" s="481"/>
      <c r="B48" s="39" t="s">
        <v>63</v>
      </c>
      <c r="C48" s="288" t="s">
        <v>64</v>
      </c>
      <c r="D48" s="303"/>
      <c r="E48" s="310">
        <v>30.46</v>
      </c>
      <c r="F48" s="310"/>
      <c r="G48" s="311">
        <v>30.46</v>
      </c>
      <c r="H48" s="304"/>
      <c r="I48" s="222">
        <f>D48*E48*I3</f>
        <v>0</v>
      </c>
      <c r="J48" s="222">
        <f t="shared" ref="J48:J59" si="11">D48*F48*$J$3</f>
        <v>0</v>
      </c>
      <c r="K48" s="241">
        <f>D48*G48*K3</f>
        <v>0</v>
      </c>
      <c r="L48" s="231">
        <f t="shared" si="10"/>
        <v>0</v>
      </c>
    </row>
    <row r="49" spans="1:67" ht="13">
      <c r="A49" s="481"/>
      <c r="B49" s="39" t="s">
        <v>65</v>
      </c>
      <c r="C49" s="288" t="s">
        <v>66</v>
      </c>
      <c r="D49" s="303"/>
      <c r="E49" s="310">
        <v>51.06</v>
      </c>
      <c r="F49" s="310"/>
      <c r="G49" s="236">
        <v>51.06</v>
      </c>
      <c r="H49" s="304"/>
      <c r="I49" s="222">
        <f>D49*E49*I3</f>
        <v>0</v>
      </c>
      <c r="J49" s="222">
        <f t="shared" si="11"/>
        <v>0</v>
      </c>
      <c r="K49" s="242">
        <f>D49*G49*K3</f>
        <v>0</v>
      </c>
      <c r="L49" s="231">
        <f t="shared" si="10"/>
        <v>0</v>
      </c>
    </row>
    <row r="50" spans="1:67" ht="13">
      <c r="A50" s="481"/>
      <c r="B50" s="57" t="s">
        <v>67</v>
      </c>
      <c r="C50" s="289" t="s">
        <v>68</v>
      </c>
      <c r="D50" s="303">
        <v>100</v>
      </c>
      <c r="E50" s="310">
        <v>24.22</v>
      </c>
      <c r="F50" s="310"/>
      <c r="G50" s="236">
        <v>24.22</v>
      </c>
      <c r="H50" s="304"/>
      <c r="I50" s="222">
        <f>D50*E50*I3</f>
        <v>726.6</v>
      </c>
      <c r="J50" s="222">
        <f t="shared" si="11"/>
        <v>0</v>
      </c>
      <c r="K50" s="242">
        <f>D50*G50*K3</f>
        <v>484.40000000000003</v>
      </c>
      <c r="L50" s="231">
        <f t="shared" si="10"/>
        <v>0</v>
      </c>
    </row>
    <row r="51" spans="1:67" ht="13">
      <c r="A51" s="481"/>
      <c r="B51" s="39" t="s">
        <v>85</v>
      </c>
      <c r="C51" s="289" t="s">
        <v>69</v>
      </c>
      <c r="D51" s="303"/>
      <c r="E51" s="310">
        <v>59.71</v>
      </c>
      <c r="F51" s="310"/>
      <c r="G51" s="236">
        <v>59.71</v>
      </c>
      <c r="H51" s="304"/>
      <c r="I51" s="222">
        <f>D51*E51*I3</f>
        <v>0</v>
      </c>
      <c r="J51" s="222">
        <f t="shared" si="11"/>
        <v>0</v>
      </c>
      <c r="K51" s="242">
        <f>D51*G51*K3</f>
        <v>0</v>
      </c>
      <c r="L51" s="231">
        <f t="shared" si="10"/>
        <v>0</v>
      </c>
    </row>
    <row r="52" spans="1:67" ht="26">
      <c r="A52" s="481"/>
      <c r="B52" s="39" t="s">
        <v>70</v>
      </c>
      <c r="C52" s="289" t="s">
        <v>71</v>
      </c>
      <c r="D52" s="303"/>
      <c r="E52" s="310">
        <v>119.42</v>
      </c>
      <c r="F52" s="310"/>
      <c r="G52" s="236">
        <v>119.42</v>
      </c>
      <c r="H52" s="304"/>
      <c r="I52" s="222">
        <f>D52*E52*I3</f>
        <v>0</v>
      </c>
      <c r="J52" s="222">
        <f t="shared" si="11"/>
        <v>0</v>
      </c>
      <c r="K52" s="242">
        <f>D52*G52*K3</f>
        <v>0</v>
      </c>
      <c r="L52" s="231">
        <f t="shared" si="10"/>
        <v>0</v>
      </c>
    </row>
    <row r="53" spans="1:67" ht="26">
      <c r="A53" s="481"/>
      <c r="B53" s="39" t="s">
        <v>72</v>
      </c>
      <c r="C53" s="289" t="s">
        <v>73</v>
      </c>
      <c r="D53" s="303"/>
      <c r="E53" s="310">
        <v>119.42</v>
      </c>
      <c r="F53" s="310"/>
      <c r="G53" s="236">
        <v>119.42</v>
      </c>
      <c r="H53" s="304"/>
      <c r="I53" s="222">
        <f>D53*E53*I3</f>
        <v>0</v>
      </c>
      <c r="J53" s="222">
        <f t="shared" si="11"/>
        <v>0</v>
      </c>
      <c r="K53" s="242">
        <f>D53*G53*K3</f>
        <v>0</v>
      </c>
      <c r="L53" s="231">
        <f t="shared" si="10"/>
        <v>0</v>
      </c>
    </row>
    <row r="54" spans="1:67" ht="13">
      <c r="A54" s="481"/>
      <c r="B54" s="39" t="s">
        <v>74</v>
      </c>
      <c r="C54" s="289" t="s">
        <v>75</v>
      </c>
      <c r="D54" s="303"/>
      <c r="E54" s="310">
        <v>24.22</v>
      </c>
      <c r="F54" s="310"/>
      <c r="G54" s="236">
        <v>24.22</v>
      </c>
      <c r="H54" s="304"/>
      <c r="I54" s="222">
        <f>D54*E54*I3</f>
        <v>0</v>
      </c>
      <c r="J54" s="222">
        <f t="shared" si="11"/>
        <v>0</v>
      </c>
      <c r="K54" s="242">
        <f>D54*G54*K3</f>
        <v>0</v>
      </c>
      <c r="L54" s="231">
        <f t="shared" si="10"/>
        <v>0</v>
      </c>
    </row>
    <row r="55" spans="1:67" ht="13">
      <c r="A55" s="481"/>
      <c r="B55" s="39" t="s">
        <v>76</v>
      </c>
      <c r="C55" s="282" t="s">
        <v>77</v>
      </c>
      <c r="D55" s="303">
        <v>100</v>
      </c>
      <c r="E55" s="310">
        <v>149.86000000000001</v>
      </c>
      <c r="F55" s="310"/>
      <c r="G55" s="311">
        <v>149.86000000000001</v>
      </c>
      <c r="H55" s="304"/>
      <c r="I55" s="222">
        <f>D55*E55*I3</f>
        <v>4495.8</v>
      </c>
      <c r="J55" s="222">
        <f t="shared" si="11"/>
        <v>0</v>
      </c>
      <c r="K55" s="242">
        <f>D55*G55*K3</f>
        <v>2997.2000000000007</v>
      </c>
      <c r="L55" s="231">
        <f t="shared" si="10"/>
        <v>0</v>
      </c>
    </row>
    <row r="56" spans="1:67" ht="26">
      <c r="A56" s="481"/>
      <c r="B56" s="32" t="s">
        <v>78</v>
      </c>
      <c r="C56" s="282" t="s">
        <v>82</v>
      </c>
      <c r="D56" s="303"/>
      <c r="E56" s="236">
        <f>G56*0.63</f>
        <v>15.8004</v>
      </c>
      <c r="F56" s="236"/>
      <c r="G56" s="236">
        <v>25.08</v>
      </c>
      <c r="H56" s="304"/>
      <c r="I56" s="222">
        <f>D56*E56*I3</f>
        <v>0</v>
      </c>
      <c r="J56" s="222">
        <f t="shared" si="11"/>
        <v>0</v>
      </c>
      <c r="K56" s="242">
        <f>D56*G56*K3</f>
        <v>0</v>
      </c>
      <c r="L56" s="231">
        <f t="shared" si="10"/>
        <v>0</v>
      </c>
    </row>
    <row r="57" spans="1:67" ht="26">
      <c r="A57" s="481"/>
      <c r="B57" s="32" t="s">
        <v>83</v>
      </c>
      <c r="C57" s="286">
        <v>90461</v>
      </c>
      <c r="D57" s="303"/>
      <c r="E57" s="236">
        <f>G57*0.63</f>
        <v>7.9001999999999999</v>
      </c>
      <c r="F57" s="236"/>
      <c r="G57" s="236">
        <v>12.54</v>
      </c>
      <c r="H57" s="304"/>
      <c r="I57" s="222">
        <f>D57*E57*I3</f>
        <v>0</v>
      </c>
      <c r="J57" s="222">
        <f t="shared" si="11"/>
        <v>0</v>
      </c>
      <c r="K57" s="242">
        <f>D57*G57*K3</f>
        <v>0</v>
      </c>
      <c r="L57" s="231">
        <f t="shared" si="10"/>
        <v>0</v>
      </c>
    </row>
    <row r="58" spans="1:67" ht="13">
      <c r="A58" s="481"/>
      <c r="B58" s="32" t="s">
        <v>79</v>
      </c>
      <c r="C58" s="286">
        <v>90471</v>
      </c>
      <c r="D58" s="303"/>
      <c r="E58" s="236">
        <f>G58*0.63</f>
        <v>15.8004</v>
      </c>
      <c r="F58" s="236"/>
      <c r="G58" s="236">
        <v>25.08</v>
      </c>
      <c r="H58" s="304"/>
      <c r="I58" s="222">
        <f>D58*E58*I3</f>
        <v>0</v>
      </c>
      <c r="J58" s="222">
        <f t="shared" si="11"/>
        <v>0</v>
      </c>
      <c r="K58" s="242">
        <f>D58*G58*K3</f>
        <v>0</v>
      </c>
      <c r="L58" s="231">
        <f t="shared" si="10"/>
        <v>0</v>
      </c>
    </row>
    <row r="59" spans="1:67" ht="26">
      <c r="A59" s="482"/>
      <c r="B59" s="32" t="s">
        <v>80</v>
      </c>
      <c r="C59" s="286">
        <v>90472</v>
      </c>
      <c r="D59" s="303">
        <v>10</v>
      </c>
      <c r="E59" s="236">
        <f>G59*0.63</f>
        <v>7.9001999999999999</v>
      </c>
      <c r="F59" s="236"/>
      <c r="G59" s="236">
        <v>12.54</v>
      </c>
      <c r="H59" s="304"/>
      <c r="I59" s="222">
        <f>D59*E59*I3</f>
        <v>23.700599999999998</v>
      </c>
      <c r="J59" s="222">
        <f t="shared" si="11"/>
        <v>0</v>
      </c>
      <c r="K59" s="242">
        <f>D59*G59*K3</f>
        <v>25.08</v>
      </c>
      <c r="L59" s="231">
        <f t="shared" si="10"/>
        <v>0</v>
      </c>
    </row>
    <row r="60" spans="1:67" ht="14">
      <c r="A60" s="58" t="s">
        <v>104</v>
      </c>
      <c r="B60" s="59"/>
      <c r="C60" s="60"/>
      <c r="D60" s="49">
        <f>SUM(D47:D59)</f>
        <v>210</v>
      </c>
      <c r="E60" s="61"/>
      <c r="F60" s="61"/>
      <c r="G60" s="61"/>
      <c r="H60" s="62"/>
      <c r="I60" s="243">
        <f>SUM(I47:I59)</f>
        <v>5246.1006000000007</v>
      </c>
      <c r="J60" s="244">
        <f>SUM(J47:J59)</f>
        <v>0</v>
      </c>
      <c r="K60" s="238">
        <f>SUM(K47:K59)</f>
        <v>3506.6800000000007</v>
      </c>
      <c r="L60" s="244">
        <f>IF(SUM(L47:L59)&gt;0,SUM(L47:L59),(0))</f>
        <v>0</v>
      </c>
      <c r="M60" s="142"/>
      <c r="N60" s="142"/>
      <c r="O60" s="142"/>
      <c r="P60" s="142"/>
      <c r="Q60" s="142"/>
      <c r="R60" s="142"/>
      <c r="S60" s="142"/>
      <c r="T60" s="142"/>
      <c r="U60" s="142"/>
      <c r="V60" s="142"/>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row>
    <row r="61" spans="1:67" s="93" customFormat="1" ht="15" thickBot="1">
      <c r="A61" s="63" t="s">
        <v>224</v>
      </c>
      <c r="B61" s="64"/>
      <c r="C61" s="65"/>
      <c r="D61" s="457"/>
      <c r="E61" s="458"/>
      <c r="F61" s="458"/>
      <c r="G61" s="458"/>
      <c r="H61" s="459"/>
      <c r="I61" s="245">
        <f>SUM(I60+I45+I32+I14)</f>
        <v>76301.614499999996</v>
      </c>
      <c r="J61" s="246">
        <f>J60+J45+J32+J14</f>
        <v>26053.688430000002</v>
      </c>
      <c r="K61" s="245">
        <f>SUM(K60+K45+K32+K14)</f>
        <v>78697.7</v>
      </c>
      <c r="L61" s="246">
        <f>L60+L45+L32+L14</f>
        <v>120000</v>
      </c>
      <c r="M61" s="142"/>
      <c r="N61" s="142"/>
      <c r="O61" s="142"/>
      <c r="P61" s="142"/>
      <c r="Q61" s="142"/>
      <c r="R61" s="142"/>
      <c r="S61" s="142"/>
      <c r="T61" s="142"/>
      <c r="U61" s="142"/>
      <c r="V61" s="142"/>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row>
    <row r="62" spans="1:67" ht="27.75" customHeight="1" thickBot="1">
      <c r="A62" s="517" t="s">
        <v>138</v>
      </c>
      <c r="B62" s="518"/>
      <c r="C62" s="518"/>
      <c r="D62" s="518"/>
      <c r="E62" s="518"/>
      <c r="F62" s="518"/>
      <c r="G62" s="518"/>
      <c r="H62" s="518"/>
      <c r="I62" s="518"/>
      <c r="J62" s="518"/>
      <c r="K62" s="519"/>
      <c r="L62" s="169">
        <f>I61+J61+K61+L61</f>
        <v>301053.00293000002</v>
      </c>
    </row>
    <row r="63" spans="1:67" ht="34.5" customHeight="1" thickBot="1">
      <c r="A63" s="530" t="s">
        <v>93</v>
      </c>
      <c r="B63" s="531"/>
      <c r="C63" s="531"/>
      <c r="D63" s="531"/>
      <c r="E63" s="531"/>
      <c r="F63" s="531"/>
      <c r="G63" s="532"/>
      <c r="H63" s="66" t="s">
        <v>193</v>
      </c>
      <c r="I63" s="67"/>
      <c r="J63" s="67"/>
      <c r="K63" s="67"/>
      <c r="L63" s="68"/>
    </row>
    <row r="64" spans="1:67" ht="37.5" customHeight="1">
      <c r="A64" s="69"/>
      <c r="B64" s="70"/>
      <c r="C64" s="70"/>
      <c r="D64" s="70"/>
      <c r="E64" s="70"/>
      <c r="F64" s="70"/>
      <c r="G64" s="71"/>
      <c r="H64" s="170"/>
      <c r="I64" s="565" t="s">
        <v>157</v>
      </c>
      <c r="J64" s="566"/>
      <c r="K64" s="171">
        <f>K61*0.7</f>
        <v>55088.389999999992</v>
      </c>
      <c r="L64" s="172"/>
    </row>
    <row r="65" spans="1:12" ht="43.5" customHeight="1" thickBot="1">
      <c r="A65" s="560" t="s">
        <v>91</v>
      </c>
      <c r="B65" s="561"/>
      <c r="C65" s="561"/>
      <c r="D65" s="561"/>
      <c r="E65" s="561"/>
      <c r="F65" s="561"/>
      <c r="G65" s="562"/>
      <c r="H65" s="173"/>
      <c r="I65" s="595" t="s">
        <v>156</v>
      </c>
      <c r="J65" s="596"/>
      <c r="K65" s="174">
        <f>K61*0.3</f>
        <v>23609.309999999998</v>
      </c>
      <c r="L65" s="175"/>
    </row>
    <row r="66" spans="1:12" ht="50.25" customHeight="1" thickBot="1">
      <c r="A66" s="560" t="s">
        <v>95</v>
      </c>
      <c r="B66" s="561"/>
      <c r="C66" s="561"/>
      <c r="D66" s="561"/>
      <c r="E66" s="561"/>
      <c r="F66" s="561"/>
      <c r="G66" s="562"/>
      <c r="H66" s="567" t="s">
        <v>162</v>
      </c>
      <c r="I66" s="569" t="s">
        <v>106</v>
      </c>
      <c r="J66" s="570"/>
      <c r="K66" s="176">
        <v>7.0000000000000007E-2</v>
      </c>
      <c r="L66" s="177">
        <f>-K66*I61</f>
        <v>-5341.1130149999999</v>
      </c>
    </row>
    <row r="67" spans="1:12" ht="16.5" customHeight="1" thickBot="1">
      <c r="A67" s="505" t="s">
        <v>225</v>
      </c>
      <c r="B67" s="506"/>
      <c r="C67" s="506"/>
      <c r="D67" s="506"/>
      <c r="E67" s="506"/>
      <c r="F67" s="506"/>
      <c r="G67" s="507"/>
      <c r="H67" s="568"/>
      <c r="I67" s="571" t="s">
        <v>108</v>
      </c>
      <c r="J67" s="572"/>
      <c r="K67" s="178">
        <v>7.0000000000000007E-2</v>
      </c>
      <c r="L67" s="179">
        <f>-K67*K61</f>
        <v>-5508.8389999999999</v>
      </c>
    </row>
    <row r="68" spans="1:12" ht="53.25" customHeight="1" thickBot="1">
      <c r="A68" s="505" t="s">
        <v>228</v>
      </c>
      <c r="B68" s="506"/>
      <c r="C68" s="506"/>
      <c r="D68" s="506"/>
      <c r="E68" s="506"/>
      <c r="F68" s="506"/>
      <c r="G68" s="507"/>
      <c r="H68" s="568"/>
      <c r="I68" s="573" t="s">
        <v>107</v>
      </c>
      <c r="J68" s="574"/>
      <c r="K68" s="73">
        <v>7.0000000000000007E-2</v>
      </c>
      <c r="L68" s="180">
        <f>-K68*J61</f>
        <v>-1823.7581901000003</v>
      </c>
    </row>
    <row r="69" spans="1:12" ht="84.75" customHeight="1" thickBot="1">
      <c r="A69" s="486" t="s">
        <v>109</v>
      </c>
      <c r="B69" s="487"/>
      <c r="C69" s="487"/>
      <c r="D69" s="487"/>
      <c r="E69" s="487"/>
      <c r="F69" s="487"/>
      <c r="G69" s="488"/>
      <c r="H69" s="127" t="s">
        <v>171</v>
      </c>
      <c r="I69" s="591" t="s">
        <v>167</v>
      </c>
      <c r="J69" s="592"/>
      <c r="K69" s="72">
        <v>0.33</v>
      </c>
      <c r="L69" s="181">
        <f>-K69*L61</f>
        <v>-39600</v>
      </c>
    </row>
    <row r="70" spans="1:12" ht="69" customHeight="1" thickBot="1">
      <c r="A70" s="494" t="s">
        <v>110</v>
      </c>
      <c r="B70" s="495"/>
      <c r="C70" s="495"/>
      <c r="D70" s="495"/>
      <c r="E70" s="495"/>
      <c r="F70" s="495"/>
      <c r="G70" s="496"/>
      <c r="H70" s="128" t="s">
        <v>172</v>
      </c>
      <c r="I70" s="593" t="s">
        <v>146</v>
      </c>
      <c r="J70" s="594"/>
      <c r="K70" s="73">
        <v>0.33</v>
      </c>
      <c r="L70" s="182">
        <f>-K65*K70</f>
        <v>-7791.0722999999998</v>
      </c>
    </row>
    <row r="71" spans="1:12" ht="59.25" customHeight="1">
      <c r="A71" s="581"/>
      <c r="B71" s="581"/>
      <c r="C71" s="581"/>
      <c r="D71" s="581"/>
      <c r="E71" s="581"/>
      <c r="F71" s="581"/>
      <c r="G71" s="581"/>
      <c r="H71" s="567" t="s">
        <v>113</v>
      </c>
      <c r="I71" s="582" t="s">
        <v>112</v>
      </c>
      <c r="J71" s="583"/>
      <c r="K71" s="76">
        <v>0.2</v>
      </c>
      <c r="L71" s="575">
        <f>-K71*K72*I3*D14</f>
        <v>-3599.9999999999995</v>
      </c>
    </row>
    <row r="72" spans="1:12" ht="73.5" customHeight="1" thickBot="1">
      <c r="A72" s="74"/>
      <c r="B72" s="74"/>
      <c r="C72" s="74"/>
      <c r="D72" s="74"/>
      <c r="E72" s="88"/>
      <c r="F72" s="87"/>
      <c r="G72" s="87"/>
      <c r="H72" s="590"/>
      <c r="I72" s="577" t="s">
        <v>148</v>
      </c>
      <c r="J72" s="578"/>
      <c r="K72" s="77">
        <v>15</v>
      </c>
      <c r="L72" s="576"/>
    </row>
    <row r="73" spans="1:12" ht="39.75" customHeight="1" thickBot="1">
      <c r="A73" s="74"/>
      <c r="B73" s="74"/>
      <c r="C73" s="74"/>
      <c r="D73" s="74"/>
      <c r="E73" s="88"/>
      <c r="F73" s="88"/>
      <c r="G73" s="88"/>
      <c r="H73" s="584" t="s">
        <v>140</v>
      </c>
      <c r="I73" s="585"/>
      <c r="J73" s="585"/>
      <c r="K73" s="586"/>
      <c r="L73" s="183">
        <f>SUM(L62,L66:L70)</f>
        <v>240988.22042490001</v>
      </c>
    </row>
    <row r="74" spans="1:12" ht="18" thickBot="1">
      <c r="A74" s="74"/>
      <c r="B74" s="74"/>
      <c r="C74" s="74"/>
      <c r="D74" s="74"/>
      <c r="E74" s="88"/>
      <c r="F74" s="88"/>
      <c r="G74" s="88"/>
      <c r="H74" s="587" t="s">
        <v>142</v>
      </c>
      <c r="I74" s="588"/>
      <c r="J74" s="588"/>
      <c r="K74" s="589"/>
      <c r="L74" s="184">
        <v>25000</v>
      </c>
    </row>
    <row r="75" spans="1:12" ht="18" thickBot="1">
      <c r="H75" s="514" t="s">
        <v>147</v>
      </c>
      <c r="I75" s="515"/>
      <c r="J75" s="515"/>
      <c r="K75" s="516"/>
      <c r="L75" s="185">
        <f>L73-L74</f>
        <v>215988.22042490001</v>
      </c>
    </row>
  </sheetData>
  <sheetProtection password="CC18" sheet="1" objects="1" scenarios="1" selectLockedCells="1"/>
  <mergeCells count="51">
    <mergeCell ref="L71:L72"/>
    <mergeCell ref="I72:J72"/>
    <mergeCell ref="H75:K75"/>
    <mergeCell ref="A1:H1"/>
    <mergeCell ref="A71:G71"/>
    <mergeCell ref="I71:J71"/>
    <mergeCell ref="H73:K73"/>
    <mergeCell ref="H74:K74"/>
    <mergeCell ref="H71:H72"/>
    <mergeCell ref="A69:G69"/>
    <mergeCell ref="I69:J69"/>
    <mergeCell ref="A70:G70"/>
    <mergeCell ref="I70:J70"/>
    <mergeCell ref="A65:G65"/>
    <mergeCell ref="I65:J65"/>
    <mergeCell ref="A66:G66"/>
    <mergeCell ref="H66:H68"/>
    <mergeCell ref="I66:J66"/>
    <mergeCell ref="A67:G67"/>
    <mergeCell ref="I67:J67"/>
    <mergeCell ref="A68:G68"/>
    <mergeCell ref="I68:J68"/>
    <mergeCell ref="E14:H14"/>
    <mergeCell ref="A17:L17"/>
    <mergeCell ref="I64:J64"/>
    <mergeCell ref="A18:A25"/>
    <mergeCell ref="E26:E31"/>
    <mergeCell ref="F26:F31"/>
    <mergeCell ref="G26:G31"/>
    <mergeCell ref="A34:A44"/>
    <mergeCell ref="E45:G45"/>
    <mergeCell ref="A47:A59"/>
    <mergeCell ref="A62:K62"/>
    <mergeCell ref="A63:G63"/>
    <mergeCell ref="K26:K31"/>
    <mergeCell ref="D27:D31"/>
    <mergeCell ref="I27:I31"/>
    <mergeCell ref="J27:J31"/>
    <mergeCell ref="A4:A8"/>
    <mergeCell ref="A2:C2"/>
    <mergeCell ref="A9:A13"/>
    <mergeCell ref="A14:C14"/>
    <mergeCell ref="A15:C15"/>
    <mergeCell ref="E33:H33"/>
    <mergeCell ref="A45:C45"/>
    <mergeCell ref="E46:H46"/>
    <mergeCell ref="D61:H61"/>
    <mergeCell ref="A26:A29"/>
    <mergeCell ref="A30:A31"/>
    <mergeCell ref="A32:C32"/>
    <mergeCell ref="E32:H32"/>
  </mergeCells>
  <conditionalFormatting sqref="L75">
    <cfRule type="cellIs" dxfId="1" priority="1" operator="lessThan">
      <formula>0</formula>
    </cfRule>
    <cfRule type="cellIs" dxfId="0" priority="2" operator="greaterThan">
      <formula>0</formula>
    </cfRule>
  </conditionalFormatting>
  <pageMargins left="0.7" right="0.7" top="0.5" bottom="0.25" header="0.3" footer="0.2"/>
  <pageSetup scale="16" fitToHeight="0" orientation="landscape"/>
  <headerFooter>
    <oddFooter>Page &amp;P</oddFooter>
  </headerFooter>
  <rowBreaks count="1" manualBreakCount="1">
    <brk id="32" max="16383" man="1"/>
  </rowBreak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D24"/>
  <sheetViews>
    <sheetView topLeftCell="A7" workbookViewId="0">
      <selection activeCell="B25" sqref="B25"/>
    </sheetView>
  </sheetViews>
  <sheetFormatPr baseColWidth="10" defaultColWidth="8.83203125" defaultRowHeight="12" x14ac:dyDescent="0"/>
  <cols>
    <col min="1" max="1" width="1.6640625" style="90" customWidth="1"/>
    <col min="2" max="2" width="111.1640625" style="383" customWidth="1"/>
    <col min="3" max="3" width="3.33203125" style="90" customWidth="1"/>
    <col min="4" max="16384" width="8.83203125" style="90"/>
  </cols>
  <sheetData>
    <row r="1" spans="1:4" ht="27" customHeight="1" thickBot="1">
      <c r="A1" s="597" t="s">
        <v>277</v>
      </c>
      <c r="B1" s="597"/>
    </row>
    <row r="2" spans="1:4" ht="15">
      <c r="A2" s="401"/>
      <c r="B2" s="402" t="s">
        <v>114</v>
      </c>
    </row>
    <row r="3" spans="1:4" ht="213.75" customHeight="1">
      <c r="B3" s="378" t="s">
        <v>242</v>
      </c>
    </row>
    <row r="4" spans="1:4" ht="14">
      <c r="B4" s="379"/>
    </row>
    <row r="5" spans="1:4" ht="20.25" customHeight="1">
      <c r="A5" s="598" t="s">
        <v>135</v>
      </c>
      <c r="B5" s="598"/>
    </row>
    <row r="6" spans="1:4" ht="46.5" customHeight="1">
      <c r="B6" s="380" t="s">
        <v>241</v>
      </c>
    </row>
    <row r="7" spans="1:4" ht="30.75" customHeight="1">
      <c r="B7" s="380" t="s">
        <v>243</v>
      </c>
    </row>
    <row r="8" spans="1:4" ht="36" customHeight="1">
      <c r="B8" s="380" t="s">
        <v>244</v>
      </c>
    </row>
    <row r="9" spans="1:4" ht="36.75" customHeight="1">
      <c r="B9" s="380" t="s">
        <v>274</v>
      </c>
      <c r="C9" s="91"/>
      <c r="D9" s="91"/>
    </row>
    <row r="10" spans="1:4" ht="53.25" customHeight="1">
      <c r="B10" s="380" t="s">
        <v>245</v>
      </c>
    </row>
    <row r="11" spans="1:4" ht="33" customHeight="1">
      <c r="B11" s="380" t="s">
        <v>246</v>
      </c>
    </row>
    <row r="12" spans="1:4" ht="33" customHeight="1">
      <c r="B12" s="380" t="s">
        <v>248</v>
      </c>
    </row>
    <row r="13" spans="1:4" ht="14">
      <c r="B13" s="379"/>
    </row>
    <row r="14" spans="1:4" ht="22.5" customHeight="1">
      <c r="A14" s="598" t="s">
        <v>131</v>
      </c>
      <c r="B14" s="598"/>
    </row>
    <row r="15" spans="1:4" ht="42.75" customHeight="1">
      <c r="B15" s="380" t="s">
        <v>235</v>
      </c>
    </row>
    <row r="16" spans="1:4" ht="37.5" customHeight="1">
      <c r="B16" s="380" t="s">
        <v>249</v>
      </c>
    </row>
    <row r="17" spans="1:2" ht="37.5" customHeight="1">
      <c r="B17" s="380" t="s">
        <v>250</v>
      </c>
    </row>
    <row r="18" spans="1:2" ht="21" customHeight="1">
      <c r="B18" s="381" t="s">
        <v>251</v>
      </c>
    </row>
    <row r="19" spans="1:2" ht="26">
      <c r="B19" s="380" t="s">
        <v>252</v>
      </c>
    </row>
    <row r="20" spans="1:2" ht="33.75" customHeight="1">
      <c r="A20" s="91"/>
      <c r="B20" s="380" t="s">
        <v>253</v>
      </c>
    </row>
    <row r="21" spans="1:2" ht="63" customHeight="1">
      <c r="A21" s="91"/>
      <c r="B21" s="380" t="s">
        <v>295</v>
      </c>
    </row>
    <row r="22" spans="1:2" ht="23.25" customHeight="1">
      <c r="A22" s="91"/>
      <c r="B22" s="381" t="s">
        <v>254</v>
      </c>
    </row>
    <row r="23" spans="1:2" ht="18" customHeight="1">
      <c r="A23" s="91"/>
      <c r="B23" s="381" t="s">
        <v>255</v>
      </c>
    </row>
    <row r="24" spans="1:2">
      <c r="B24" s="382"/>
    </row>
  </sheetData>
  <sheetProtection password="CC18" sheet="1" objects="1" scenarios="1" selectLockedCells="1"/>
  <mergeCells count="3">
    <mergeCell ref="A1:B1"/>
    <mergeCell ref="A5:B5"/>
    <mergeCell ref="A14:B14"/>
  </mergeCells>
  <pageMargins left="0.5" right="0.5" top="0.75" bottom="0.75" header="0" footer="0.3"/>
  <pageSetup scale="94" fitToHeight="0" orientation="portrait"/>
  <headerFooter>
    <oddFooter>Page &amp;P</oddFooter>
  </headerFooter>
  <rowBreaks count="1" manualBreakCount="1">
    <brk id="12" max="2" man="1"/>
  </row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fitToPage="1"/>
  </sheetPr>
  <dimension ref="A1:H29"/>
  <sheetViews>
    <sheetView workbookViewId="0">
      <selection activeCell="C6" sqref="C6"/>
    </sheetView>
  </sheetViews>
  <sheetFormatPr baseColWidth="10" defaultColWidth="8.83203125" defaultRowHeight="12" x14ac:dyDescent="0"/>
  <cols>
    <col min="1" max="1" width="32.6640625" style="90" customWidth="1"/>
    <col min="2" max="2" width="45.83203125" style="90" customWidth="1"/>
    <col min="3" max="3" width="23.5" style="90" customWidth="1"/>
    <col min="4" max="4" width="49.1640625" style="90" customWidth="1"/>
    <col min="5" max="5" width="19.6640625" style="90" customWidth="1"/>
    <col min="6" max="6" width="2.6640625" style="90" customWidth="1"/>
    <col min="7" max="7" width="20.1640625" style="90" customWidth="1"/>
    <col min="8" max="8" width="13.1640625" style="90" customWidth="1"/>
    <col min="9" max="9" width="14.5" style="90" customWidth="1"/>
    <col min="10" max="16384" width="8.83203125" style="90"/>
  </cols>
  <sheetData>
    <row r="1" spans="1:8" ht="51.75" customHeight="1">
      <c r="A1" s="601" t="s">
        <v>232</v>
      </c>
      <c r="B1" s="601"/>
      <c r="C1" s="601"/>
      <c r="D1" s="601"/>
      <c r="E1" s="601"/>
      <c r="F1" s="601"/>
      <c r="G1" s="601"/>
      <c r="H1" s="601"/>
    </row>
    <row r="2" spans="1:8" ht="43.5" customHeight="1" thickBot="1">
      <c r="A2" s="364"/>
    </row>
    <row r="3" spans="1:8" ht="45" customHeight="1" thickBot="1">
      <c r="A3" s="606" t="s">
        <v>116</v>
      </c>
      <c r="B3" s="602" t="s">
        <v>135</v>
      </c>
      <c r="C3" s="602"/>
      <c r="D3" s="605" t="s">
        <v>131</v>
      </c>
      <c r="E3" s="605"/>
      <c r="F3" s="365"/>
      <c r="G3" s="603" t="s">
        <v>133</v>
      </c>
      <c r="H3" s="604"/>
    </row>
    <row r="4" spans="1:8" ht="56.25" customHeight="1" thickBot="1">
      <c r="A4" s="607"/>
      <c r="B4" s="314" t="s">
        <v>117</v>
      </c>
      <c r="C4" s="315" t="s">
        <v>118</v>
      </c>
      <c r="D4" s="316" t="s">
        <v>117</v>
      </c>
      <c r="E4" s="317" t="s">
        <v>118</v>
      </c>
      <c r="G4" s="318" t="s">
        <v>132</v>
      </c>
      <c r="H4" s="357"/>
    </row>
    <row r="5" spans="1:8" ht="68.25" customHeight="1" thickBot="1">
      <c r="A5" s="321" t="s">
        <v>199</v>
      </c>
      <c r="B5" s="366" t="s">
        <v>119</v>
      </c>
      <c r="C5" s="358"/>
      <c r="D5" s="367" t="s">
        <v>134</v>
      </c>
      <c r="E5" s="359"/>
      <c r="F5" s="368"/>
      <c r="G5" s="326" t="s">
        <v>155</v>
      </c>
      <c r="H5" s="360"/>
    </row>
    <row r="6" spans="1:8" ht="50.25" customHeight="1" thickBot="1">
      <c r="A6" s="321" t="s">
        <v>194</v>
      </c>
      <c r="B6" s="366" t="s">
        <v>144</v>
      </c>
      <c r="C6" s="358"/>
      <c r="D6" s="369" t="s">
        <v>127</v>
      </c>
      <c r="E6" s="370">
        <v>0</v>
      </c>
      <c r="F6" s="368"/>
    </row>
    <row r="7" spans="1:8" ht="34.5" customHeight="1">
      <c r="A7" s="321" t="s">
        <v>195</v>
      </c>
      <c r="B7" s="371" t="s">
        <v>120</v>
      </c>
      <c r="C7" s="361"/>
      <c r="D7" s="367" t="s">
        <v>128</v>
      </c>
      <c r="E7" s="359"/>
      <c r="G7" s="599" t="s">
        <v>165</v>
      </c>
      <c r="H7" s="600"/>
    </row>
    <row r="8" spans="1:8" ht="54.75" customHeight="1">
      <c r="A8" s="321" t="s">
        <v>196</v>
      </c>
      <c r="B8" s="366" t="s">
        <v>121</v>
      </c>
      <c r="C8" s="358"/>
      <c r="D8" s="367" t="s">
        <v>275</v>
      </c>
      <c r="E8" s="372">
        <f>H4*H5*'5 - Cost Estimates Worksheet'!L62</f>
        <v>0</v>
      </c>
      <c r="G8" s="205" t="s">
        <v>152</v>
      </c>
      <c r="H8" s="336" t="s">
        <v>153</v>
      </c>
    </row>
    <row r="9" spans="1:8" ht="54" customHeight="1" thickBot="1">
      <c r="A9" s="321" t="s">
        <v>197</v>
      </c>
      <c r="B9" s="366" t="s">
        <v>173</v>
      </c>
      <c r="C9" s="358">
        <f>'2B- Est. Rev. Proj. Wksheet'!L78</f>
        <v>190156.15154200001</v>
      </c>
      <c r="D9" s="367" t="s">
        <v>276</v>
      </c>
      <c r="E9" s="362">
        <f>'2B- Est. Rev. Proj. Wksheet'!L67*'5 - Cost Estimates Worksheet'!H5</f>
        <v>0</v>
      </c>
      <c r="G9" s="338" t="s">
        <v>135</v>
      </c>
      <c r="H9" s="339" t="s">
        <v>166</v>
      </c>
    </row>
    <row r="10" spans="1:8" ht="33" customHeight="1">
      <c r="A10" s="321" t="s">
        <v>198</v>
      </c>
      <c r="B10" s="366" t="s">
        <v>240</v>
      </c>
      <c r="C10" s="363">
        <f>SUM(C5:C8)</f>
        <v>0</v>
      </c>
      <c r="D10" s="367" t="s">
        <v>238</v>
      </c>
      <c r="E10" s="373">
        <f>SUM(E5:E8)</f>
        <v>0</v>
      </c>
    </row>
    <row r="11" spans="1:8" ht="55.5" customHeight="1" thickBot="1">
      <c r="A11" s="345" t="s">
        <v>247</v>
      </c>
      <c r="B11" s="374" t="s">
        <v>239</v>
      </c>
      <c r="C11" s="375">
        <f>C9-C10</f>
        <v>190156.15154200001</v>
      </c>
      <c r="D11" s="376" t="s">
        <v>239</v>
      </c>
      <c r="E11" s="377">
        <f>E9-E10</f>
        <v>0</v>
      </c>
    </row>
    <row r="12" spans="1:8" ht="48" customHeight="1"/>
    <row r="17" spans="1:1" ht="14">
      <c r="A17" s="350"/>
    </row>
    <row r="19" spans="1:1" ht="14">
      <c r="A19" s="350"/>
    </row>
    <row r="20" spans="1:1" ht="14">
      <c r="A20" s="350"/>
    </row>
    <row r="21" spans="1:1" ht="14">
      <c r="A21" s="350"/>
    </row>
    <row r="23" spans="1:1" ht="14">
      <c r="A23" s="350"/>
    </row>
    <row r="26" spans="1:1" ht="14">
      <c r="A26" s="350"/>
    </row>
    <row r="28" spans="1:1" ht="14">
      <c r="A28" s="351"/>
    </row>
    <row r="29" spans="1:1" ht="14">
      <c r="A29" s="354"/>
    </row>
  </sheetData>
  <sheetProtection password="CC18" sheet="1" objects="1" scenarios="1" selectLockedCells="1"/>
  <mergeCells count="6">
    <mergeCell ref="G7:H7"/>
    <mergeCell ref="A1:H1"/>
    <mergeCell ref="B3:C3"/>
    <mergeCell ref="G3:H3"/>
    <mergeCell ref="D3:E3"/>
    <mergeCell ref="A3:A4"/>
  </mergeCells>
  <pageMargins left="0.7" right="0.7" top="0.75" bottom="0.75" header="0.3" footer="0.3"/>
  <pageSetup scale="59" fitToHeight="0" orientation="landscape" horizontalDpi="1200" verticalDpi="1200"/>
  <headerFooter>
    <oddFooter>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pageSetUpPr fitToPage="1"/>
  </sheetPr>
  <dimension ref="A1:O32"/>
  <sheetViews>
    <sheetView topLeftCell="A2" workbookViewId="0">
      <selection activeCell="D14" sqref="D14"/>
    </sheetView>
  </sheetViews>
  <sheetFormatPr baseColWidth="10" defaultColWidth="8.83203125" defaultRowHeight="12" x14ac:dyDescent="0"/>
  <cols>
    <col min="1" max="1" width="40" style="90" customWidth="1"/>
    <col min="2" max="2" width="25.1640625" style="90" customWidth="1"/>
    <col min="3" max="3" width="19.33203125" style="90" customWidth="1"/>
    <col min="4" max="4" width="25.6640625" style="90" customWidth="1"/>
    <col min="5" max="5" width="21" style="90" customWidth="1"/>
    <col min="6" max="6" width="6.5" style="90" customWidth="1"/>
    <col min="7" max="7" width="20" style="90" customWidth="1"/>
    <col min="8" max="8" width="13.33203125" style="90" customWidth="1"/>
    <col min="9" max="10" width="13.6640625" style="90" customWidth="1"/>
    <col min="11" max="11" width="15.1640625" style="90" customWidth="1"/>
    <col min="12" max="16384" width="8.83203125" style="90"/>
  </cols>
  <sheetData>
    <row r="1" spans="1:15" ht="48" customHeight="1">
      <c r="A1" s="608" t="s">
        <v>233</v>
      </c>
      <c r="B1" s="608"/>
      <c r="C1" s="608"/>
      <c r="D1" s="608"/>
      <c r="E1" s="608"/>
      <c r="F1" s="608"/>
      <c r="G1" s="608"/>
      <c r="H1" s="608"/>
      <c r="I1" s="312"/>
      <c r="J1" s="312"/>
    </row>
    <row r="2" spans="1:15" ht="160.5" customHeight="1" thickBot="1">
      <c r="A2" s="609" t="s">
        <v>237</v>
      </c>
      <c r="B2" s="609"/>
      <c r="C2" s="609"/>
      <c r="D2" s="609"/>
      <c r="E2" s="609"/>
      <c r="F2" s="609"/>
      <c r="G2" s="609"/>
      <c r="H2" s="609"/>
    </row>
    <row r="3" spans="1:15" ht="33.75" customHeight="1" thickBot="1">
      <c r="A3" s="606" t="s">
        <v>115</v>
      </c>
      <c r="B3" s="602" t="s">
        <v>135</v>
      </c>
      <c r="C3" s="602"/>
      <c r="D3" s="605" t="s">
        <v>131</v>
      </c>
      <c r="E3" s="605"/>
      <c r="G3" s="603" t="s">
        <v>133</v>
      </c>
      <c r="H3" s="604"/>
      <c r="J3" s="313"/>
    </row>
    <row r="4" spans="1:15" ht="48.75" customHeight="1" thickBot="1">
      <c r="A4" s="607"/>
      <c r="B4" s="314" t="s">
        <v>130</v>
      </c>
      <c r="C4" s="315" t="s">
        <v>129</v>
      </c>
      <c r="D4" s="316" t="s">
        <v>130</v>
      </c>
      <c r="E4" s="317" t="s">
        <v>129</v>
      </c>
      <c r="G4" s="318" t="s">
        <v>132</v>
      </c>
      <c r="H4" s="319">
        <v>7.0000000000000007E-2</v>
      </c>
      <c r="J4" s="94"/>
      <c r="K4" s="320"/>
    </row>
    <row r="5" spans="1:15" ht="72" customHeight="1" thickBot="1">
      <c r="A5" s="321" t="s">
        <v>200</v>
      </c>
      <c r="B5" s="322" t="s">
        <v>122</v>
      </c>
      <c r="C5" s="323">
        <v>29500</v>
      </c>
      <c r="D5" s="324" t="s">
        <v>126</v>
      </c>
      <c r="E5" s="325">
        <v>1600</v>
      </c>
      <c r="G5" s="326" t="s">
        <v>155</v>
      </c>
      <c r="H5" s="327">
        <v>0.6</v>
      </c>
      <c r="K5" s="609"/>
      <c r="L5" s="609"/>
      <c r="M5" s="609"/>
      <c r="N5" s="609"/>
      <c r="O5" s="609"/>
    </row>
    <row r="6" spans="1:15" ht="37" thickBot="1">
      <c r="A6" s="321" t="s">
        <v>201</v>
      </c>
      <c r="B6" s="328" t="s">
        <v>123</v>
      </c>
      <c r="C6" s="329">
        <v>4400</v>
      </c>
      <c r="D6" s="330" t="s">
        <v>127</v>
      </c>
      <c r="E6" s="331">
        <v>0</v>
      </c>
      <c r="K6" s="609"/>
      <c r="L6" s="609"/>
      <c r="M6" s="609"/>
      <c r="N6" s="609"/>
      <c r="O6" s="609"/>
    </row>
    <row r="7" spans="1:15" ht="33" customHeight="1">
      <c r="A7" s="321" t="s">
        <v>202</v>
      </c>
      <c r="B7" s="328" t="s">
        <v>124</v>
      </c>
      <c r="C7" s="329">
        <v>2400</v>
      </c>
      <c r="D7" s="332" t="s">
        <v>128</v>
      </c>
      <c r="E7" s="333">
        <v>750</v>
      </c>
      <c r="G7" s="599" t="s">
        <v>165</v>
      </c>
      <c r="H7" s="600"/>
      <c r="I7" s="334"/>
      <c r="J7" s="334"/>
      <c r="K7" s="609"/>
      <c r="L7" s="609"/>
      <c r="M7" s="609"/>
      <c r="N7" s="609"/>
      <c r="O7" s="609"/>
    </row>
    <row r="8" spans="1:15" ht="42.75" customHeight="1">
      <c r="A8" s="321" t="s">
        <v>203</v>
      </c>
      <c r="B8" s="335" t="s">
        <v>125</v>
      </c>
      <c r="C8" s="329">
        <v>1200</v>
      </c>
      <c r="D8" s="332" t="s">
        <v>280</v>
      </c>
      <c r="E8" s="331">
        <f>H4*H5*500000</f>
        <v>21000</v>
      </c>
      <c r="G8" s="205" t="s">
        <v>152</v>
      </c>
      <c r="H8" s="336" t="s">
        <v>153</v>
      </c>
      <c r="I8" s="94"/>
      <c r="J8" s="94"/>
    </row>
    <row r="9" spans="1:15" ht="44.25" customHeight="1" thickBot="1">
      <c r="A9" s="321" t="s">
        <v>204</v>
      </c>
      <c r="B9" s="328" t="s">
        <v>143</v>
      </c>
      <c r="C9" s="337">
        <f>500000*0.6</f>
        <v>300000</v>
      </c>
      <c r="D9" s="332" t="s">
        <v>279</v>
      </c>
      <c r="E9" s="331">
        <f>500000*H5</f>
        <v>300000</v>
      </c>
      <c r="G9" s="338" t="s">
        <v>135</v>
      </c>
      <c r="H9" s="339" t="s">
        <v>166</v>
      </c>
      <c r="I9" s="94"/>
      <c r="J9" s="340"/>
    </row>
    <row r="10" spans="1:15" ht="30.75" customHeight="1">
      <c r="A10" s="321" t="s">
        <v>198</v>
      </c>
      <c r="B10" s="341" t="s">
        <v>240</v>
      </c>
      <c r="C10" s="342">
        <f>SUM(C5:C8)</f>
        <v>37500</v>
      </c>
      <c r="D10" s="343" t="s">
        <v>238</v>
      </c>
      <c r="E10" s="331">
        <f>SUM(E5:E8)</f>
        <v>23350</v>
      </c>
      <c r="F10" s="344"/>
    </row>
    <row r="11" spans="1:15" ht="41.25" customHeight="1" thickBot="1">
      <c r="A11" s="345" t="s">
        <v>247</v>
      </c>
      <c r="B11" s="346" t="s">
        <v>239</v>
      </c>
      <c r="C11" s="347">
        <f>C9-C10</f>
        <v>262500</v>
      </c>
      <c r="D11" s="348" t="s">
        <v>239</v>
      </c>
      <c r="E11" s="349">
        <f>E9-E10</f>
        <v>276650</v>
      </c>
    </row>
    <row r="12" spans="1:15" ht="14">
      <c r="A12" s="350"/>
    </row>
    <row r="13" spans="1:15" ht="14">
      <c r="A13" s="351"/>
      <c r="D13" s="352"/>
      <c r="H13" s="352"/>
    </row>
    <row r="14" spans="1:15" ht="14">
      <c r="E14" s="350"/>
      <c r="F14" s="350"/>
    </row>
    <row r="15" spans="1:15" ht="14">
      <c r="I15" s="350"/>
    </row>
    <row r="16" spans="1:15" ht="14">
      <c r="A16" s="350"/>
    </row>
    <row r="17" spans="1:15" ht="14">
      <c r="A17" s="351"/>
      <c r="C17" s="351"/>
    </row>
    <row r="18" spans="1:15" ht="14">
      <c r="A18" s="350"/>
      <c r="D18" s="350"/>
      <c r="F18" s="350"/>
    </row>
    <row r="19" spans="1:15" ht="14">
      <c r="A19" s="350"/>
    </row>
    <row r="20" spans="1:15" ht="14">
      <c r="A20" s="350"/>
    </row>
    <row r="21" spans="1:15" ht="14">
      <c r="A21" s="351"/>
      <c r="G21" s="353"/>
    </row>
    <row r="22" spans="1:15" ht="14">
      <c r="A22" s="350"/>
    </row>
    <row r="23" spans="1:15" ht="14">
      <c r="A23" s="351"/>
      <c r="D23" s="352"/>
      <c r="G23" s="352"/>
    </row>
    <row r="24" spans="1:15" ht="14">
      <c r="E24" s="350"/>
      <c r="F24" s="350"/>
      <c r="O24" s="350"/>
    </row>
    <row r="25" spans="1:15" ht="14">
      <c r="A25" s="350"/>
    </row>
    <row r="26" spans="1:15" ht="14">
      <c r="A26" s="351"/>
      <c r="D26" s="352"/>
      <c r="G26" s="352"/>
    </row>
    <row r="27" spans="1:15" ht="14">
      <c r="A27" s="351"/>
    </row>
    <row r="28" spans="1:15" ht="14">
      <c r="A28" s="354"/>
      <c r="F28" s="355"/>
    </row>
    <row r="29" spans="1:15">
      <c r="E29" s="356"/>
      <c r="H29" s="356"/>
    </row>
    <row r="32" spans="1:15">
      <c r="D32" s="356"/>
      <c r="G32" s="356"/>
    </row>
  </sheetData>
  <sheetProtection password="CC18" sheet="1" objects="1" scenarios="1" selectLockedCells="1"/>
  <mergeCells count="10">
    <mergeCell ref="K7:O7"/>
    <mergeCell ref="K6:O6"/>
    <mergeCell ref="A3:A4"/>
    <mergeCell ref="G3:H3"/>
    <mergeCell ref="G7:H7"/>
    <mergeCell ref="A1:H1"/>
    <mergeCell ref="A2:H2"/>
    <mergeCell ref="B3:C3"/>
    <mergeCell ref="D3:E3"/>
    <mergeCell ref="K5:O5"/>
  </mergeCells>
  <pageMargins left="0.5" right="0.5" top="0.75" bottom="0.75" header="0" footer="0.3"/>
  <pageSetup scale="76" fitToHeight="0" orientation="landscape" horizontalDpi="1200" verticalDpi="1200"/>
  <headerFooter>
    <oddFooter>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3:J15"/>
  <sheetViews>
    <sheetView workbookViewId="0">
      <selection activeCell="A4" sqref="A4:F15"/>
    </sheetView>
  </sheetViews>
  <sheetFormatPr baseColWidth="10" defaultColWidth="8.83203125" defaultRowHeight="12" x14ac:dyDescent="0"/>
  <cols>
    <col min="1" max="8" width="8.83203125" style="90"/>
    <col min="9" max="9" width="58.6640625" style="90" customWidth="1"/>
    <col min="10" max="16384" width="8.83203125" style="90"/>
  </cols>
  <sheetData>
    <row r="3" spans="1:10" ht="13" thickBot="1"/>
    <row r="4" spans="1:10">
      <c r="A4" s="610" t="s">
        <v>210</v>
      </c>
      <c r="B4" s="611"/>
      <c r="C4" s="611"/>
      <c r="D4" s="611"/>
      <c r="E4" s="611"/>
      <c r="F4" s="612"/>
    </row>
    <row r="5" spans="1:10">
      <c r="A5" s="613"/>
      <c r="B5" s="614"/>
      <c r="C5" s="614"/>
      <c r="D5" s="614"/>
      <c r="E5" s="614"/>
      <c r="F5" s="615"/>
    </row>
    <row r="6" spans="1:10">
      <c r="A6" s="613"/>
      <c r="B6" s="614"/>
      <c r="C6" s="614"/>
      <c r="D6" s="614"/>
      <c r="E6" s="614"/>
      <c r="F6" s="615"/>
    </row>
    <row r="7" spans="1:10">
      <c r="A7" s="613"/>
      <c r="B7" s="614"/>
      <c r="C7" s="614"/>
      <c r="D7" s="614"/>
      <c r="E7" s="614"/>
      <c r="F7" s="615"/>
    </row>
    <row r="8" spans="1:10">
      <c r="A8" s="613"/>
      <c r="B8" s="614"/>
      <c r="C8" s="614"/>
      <c r="D8" s="614"/>
      <c r="E8" s="614"/>
      <c r="F8" s="615"/>
    </row>
    <row r="9" spans="1:10">
      <c r="A9" s="613"/>
      <c r="B9" s="614"/>
      <c r="C9" s="614"/>
      <c r="D9" s="614"/>
      <c r="E9" s="614"/>
      <c r="F9" s="615"/>
    </row>
    <row r="10" spans="1:10">
      <c r="A10" s="613"/>
      <c r="B10" s="614"/>
      <c r="C10" s="614"/>
      <c r="D10" s="614"/>
      <c r="E10" s="614"/>
      <c r="F10" s="615"/>
    </row>
    <row r="11" spans="1:10">
      <c r="A11" s="613"/>
      <c r="B11" s="614"/>
      <c r="C11" s="614"/>
      <c r="D11" s="614"/>
      <c r="E11" s="614"/>
      <c r="F11" s="615"/>
    </row>
    <row r="12" spans="1:10">
      <c r="A12" s="613"/>
      <c r="B12" s="614"/>
      <c r="C12" s="614"/>
      <c r="D12" s="614"/>
      <c r="E12" s="614"/>
      <c r="F12" s="615"/>
    </row>
    <row r="13" spans="1:10">
      <c r="A13" s="613"/>
      <c r="B13" s="614"/>
      <c r="C13" s="614"/>
      <c r="D13" s="614"/>
      <c r="E13" s="614"/>
      <c r="F13" s="615"/>
    </row>
    <row r="14" spans="1:10">
      <c r="A14" s="613"/>
      <c r="B14" s="614"/>
      <c r="C14" s="614"/>
      <c r="D14" s="614"/>
      <c r="E14" s="614"/>
      <c r="F14" s="615"/>
    </row>
    <row r="15" spans="1:10" ht="102" customHeight="1" thickBot="1">
      <c r="A15" s="616"/>
      <c r="B15" s="617"/>
      <c r="C15" s="617"/>
      <c r="D15" s="617"/>
      <c r="E15" s="617"/>
      <c r="F15" s="618"/>
      <c r="I15" s="399" t="s">
        <v>94</v>
      </c>
      <c r="J15" s="400"/>
    </row>
  </sheetData>
  <sheetProtection password="CC18" sheet="1" objects="1" scenarios="1" selectLockedCells="1"/>
  <mergeCells count="1">
    <mergeCell ref="A4:F15"/>
  </mergeCells>
  <pageMargins left="0.7" right="0.7" top="0.75" bottom="0.75" header="0.3" footer="0.3"/>
  <pageSetup scale="86" fitToHeight="0" orientation="landscape"/>
  <headerFooter>
    <oddFooter>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 of Contents</vt:lpstr>
      <vt:lpstr>1- Instructions for Rev Proj</vt:lpstr>
      <vt:lpstr>2A- Data Entry Worksheet</vt:lpstr>
      <vt:lpstr>2B- Est. Rev. Proj. Wksheet</vt:lpstr>
      <vt:lpstr>3- Sample Est. Rev. Proj.</vt:lpstr>
      <vt:lpstr>4- Cost Estimate Instructions</vt:lpstr>
      <vt:lpstr>5 - Cost Estimates Worksheet</vt:lpstr>
      <vt:lpstr>6 - Sample Cost Estimates </vt:lpstr>
      <vt:lpstr>7 - Printing Instructions</vt:lpstr>
      <vt:lpstr>Sheet1</vt:lpstr>
    </vt:vector>
  </TitlesOfParts>
  <Company>Southcoast Hospitals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Southcoast Hospitals Group</dc:creator>
  <cp:lastModifiedBy>Shawn Lim</cp:lastModifiedBy>
  <cp:lastPrinted>2015-03-11T17:38:56Z</cp:lastPrinted>
  <dcterms:created xsi:type="dcterms:W3CDTF">2014-05-12T00:32:51Z</dcterms:created>
  <dcterms:modified xsi:type="dcterms:W3CDTF">2020-01-10T03:15:27Z</dcterms:modified>
</cp:coreProperties>
</file>