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2"/>
  </bookViews>
  <sheets>
    <sheet name="Item No" sheetId="2" r:id="rId1"/>
    <sheet name="Chowmein Recipe" sheetId="3" r:id="rId2"/>
    <sheet name="Char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<sst xmlns="http://schemas.openxmlformats.org/spreadsheetml/2006/main" count="74" uniqueCount="49">
  <si>
    <t>ITEM LIST</t>
  </si>
  <si>
    <t>Sl No</t>
  </si>
  <si>
    <t>Item Name</t>
  </si>
  <si>
    <t xml:space="preserve">Unit </t>
  </si>
  <si>
    <t>Qty</t>
  </si>
  <si>
    <t>Price(Rupees)</t>
  </si>
  <si>
    <t>Salt</t>
  </si>
  <si>
    <t>gm</t>
  </si>
  <si>
    <t>Sugar</t>
  </si>
  <si>
    <t>Onion</t>
  </si>
  <si>
    <t>Tamato</t>
  </si>
  <si>
    <t>Chili</t>
  </si>
  <si>
    <t>Cabbage</t>
  </si>
  <si>
    <t>Raddish</t>
  </si>
  <si>
    <t>Potato</t>
  </si>
  <si>
    <t>Broccoli</t>
  </si>
  <si>
    <t>Milk</t>
  </si>
  <si>
    <t>lt</t>
  </si>
  <si>
    <t>Chowmein</t>
  </si>
  <si>
    <t>Capsicum</t>
  </si>
  <si>
    <t>Oil</t>
  </si>
  <si>
    <t xml:space="preserve"> Food Costing</t>
  </si>
  <si>
    <t>Recipe Name:</t>
  </si>
  <si>
    <t>Chow mein Recipe</t>
  </si>
  <si>
    <t>Used In Recipe(gm)</t>
  </si>
  <si>
    <t>Cost</t>
  </si>
  <si>
    <t>Total(gm)
Waste
Subtotal</t>
  </si>
  <si>
    <t>Selling Price (Rupees):
Food Cost Percentage:</t>
  </si>
  <si>
    <t>Ideal Food cost %:
Suggested Selling Price:</t>
  </si>
  <si>
    <t>GST:</t>
  </si>
  <si>
    <t>GST Amount:</t>
  </si>
  <si>
    <t>Additional Amount:</t>
  </si>
  <si>
    <t>Final Selling Price:</t>
  </si>
  <si>
    <t>Profit:</t>
  </si>
  <si>
    <t>Month</t>
  </si>
  <si>
    <t>Servings</t>
  </si>
  <si>
    <t>Total Profit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</si>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</sst>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0"/>
      <name val="Algerian"/>
      <charset val="134"/>
    </font>
    <font>
      <b/>
      <sz val="11"/>
      <color theme="0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00206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56DFC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3A6A1"/>
        <bgColor indexed="64"/>
      </patternFill>
    </fill>
    <fill>
      <patternFill patternType="solid">
        <fgColor rgb="FFFF4F0F"/>
        <bgColor indexed="64"/>
      </patternFill>
    </fill>
    <fill>
      <patternFill patternType="solid">
        <fgColor rgb="FFFFA6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4E2"/>
        <bgColor indexed="64"/>
      </patternFill>
    </fill>
    <fill>
      <patternFill patternType="solid">
        <fgColor rgb="FFEBEE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2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25" applyNumberFormat="0" applyAlignment="0" applyProtection="0">
      <alignment vertical="center"/>
    </xf>
    <xf numFmtId="0" fontId="19" fillId="18" borderId="26" applyNumberFormat="0" applyAlignment="0" applyProtection="0">
      <alignment vertical="center"/>
    </xf>
    <xf numFmtId="0" fontId="20" fillId="18" borderId="25" applyNumberFormat="0" applyAlignment="0" applyProtection="0">
      <alignment vertical="center"/>
    </xf>
    <xf numFmtId="0" fontId="21" fillId="19" borderId="27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Continuous" vertical="center"/>
    </xf>
    <xf numFmtId="0" fontId="3" fillId="3" borderId="11" xfId="0" applyFont="1" applyFill="1" applyBorder="1" applyAlignment="1">
      <alignment horizontal="centerContinuous" vertical="center"/>
    </xf>
    <xf numFmtId="0" fontId="3" fillId="3" borderId="12" xfId="0" applyFont="1" applyFill="1" applyBorder="1" applyAlignment="1">
      <alignment horizontal="centerContinuous" vertical="center"/>
    </xf>
    <xf numFmtId="0" fontId="3" fillId="3" borderId="2" xfId="0" applyFont="1" applyFill="1" applyBorder="1" applyAlignment="1">
      <alignment horizontal="centerContinuous" vertical="center"/>
    </xf>
    <xf numFmtId="0" fontId="3" fillId="3" borderId="4" xfId="0" applyFont="1" applyFill="1" applyBorder="1" applyAlignment="1">
      <alignment horizontal="centerContinuous" vertical="center"/>
    </xf>
    <xf numFmtId="0" fontId="0" fillId="6" borderId="13" xfId="0" applyFill="1" applyBorder="1">
      <alignment vertical="center"/>
    </xf>
    <xf numFmtId="0" fontId="0" fillId="7" borderId="13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4" xfId="0" applyFill="1" applyBorder="1">
      <alignment vertical="center"/>
    </xf>
    <xf numFmtId="0" fontId="0" fillId="6" borderId="14" xfId="0" applyFill="1" applyBorder="1">
      <alignment vertical="center"/>
    </xf>
    <xf numFmtId="0" fontId="4" fillId="5" borderId="14" xfId="0" applyFont="1" applyFill="1" applyBorder="1" applyAlignment="1">
      <alignment vertical="center" wrapText="1"/>
    </xf>
    <xf numFmtId="0" fontId="5" fillId="5" borderId="14" xfId="0" applyNumberFormat="1" applyFont="1" applyFill="1" applyBorder="1">
      <alignment vertical="center"/>
    </xf>
    <xf numFmtId="0" fontId="5" fillId="5" borderId="15" xfId="0" applyNumberFormat="1" applyFont="1" applyFill="1" applyBorder="1">
      <alignment vertical="center"/>
    </xf>
    <xf numFmtId="0" fontId="4" fillId="5" borderId="16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17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6" fillId="5" borderId="18" xfId="0" applyFont="1" applyFill="1" applyBorder="1">
      <alignment vertical="center"/>
    </xf>
    <xf numFmtId="0" fontId="3" fillId="3" borderId="19" xfId="0" applyFont="1" applyFill="1" applyBorder="1" applyAlignment="1">
      <alignment vertical="center" wrapText="1"/>
    </xf>
    <xf numFmtId="0" fontId="3" fillId="3" borderId="15" xfId="0" applyFont="1" applyFill="1" applyBorder="1">
      <alignment vertical="center"/>
    </xf>
    <xf numFmtId="9" fontId="3" fillId="3" borderId="15" xfId="0" applyNumberFormat="1" applyFont="1" applyFill="1" applyBorder="1">
      <alignment vertical="center"/>
    </xf>
    <xf numFmtId="0" fontId="3" fillId="3" borderId="20" xfId="0" applyFont="1" applyFill="1" applyBorder="1" applyAlignment="1">
      <alignment vertical="center"/>
    </xf>
    <xf numFmtId="10" fontId="3" fillId="3" borderId="18" xfId="0" applyNumberFormat="1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3" fillId="3" borderId="18" xfId="0" applyFont="1" applyFill="1" applyBorder="1">
      <alignment vertical="center"/>
    </xf>
    <xf numFmtId="0" fontId="4" fillId="3" borderId="19" xfId="0" applyFont="1" applyFill="1" applyBorder="1">
      <alignment vertical="center"/>
    </xf>
    <xf numFmtId="9" fontId="3" fillId="3" borderId="15" xfId="0" applyNumberFormat="1" applyFont="1" applyFill="1" applyBorder="1">
      <alignment vertical="center"/>
    </xf>
    <xf numFmtId="0" fontId="4" fillId="3" borderId="21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4" fillId="3" borderId="21" xfId="0" applyFont="1" applyFill="1" applyBorder="1">
      <alignment vertical="center"/>
    </xf>
    <xf numFmtId="0" fontId="7" fillId="3" borderId="17" xfId="0" applyFont="1" applyFill="1" applyBorder="1">
      <alignment vertical="center"/>
    </xf>
    <xf numFmtId="0" fontId="4" fillId="3" borderId="20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Continuous" vertical="center"/>
    </xf>
    <xf numFmtId="0" fontId="0" fillId="11" borderId="1" xfId="0" applyFill="1" applyBorder="1" applyAlignment="1">
      <alignment horizontal="centerContinuous" vertical="center"/>
    </xf>
    <xf numFmtId="0" fontId="0" fillId="12" borderId="1" xfId="0" applyFill="1" applyBorder="1" applyAlignment="1">
      <alignment horizontal="centerContinuous" vertical="center"/>
    </xf>
    <xf numFmtId="0" fontId="0" fillId="13" borderId="1" xfId="0" applyFill="1" applyBorder="1" applyAlignment="1">
      <alignment horizontal="centerContinuous" vertical="center"/>
    </xf>
    <xf numFmtId="0" fontId="0" fillId="14" borderId="1" xfId="0" applyFill="1" applyBorder="1" applyAlignment="1">
      <alignment horizontal="centerContinuous" vertical="center"/>
    </xf>
    <xf numFmtId="0" fontId="0" fillId="15" borderId="1" xfId="0" applyFill="1" applyBorder="1" applyAlignment="1">
      <alignment horizontal="centerContinuous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EE4E2"/>
      <color rgb="00EBEEBF"/>
      <color rgb="00FFEDF3"/>
      <color rgb="000ABAB5"/>
      <color rgb="00FFE3BB"/>
      <color rgb="00ADEED9"/>
      <color rgb="00FFA673"/>
      <color rgb="00FF4F0F"/>
      <color rgb="0003A6A1"/>
      <color rgb="0056D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Servings - Profit Chart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Chart!$B$2:$B$13</c:f>
              <c:numCache>
                <c:formatCode>General</c:formatCode>
                <c:ptCount val="12"/>
                <c:pt idx="0">
                  <c:v>80</c:v>
                </c:pt>
                <c:pt idx="1">
                  <c:v>78</c:v>
                </c:pt>
                <c:pt idx="2">
                  <c:v>89</c:v>
                </c:pt>
                <c:pt idx="3">
                  <c:v>85</c:v>
                </c:pt>
                <c:pt idx="4">
                  <c:v>92</c:v>
                </c:pt>
                <c:pt idx="5">
                  <c:v>87</c:v>
                </c:pt>
                <c:pt idx="6">
                  <c:v>70</c:v>
                </c:pt>
                <c:pt idx="7">
                  <c:v>72</c:v>
                </c:pt>
                <c:pt idx="8">
                  <c:v>94</c:v>
                </c:pt>
                <c:pt idx="9">
                  <c:v>62</c:v>
                </c:pt>
                <c:pt idx="10">
                  <c:v>75</c:v>
                </c:pt>
                <c:pt idx="1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60317"/>
        <c:axId val="2324310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Chart!$C$2:$C$13</c:f>
              <c:numCache>
                <c:formatCode>General</c:formatCode>
                <c:ptCount val="12"/>
                <c:pt idx="0">
                  <c:v>8540</c:v>
                </c:pt>
                <c:pt idx="1">
                  <c:v>8326.5</c:v>
                </c:pt>
                <c:pt idx="2">
                  <c:v>9500.75</c:v>
                </c:pt>
                <c:pt idx="3">
                  <c:v>9073.75</c:v>
                </c:pt>
                <c:pt idx="4">
                  <c:v>9821</c:v>
                </c:pt>
                <c:pt idx="5">
                  <c:v>9287.25</c:v>
                </c:pt>
                <c:pt idx="6">
                  <c:v>7472.5</c:v>
                </c:pt>
                <c:pt idx="7">
                  <c:v>7686</c:v>
                </c:pt>
                <c:pt idx="8">
                  <c:v>10034.5</c:v>
                </c:pt>
                <c:pt idx="9">
                  <c:v>6618.5</c:v>
                </c:pt>
                <c:pt idx="10">
                  <c:v>8006.25</c:v>
                </c:pt>
                <c:pt idx="11">
                  <c:v>12276.25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806087"/>
        <c:axId val="350560313"/>
      </c:lineChart>
      <c:catAx>
        <c:axId val="577060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431000"/>
        <c:crosses val="autoZero"/>
        <c:auto val="1"/>
        <c:lblAlgn val="ctr"/>
        <c:lblOffset val="100"/>
        <c:noMultiLvlLbl val="0"/>
      </c:catAx>
      <c:valAx>
        <c:axId val="2324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060317"/>
        <c:crosses val="autoZero"/>
        <c:crossBetween val="between"/>
      </c:valAx>
      <c:catAx>
        <c:axId val="2958060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560313"/>
        <c:crosses val="autoZero"/>
        <c:auto val="1"/>
        <c:lblAlgn val="ctr"/>
        <c:lblOffset val="100"/>
        <c:noMultiLvlLbl val="0"/>
      </c:catAx>
      <c:valAx>
        <c:axId val="3505603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060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452120</xdr:colOff>
      <xdr:row>1</xdr:row>
      <xdr:rowOff>160020</xdr:rowOff>
    </xdr:from>
    <xdr:to>
      <xdr:col>15</xdr:col>
      <xdr:colOff>401320</xdr:colOff>
      <xdr:row>16</xdr:row>
      <xdr:rowOff>160020</xdr:rowOff>
    </xdr:to>
    <xdr:graphicFrame>
      <xdr:nvGraphicFramePr>
        <xdr:cNvPr id="5" name="Chart 4"/>
        <xdr:cNvGraphicFramePr/>
      </xdr:nvGraphicFramePr>
      <xdr:xfrm>
        <a:off x="4978400" y="342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9"/>
  <sheetViews>
    <sheetView workbookViewId="0">
      <selection activeCell="A3" sqref="A3:E3"/>
    </sheetView>
  </sheetViews>
  <sheetFormatPr defaultColWidth="8.88888888888889" defaultRowHeight="14.4" outlineLevelCol="5"/>
  <cols>
    <col min="2" max="2" width="24.3333333333333" customWidth="1"/>
    <col min="4" max="4" width="14.2222222222222" customWidth="1"/>
    <col min="5" max="5" width="21.4444444444444" customWidth="1"/>
  </cols>
  <sheetData>
    <row r="3" ht="21" spans="1:6">
      <c r="A3" s="48" t="s">
        <v>0</v>
      </c>
      <c r="B3" s="48"/>
      <c r="C3" s="48"/>
      <c r="D3" s="48"/>
      <c r="E3" s="48"/>
      <c r="F3" s="49"/>
    </row>
    <row r="5" spans="1:5">
      <c r="A5" s="50" t="s">
        <v>1</v>
      </c>
      <c r="B5" s="50" t="s">
        <v>2</v>
      </c>
      <c r="C5" s="50" t="s">
        <v>3</v>
      </c>
      <c r="D5" s="50" t="s">
        <v>4</v>
      </c>
      <c r="E5" s="50" t="s">
        <v>5</v>
      </c>
    </row>
    <row r="6" spans="1:5">
      <c r="A6" s="51">
        <v>1</v>
      </c>
      <c r="B6" s="52" t="s">
        <v>6</v>
      </c>
      <c r="C6" s="53" t="s">
        <v>7</v>
      </c>
      <c r="D6" s="54">
        <v>1000</v>
      </c>
      <c r="E6" s="55">
        <v>45</v>
      </c>
    </row>
    <row r="7" spans="1:5">
      <c r="A7" s="51">
        <v>2</v>
      </c>
      <c r="B7" s="52" t="s">
        <v>8</v>
      </c>
      <c r="C7" s="53" t="s">
        <v>7</v>
      </c>
      <c r="D7" s="54">
        <v>2000</v>
      </c>
      <c r="E7" s="55">
        <v>120</v>
      </c>
    </row>
    <row r="8" spans="1:5">
      <c r="A8" s="51">
        <v>3</v>
      </c>
      <c r="B8" s="52" t="s">
        <v>9</v>
      </c>
      <c r="C8" s="53" t="s">
        <v>7</v>
      </c>
      <c r="D8" s="54">
        <v>3000</v>
      </c>
      <c r="E8" s="55">
        <v>135</v>
      </c>
    </row>
    <row r="9" spans="1:5">
      <c r="A9" s="51">
        <v>4</v>
      </c>
      <c r="B9" s="52" t="s">
        <v>10</v>
      </c>
      <c r="C9" s="53" t="s">
        <v>7</v>
      </c>
      <c r="D9" s="54">
        <v>1000</v>
      </c>
      <c r="E9" s="55">
        <v>35</v>
      </c>
    </row>
    <row r="10" spans="1:5">
      <c r="A10" s="51">
        <v>5</v>
      </c>
      <c r="B10" s="52" t="s">
        <v>11</v>
      </c>
      <c r="C10" s="53" t="s">
        <v>7</v>
      </c>
      <c r="D10" s="54">
        <v>200</v>
      </c>
      <c r="E10" s="55">
        <v>20</v>
      </c>
    </row>
    <row r="11" spans="1:5">
      <c r="A11" s="51">
        <v>6</v>
      </c>
      <c r="B11" s="52" t="s">
        <v>12</v>
      </c>
      <c r="C11" s="53" t="s">
        <v>7</v>
      </c>
      <c r="D11" s="54">
        <v>5000</v>
      </c>
      <c r="E11" s="55">
        <v>175</v>
      </c>
    </row>
    <row r="12" spans="1:5">
      <c r="A12" s="51">
        <v>7</v>
      </c>
      <c r="B12" s="52" t="s">
        <v>13</v>
      </c>
      <c r="C12" s="53" t="s">
        <v>7</v>
      </c>
      <c r="D12" s="54">
        <v>1000</v>
      </c>
      <c r="E12" s="55">
        <v>55</v>
      </c>
    </row>
    <row r="13" spans="1:5">
      <c r="A13" s="51">
        <v>8</v>
      </c>
      <c r="B13" s="52" t="s">
        <v>14</v>
      </c>
      <c r="C13" s="53" t="s">
        <v>7</v>
      </c>
      <c r="D13" s="54">
        <v>5000</v>
      </c>
      <c r="E13" s="55">
        <v>200</v>
      </c>
    </row>
    <row r="14" spans="1:5">
      <c r="A14" s="51">
        <v>9</v>
      </c>
      <c r="B14" s="52" t="s">
        <v>15</v>
      </c>
      <c r="C14" s="53" t="s">
        <v>7</v>
      </c>
      <c r="D14" s="54">
        <v>1000</v>
      </c>
      <c r="E14" s="55">
        <v>100</v>
      </c>
    </row>
    <row r="15" spans="1:5">
      <c r="A15" s="51">
        <v>10</v>
      </c>
      <c r="B15" s="52" t="s">
        <v>16</v>
      </c>
      <c r="C15" s="53" t="s">
        <v>17</v>
      </c>
      <c r="D15" s="54">
        <v>1000</v>
      </c>
      <c r="E15" s="55">
        <v>75</v>
      </c>
    </row>
    <row r="16" spans="1:5">
      <c r="A16" s="56">
        <v>11</v>
      </c>
      <c r="B16" s="57" t="s">
        <v>18</v>
      </c>
      <c r="C16" s="53" t="s">
        <v>7</v>
      </c>
      <c r="D16" s="58">
        <v>6000</v>
      </c>
      <c r="E16" s="59">
        <v>240</v>
      </c>
    </row>
    <row r="17" spans="1:5">
      <c r="A17" s="51">
        <v>12</v>
      </c>
      <c r="B17" s="52" t="s">
        <v>19</v>
      </c>
      <c r="C17" s="53" t="s">
        <v>7</v>
      </c>
      <c r="D17" s="54">
        <v>500</v>
      </c>
      <c r="E17" s="55">
        <v>80</v>
      </c>
    </row>
    <row r="18" spans="1:5">
      <c r="A18" s="56">
        <v>13</v>
      </c>
      <c r="B18" s="57" t="s">
        <v>20</v>
      </c>
      <c r="C18" s="60" t="s">
        <v>7</v>
      </c>
      <c r="D18" s="58">
        <v>1000</v>
      </c>
      <c r="E18" s="59">
        <v>110</v>
      </c>
    </row>
    <row r="19" spans="1:5">
      <c r="A19" s="61"/>
      <c r="B19" s="62"/>
      <c r="C19" s="63"/>
      <c r="D19" s="64"/>
      <c r="E19" s="65"/>
    </row>
  </sheetData>
  <mergeCells count="1">
    <mergeCell ref="A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2"/>
  <sheetViews>
    <sheetView topLeftCell="A5" workbookViewId="0">
      <selection activeCell="G32" sqref="G32"/>
    </sheetView>
  </sheetViews>
  <sheetFormatPr defaultColWidth="8.88888888888889" defaultRowHeight="14.4" outlineLevelCol="7"/>
  <cols>
    <col min="3" max="3" width="21" customWidth="1"/>
    <col min="4" max="4" width="12.8888888888889"/>
    <col min="6" max="6" width="18.4444444444444" customWidth="1"/>
    <col min="7" max="7" width="20" customWidth="1"/>
  </cols>
  <sheetData>
    <row r="1" ht="15.15" spans="2:6">
      <c r="B1" s="4"/>
      <c r="C1" s="4"/>
      <c r="D1" s="4"/>
      <c r="E1" s="4"/>
      <c r="F1" s="4"/>
    </row>
    <row r="2" ht="15.75" spans="2:8">
      <c r="B2" s="5" t="s">
        <v>21</v>
      </c>
      <c r="C2" s="6"/>
      <c r="D2" s="6"/>
      <c r="E2" s="6"/>
      <c r="F2" s="6"/>
      <c r="G2" s="6"/>
      <c r="H2" s="7"/>
    </row>
    <row r="3" spans="2:6">
      <c r="B3" s="4"/>
      <c r="C3" s="4"/>
      <c r="D3" s="4"/>
      <c r="E3" s="4"/>
      <c r="F3" s="4"/>
    </row>
    <row r="4" ht="15.15"/>
    <row r="5" ht="14.55" spans="2:6">
      <c r="B5" s="8" t="s">
        <v>22</v>
      </c>
      <c r="C5" s="9"/>
      <c r="D5" s="10" t="s">
        <v>23</v>
      </c>
      <c r="E5" s="11"/>
      <c r="F5" s="12"/>
    </row>
    <row r="6" ht="15.15" spans="2:8">
      <c r="B6" s="13" t="s">
        <v>1</v>
      </c>
      <c r="C6" s="14" t="s">
        <v>2</v>
      </c>
      <c r="D6" s="14" t="s">
        <v>3</v>
      </c>
      <c r="E6" s="14" t="s">
        <v>4</v>
      </c>
      <c r="F6" s="15" t="s">
        <v>5</v>
      </c>
      <c r="G6" s="16" t="s">
        <v>24</v>
      </c>
      <c r="H6" s="17" t="s">
        <v>25</v>
      </c>
    </row>
    <row r="7" spans="2:8">
      <c r="B7" s="18">
        <v>1</v>
      </c>
      <c r="C7" s="19" t="s">
        <v>6</v>
      </c>
      <c r="D7" s="18" t="str">
        <f>IFERROR(VLOOKUP(C7,'Item No'!$B$6:$E$19,2,0),"")</f>
        <v>gm</v>
      </c>
      <c r="E7" s="19">
        <f>IFERROR(VLOOKUP(C7,'Item No'!$B$6:$E$19,3,0),"")</f>
        <v>1000</v>
      </c>
      <c r="F7" s="18">
        <f>IFERROR(VLOOKUP(C7,'Item No'!$B$6:$E$19,4,0),"")</f>
        <v>45</v>
      </c>
      <c r="G7" s="19">
        <v>10</v>
      </c>
      <c r="H7" s="18">
        <f>IFERROR(G7/E7*F7,"")</f>
        <v>0.45</v>
      </c>
    </row>
    <row r="8" spans="2:8">
      <c r="B8" s="20">
        <v>2</v>
      </c>
      <c r="C8" s="21" t="s">
        <v>11</v>
      </c>
      <c r="D8" s="20" t="str">
        <f>IFERROR(VLOOKUP(C8,'Item No'!$B$6:$E$19,2,0),"")</f>
        <v>gm</v>
      </c>
      <c r="E8" s="21">
        <f>IFERROR(VLOOKUP(C8,'Item No'!$B$6:$E$19,3,0),"")</f>
        <v>200</v>
      </c>
      <c r="F8" s="20">
        <f>IFERROR(VLOOKUP(C8,'Item No'!$B$6:$E$19,4,0),"")</f>
        <v>20</v>
      </c>
      <c r="G8" s="21">
        <v>2</v>
      </c>
      <c r="H8" s="20">
        <f t="shared" ref="H8:H18" si="0">IFERROR(G8/E8*F8,"")</f>
        <v>0.2</v>
      </c>
    </row>
    <row r="9" spans="2:8">
      <c r="B9" s="20">
        <v>3</v>
      </c>
      <c r="C9" s="21" t="s">
        <v>9</v>
      </c>
      <c r="D9" s="20" t="str">
        <f>IFERROR(VLOOKUP(C9,'Item No'!$B$6:$E$19,2,0),"")</f>
        <v>gm</v>
      </c>
      <c r="E9" s="21">
        <f>IFERROR(VLOOKUP(C9,'Item No'!$B$6:$E$19,3,0),"")</f>
        <v>3000</v>
      </c>
      <c r="F9" s="20">
        <f>IFERROR(VLOOKUP(C9,'Item No'!$B$6:$E$19,4,0),"")</f>
        <v>135</v>
      </c>
      <c r="G9" s="21">
        <v>60</v>
      </c>
      <c r="H9" s="20">
        <f t="shared" si="0"/>
        <v>2.7</v>
      </c>
    </row>
    <row r="10" spans="2:8">
      <c r="B10" s="20">
        <v>4</v>
      </c>
      <c r="C10" s="21" t="s">
        <v>10</v>
      </c>
      <c r="D10" s="20" t="str">
        <f>IFERROR(VLOOKUP(C10,'Item No'!$B$6:$E$19,2,0),"")</f>
        <v>gm</v>
      </c>
      <c r="E10" s="21">
        <f>IFERROR(VLOOKUP(C10,'Item No'!$B$6:$E$19,3,0),"")</f>
        <v>1000</v>
      </c>
      <c r="F10" s="20">
        <f>IFERROR(VLOOKUP(C10,'Item No'!$B$6:$E$19,4,0),"")</f>
        <v>35</v>
      </c>
      <c r="G10" s="21">
        <v>20</v>
      </c>
      <c r="H10" s="20">
        <f t="shared" si="0"/>
        <v>0.7</v>
      </c>
    </row>
    <row r="11" spans="2:8">
      <c r="B11" s="20">
        <v>5</v>
      </c>
      <c r="C11" s="21" t="s">
        <v>12</v>
      </c>
      <c r="D11" s="20" t="str">
        <f>IFERROR(VLOOKUP(C11,'Item No'!$B$6:$E$19,2,0),"")</f>
        <v>gm</v>
      </c>
      <c r="E11" s="21">
        <f>IFERROR(VLOOKUP(C11,'Item No'!$B$6:$E$19,3,0),"")</f>
        <v>5000</v>
      </c>
      <c r="F11" s="20">
        <f>IFERROR(VLOOKUP(C11,'Item No'!$B$6:$E$19,4,0),"")</f>
        <v>175</v>
      </c>
      <c r="G11" s="21">
        <v>200</v>
      </c>
      <c r="H11" s="20">
        <f t="shared" si="0"/>
        <v>7</v>
      </c>
    </row>
    <row r="12" spans="2:8">
      <c r="B12" s="20">
        <v>6</v>
      </c>
      <c r="C12" s="21" t="s">
        <v>18</v>
      </c>
      <c r="D12" s="20" t="str">
        <f>IFERROR(VLOOKUP(C12,'Item No'!$B$6:$E$19,2,0),"")</f>
        <v>gm</v>
      </c>
      <c r="E12" s="21">
        <f>IFERROR(VLOOKUP(C12,'Item No'!$B$6:$E$19,3,0),"")</f>
        <v>6000</v>
      </c>
      <c r="F12" s="20">
        <f>IFERROR(VLOOKUP(C12,'Item No'!$B$6:$E$19,4,0),"")</f>
        <v>240</v>
      </c>
      <c r="G12" s="21">
        <v>500</v>
      </c>
      <c r="H12" s="20">
        <f t="shared" si="0"/>
        <v>20</v>
      </c>
    </row>
    <row r="13" spans="2:8">
      <c r="B13" s="20">
        <v>7</v>
      </c>
      <c r="C13" s="21" t="s">
        <v>19</v>
      </c>
      <c r="D13" s="20" t="str">
        <f>IFERROR(VLOOKUP(C13,'Item No'!$B$6:$E$19,2,0),"")</f>
        <v>gm</v>
      </c>
      <c r="E13" s="21">
        <f>IFERROR(VLOOKUP(C13,'Item No'!$B$6:$E$19,3,0),"")</f>
        <v>500</v>
      </c>
      <c r="F13" s="20">
        <f>IFERROR(VLOOKUP(C13,'Item No'!$B$6:$E$19,4,0),"")</f>
        <v>80</v>
      </c>
      <c r="G13" s="21">
        <v>40</v>
      </c>
      <c r="H13" s="20">
        <f t="shared" si="0"/>
        <v>6.4</v>
      </c>
    </row>
    <row r="14" spans="2:8">
      <c r="B14" s="20">
        <v>8</v>
      </c>
      <c r="C14" s="21" t="s">
        <v>15</v>
      </c>
      <c r="D14" s="20" t="str">
        <f>IFERROR(VLOOKUP(C14,'Item No'!$B$6:$E$19,2,0),"")</f>
        <v>gm</v>
      </c>
      <c r="E14" s="21">
        <f>IFERROR(VLOOKUP(C14,'Item No'!$B$6:$E$19,3,0),"")</f>
        <v>1000</v>
      </c>
      <c r="F14" s="20">
        <f>IFERROR(VLOOKUP(C14,'Item No'!$B$6:$E$19,4,0),"")</f>
        <v>100</v>
      </c>
      <c r="G14" s="21">
        <v>50</v>
      </c>
      <c r="H14" s="20">
        <f t="shared" si="0"/>
        <v>5</v>
      </c>
    </row>
    <row r="15" spans="2:8">
      <c r="B15" s="20">
        <v>9</v>
      </c>
      <c r="C15" s="21" t="s">
        <v>20</v>
      </c>
      <c r="D15" s="20" t="str">
        <f>IFERROR(VLOOKUP(C15,'Item No'!$B$6:$E$19,2,0),"")</f>
        <v>gm</v>
      </c>
      <c r="E15" s="21">
        <f>IFERROR(VLOOKUP(C15,'Item No'!$B$6:$E$19,3,0),"")</f>
        <v>1000</v>
      </c>
      <c r="F15" s="20">
        <f>IFERROR(VLOOKUP(C15,'Item No'!$B$6:$E$19,4,0),"")</f>
        <v>110</v>
      </c>
      <c r="G15" s="21">
        <v>30</v>
      </c>
      <c r="H15" s="20">
        <f t="shared" si="0"/>
        <v>3.3</v>
      </c>
    </row>
    <row r="16" spans="2:8">
      <c r="B16" s="20"/>
      <c r="C16" s="21"/>
      <c r="D16" s="20" t="str">
        <f>IFERROR(VLOOKUP(C16,'Item No'!$B$6:$E$19,2,0),"")</f>
        <v/>
      </c>
      <c r="E16" s="21" t="str">
        <f>IFERROR(VLOOKUP(C16,'Item No'!$B$6:$E$19,3,0),"")</f>
        <v/>
      </c>
      <c r="F16" s="20" t="str">
        <f>IFERROR(VLOOKUP(C16,'Item No'!$B$6:$E$19,4,0),"")</f>
        <v/>
      </c>
      <c r="G16" s="21"/>
      <c r="H16" s="20" t="str">
        <f t="shared" si="0"/>
        <v/>
      </c>
    </row>
    <row r="17" spans="2:8">
      <c r="B17" s="20"/>
      <c r="C17" s="21"/>
      <c r="D17" s="20" t="str">
        <f>IFERROR(VLOOKUP(C17,'Item No'!$B$6:$E$19,2,0),"")</f>
        <v/>
      </c>
      <c r="E17" s="21" t="str">
        <f>IFERROR(VLOOKUP(C17,'Item No'!$B$6:$E$19,3,0),"")</f>
        <v/>
      </c>
      <c r="F17" s="20" t="str">
        <f>IFERROR(VLOOKUP(C17,'Item No'!$B$6:$E$19,4,0),"")</f>
        <v/>
      </c>
      <c r="G17" s="21"/>
      <c r="H17" s="20" t="str">
        <f t="shared" si="0"/>
        <v/>
      </c>
    </row>
    <row r="18" spans="2:8">
      <c r="B18" s="20"/>
      <c r="C18" s="21"/>
      <c r="D18" s="20" t="str">
        <f>IFERROR(VLOOKUP(C18,'Item No'!$B$6:$E$19,2,0),"")</f>
        <v/>
      </c>
      <c r="E18" s="21" t="str">
        <f>IFERROR(VLOOKUP(C18,'Item No'!$B$6:$E$19,3,0),"")</f>
        <v/>
      </c>
      <c r="F18" s="20" t="str">
        <f>IFERROR(VLOOKUP(C18,'Item No'!$B$6:$E$19,4,0),"")</f>
        <v/>
      </c>
      <c r="G18" s="22"/>
      <c r="H18" s="23" t="str">
        <f t="shared" si="0"/>
        <v/>
      </c>
    </row>
    <row r="19" spans="6:8">
      <c r="F19" s="24" t="s">
        <v>26</v>
      </c>
      <c r="G19" s="25">
        <f>SUM(G7:G18)</f>
        <v>912</v>
      </c>
      <c r="H19" s="26">
        <f>SUM(H7:H18)</f>
        <v>45.75</v>
      </c>
    </row>
    <row r="20" spans="6:8">
      <c r="F20" s="27"/>
      <c r="G20" s="28">
        <v>30</v>
      </c>
      <c r="H20" s="29"/>
    </row>
    <row r="21" spans="6:8">
      <c r="F21" s="30"/>
      <c r="G21" s="31">
        <f>G19-G20</f>
        <v>882</v>
      </c>
      <c r="H21" s="32">
        <f>H19</f>
        <v>45.75</v>
      </c>
    </row>
    <row r="23" spans="3:8">
      <c r="C23" s="33" t="s">
        <v>27</v>
      </c>
      <c r="D23" s="34">
        <v>152.5</v>
      </c>
      <c r="G23" s="33" t="s">
        <v>28</v>
      </c>
      <c r="H23" s="35">
        <v>0.3</v>
      </c>
    </row>
    <row r="24" spans="3:8">
      <c r="C24" s="36"/>
      <c r="D24" s="37">
        <f>H21/D23</f>
        <v>0.3</v>
      </c>
      <c r="G24" s="38"/>
      <c r="H24" s="39">
        <f>H21/H23</f>
        <v>152.5</v>
      </c>
    </row>
    <row r="27" spans="3:4">
      <c r="C27" s="40" t="s">
        <v>29</v>
      </c>
      <c r="D27" s="41">
        <v>0.16</v>
      </c>
    </row>
    <row r="28" spans="3:4">
      <c r="C28" s="42" t="s">
        <v>30</v>
      </c>
      <c r="D28" s="43">
        <f>D23*D27</f>
        <v>24.4</v>
      </c>
    </row>
    <row r="29" spans="3:4">
      <c r="C29" s="42" t="s">
        <v>31</v>
      </c>
      <c r="D29" s="43">
        <v>10</v>
      </c>
    </row>
    <row r="30" spans="3:4">
      <c r="C30" s="44"/>
      <c r="D30" s="43"/>
    </row>
    <row r="31" spans="3:4">
      <c r="C31" s="42" t="s">
        <v>32</v>
      </c>
      <c r="D31" s="45">
        <f>D23+D28+D29</f>
        <v>186.9</v>
      </c>
    </row>
    <row r="32" spans="3:4">
      <c r="C32" s="46" t="s">
        <v>33</v>
      </c>
      <c r="D32" s="47">
        <f>D31-(H21+D28+D29)</f>
        <v>106.75</v>
      </c>
    </row>
  </sheetData>
  <mergeCells count="6">
    <mergeCell ref="B2:H2"/>
    <mergeCell ref="B5:C5"/>
    <mergeCell ref="D5:F5"/>
    <mergeCell ref="C23:C24"/>
    <mergeCell ref="F19:F21"/>
    <mergeCell ref="G23:G24"/>
  </mergeCells>
  <dataValidations count="1">
    <dataValidation type="list" allowBlank="1" showInputMessage="1" showErrorMessage="1" sqref="C7:C18">
      <formula1>'Item No'!$B$6:$B$19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B11" sqref="B11"/>
    </sheetView>
  </sheetViews>
  <sheetFormatPr defaultColWidth="8.88888888888889" defaultRowHeight="14.4" outlineLevelCol="2"/>
  <cols>
    <col min="3" max="3" width="12.6666666666667" customWidth="1"/>
  </cols>
  <sheetData>
    <row r="1" spans="1:3">
      <c r="A1" s="1" t="s">
        <v>34</v>
      </c>
      <c r="B1" s="2" t="s">
        <v>35</v>
      </c>
      <c r="C1" s="3" t="s">
        <v>36</v>
      </c>
    </row>
    <row r="2" spans="1:3">
      <c r="A2" s="1" t="s">
        <v>37</v>
      </c>
      <c r="B2" s="2">
        <v>80</v>
      </c>
      <c r="C2" s="3">
        <f>'Chowmein Recipe'!$D$32*B2</f>
        <v>8540</v>
      </c>
    </row>
    <row r="3" spans="1:3">
      <c r="A3" s="1" t="s">
        <v>38</v>
      </c>
      <c r="B3" s="2">
        <v>78</v>
      </c>
      <c r="C3" s="3">
        <f>'Chowmein Recipe'!$D$32*B3</f>
        <v>8326.5</v>
      </c>
    </row>
    <row r="4" spans="1:3">
      <c r="A4" s="1" t="s">
        <v>39</v>
      </c>
      <c r="B4" s="2">
        <v>89</v>
      </c>
      <c r="C4" s="3">
        <f>'Chowmein Recipe'!$D$32*B4</f>
        <v>9500.75</v>
      </c>
    </row>
    <row r="5" spans="1:3">
      <c r="A5" s="1" t="s">
        <v>40</v>
      </c>
      <c r="B5" s="2">
        <v>85</v>
      </c>
      <c r="C5" s="3">
        <f>'Chowmein Recipe'!$D$32*B5</f>
        <v>9073.75</v>
      </c>
    </row>
    <row r="6" spans="1:3">
      <c r="A6" s="1" t="s">
        <v>41</v>
      </c>
      <c r="B6" s="2">
        <v>92</v>
      </c>
      <c r="C6" s="3">
        <f>'Chowmein Recipe'!$D$32*B6</f>
        <v>9821</v>
      </c>
    </row>
    <row r="7" spans="1:3">
      <c r="A7" s="1" t="s">
        <v>42</v>
      </c>
      <c r="B7" s="2">
        <v>87</v>
      </c>
      <c r="C7" s="3">
        <f>'Chowmein Recipe'!$D$32*B7</f>
        <v>9287.25</v>
      </c>
    </row>
    <row r="8" spans="1:3">
      <c r="A8" s="1" t="s">
        <v>43</v>
      </c>
      <c r="B8" s="2">
        <v>70</v>
      </c>
      <c r="C8" s="3">
        <f>'Chowmein Recipe'!$D$32*B8</f>
        <v>7472.5</v>
      </c>
    </row>
    <row r="9" spans="1:3">
      <c r="A9" s="1" t="s">
        <v>44</v>
      </c>
      <c r="B9" s="2">
        <v>72</v>
      </c>
      <c r="C9" s="3">
        <f>'Chowmein Recipe'!$D$32*B9</f>
        <v>7686</v>
      </c>
    </row>
    <row r="10" spans="1:3">
      <c r="A10" s="1" t="s">
        <v>45</v>
      </c>
      <c r="B10" s="2">
        <v>94</v>
      </c>
      <c r="C10" s="3">
        <f>'Chowmein Recipe'!$D$32*B10</f>
        <v>10034.5</v>
      </c>
    </row>
    <row r="11" spans="1:3">
      <c r="A11" s="1" t="s">
        <v>46</v>
      </c>
      <c r="B11" s="2">
        <v>62</v>
      </c>
      <c r="C11" s="3">
        <f>'Chowmein Recipe'!$D$32*B11</f>
        <v>6618.5</v>
      </c>
    </row>
    <row r="12" spans="1:3">
      <c r="A12" s="1" t="s">
        <v>47</v>
      </c>
      <c r="B12" s="2">
        <v>75</v>
      </c>
      <c r="C12" s="3">
        <f>'Chowmein Recipe'!$D$32*B12</f>
        <v>8006.25</v>
      </c>
    </row>
    <row r="13" spans="1:3">
      <c r="A13" s="1" t="s">
        <v>48</v>
      </c>
      <c r="B13" s="2">
        <v>115</v>
      </c>
      <c r="C13" s="3">
        <f>'Chowmein Recipe'!$D$32*B13</f>
        <v>12276.25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No</vt:lpstr>
      <vt:lpstr>Chowmein Recipe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</dc:creator>
  <cp:lastModifiedBy>geeti</cp:lastModifiedBy>
  <dcterms:created xsi:type="dcterms:W3CDTF">2025-07-03T02:46:49Z</dcterms:created>
  <dcterms:modified xsi:type="dcterms:W3CDTF">2025-07-03T15:40:42Z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3BEB93A899C0424B844E77214D5F50EA_11</vt:lpwstr>
  </property>
  <property fmtid="{D5CDD505-2E9C-101B-9397-08002B2CF9AE}" pid="3" name="KSOProductBuildVer">
    <vt:lpwstr>2057-12.2.0.21602</vt:lpwstr>
  </property>
</Properties>
</file>